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428F5C44-19AF-AF4D-BC8E-F1E16E3F7158}" xr6:coauthVersionLast="47" xr6:coauthVersionMax="47" xr10:uidLastSave="{00000000-0000-0000-0000-000000000000}"/>
  <bookViews>
    <workbookView xWindow="120" yWindow="500" windowWidth="16940" windowHeight="20500" tabRatio="890" firstSheet="29" activeTab="29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8" i="47" l="1"/>
  <c r="B10" i="47" s="1"/>
  <c r="D6" i="47"/>
  <c r="E6" i="47" s="1"/>
  <c r="C6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O39" i="47"/>
  <c r="O35" i="47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D8" i="47"/>
  <c r="D10" i="47"/>
  <c r="C27" i="47" s="1"/>
  <c r="C8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C26" i="47" s="1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E44" i="47"/>
  <c r="D44" i="4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H103" i="46"/>
  <c r="H82" i="46"/>
  <c r="H61" i="46"/>
  <c r="H40" i="46"/>
  <c r="H19" i="46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G22" i="46"/>
  <c r="H22" i="46"/>
  <c r="K34" i="105"/>
  <c r="K33" i="105"/>
  <c r="H45" i="105"/>
  <c r="D27" i="105"/>
  <c r="L20" i="105"/>
  <c r="L21" i="105"/>
  <c r="L25" i="105"/>
  <c r="L33" i="105"/>
  <c r="C10" i="67"/>
  <c r="C39" i="64"/>
  <c r="C9" i="64"/>
  <c r="C124" i="116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G69" i="46"/>
  <c r="F91" i="46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G92" i="46"/>
  <c r="F85" i="46"/>
  <c r="F78" i="46"/>
  <c r="G72" i="46"/>
  <c r="F93" i="46"/>
  <c r="BN27" i="50"/>
  <c r="BM27" i="50"/>
  <c r="BL27" i="50"/>
  <c r="BK27" i="50"/>
  <c r="BJ27" i="50"/>
  <c r="BI27" i="50"/>
  <c r="BH27" i="50"/>
  <c r="BG27" i="50"/>
  <c r="BF27" i="50"/>
  <c r="BE27" i="50"/>
  <c r="BD27" i="50"/>
  <c r="BC27" i="50"/>
  <c r="BB27" i="50"/>
  <c r="BA27" i="50"/>
  <c r="AZ27" i="50"/>
  <c r="G89" i="46"/>
  <c r="H89" i="46"/>
  <c r="H51" i="46"/>
  <c r="G64" i="46"/>
  <c r="H64" i="46"/>
  <c r="H30" i="46"/>
  <c r="G43" i="46"/>
  <c r="H43" i="4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6" i="46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BM39" i="50"/>
  <c r="BM35" i="50"/>
  <c r="BN39" i="50"/>
  <c r="BN35" i="50"/>
  <c r="F106" i="46"/>
  <c r="F99" i="46"/>
  <c r="G93" i="46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H93" i="46"/>
  <c r="G106" i="46"/>
  <c r="H106" i="46"/>
  <c r="G99" i="46"/>
  <c r="H99" i="46"/>
  <c r="BN66" i="50"/>
  <c r="BN43" i="50"/>
  <c r="BM66" i="50"/>
  <c r="BM43" i="50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Q96" i="68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D139" i="91"/>
  <c r="BH8" i="12"/>
  <c r="H333" i="6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O139" i="91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AC139" i="91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S324" i="6"/>
  <c r="AO131" i="91"/>
  <c r="AO132" i="91" s="1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74" i="52" l="1"/>
  <c r="AD6" i="48"/>
  <c r="AD43" i="82"/>
  <c r="E74" i="52"/>
  <c r="AE6" i="48"/>
  <c r="AE43" i="82"/>
  <c r="J44" i="47"/>
  <c r="I44" i="47"/>
  <c r="H44" i="47"/>
  <c r="K44" i="47"/>
  <c r="C44" i="47"/>
  <c r="M44" i="47"/>
  <c r="L44" i="47"/>
  <c r="G44" i="47"/>
  <c r="F44" i="47"/>
  <c r="N44" i="47"/>
  <c r="F6" i="47"/>
  <c r="E8" i="47"/>
  <c r="J40" i="47"/>
  <c r="K40" i="47"/>
  <c r="C40" i="47"/>
  <c r="I40" i="47"/>
  <c r="H40" i="47"/>
  <c r="G40" i="47"/>
  <c r="N40" i="47"/>
  <c r="F40" i="47"/>
  <c r="M40" i="47"/>
  <c r="E40" i="47"/>
  <c r="L40" i="47"/>
  <c r="D40" i="47"/>
  <c r="V131" i="91"/>
  <c r="V132" i="91" s="1"/>
  <c r="V96" i="68"/>
  <c r="AH96" i="68"/>
  <c r="C19" i="47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N74" i="52" l="1"/>
  <c r="AN6" i="48"/>
  <c r="AN43" i="82"/>
  <c r="I74" i="52"/>
  <c r="AI6" i="48"/>
  <c r="AI43" i="82"/>
  <c r="F74" i="52"/>
  <c r="AF6" i="48"/>
  <c r="AF43" i="82"/>
  <c r="J74" i="52"/>
  <c r="AJ43" i="82"/>
  <c r="AJ6" i="48"/>
  <c r="G74" i="52"/>
  <c r="AG43" i="82"/>
  <c r="AG6" i="48"/>
  <c r="AE67" i="82"/>
  <c r="AE44" i="82"/>
  <c r="AE48" i="82" s="1"/>
  <c r="AE54" i="82"/>
  <c r="AE52" i="82"/>
  <c r="AE53" i="82"/>
  <c r="AE55" i="82"/>
  <c r="L74" i="52"/>
  <c r="AL6" i="48"/>
  <c r="AL43" i="82"/>
  <c r="AD38" i="50"/>
  <c r="AD39" i="50" s="1"/>
  <c r="AD51" i="52" s="1"/>
  <c r="AD25" i="50"/>
  <c r="AE14" i="48"/>
  <c r="AE15" i="48"/>
  <c r="AD15" i="92"/>
  <c r="AE28" i="48"/>
  <c r="AE16" i="48"/>
  <c r="AE7" i="48"/>
  <c r="AE10" i="48" s="1"/>
  <c r="AC21" i="71"/>
  <c r="AE111" i="59"/>
  <c r="AE17" i="48"/>
  <c r="M74" i="52"/>
  <c r="AM6" i="48"/>
  <c r="AM43" i="82"/>
  <c r="C74" i="52"/>
  <c r="O44" i="47"/>
  <c r="E27" i="47" s="1"/>
  <c r="AC43" i="82"/>
  <c r="AC6" i="48"/>
  <c r="AD44" i="82"/>
  <c r="AD48" i="82" s="1"/>
  <c r="AD52" i="82"/>
  <c r="AD54" i="82"/>
  <c r="AD53" i="82"/>
  <c r="AD55" i="82"/>
  <c r="AD67" i="82"/>
  <c r="E10" i="47"/>
  <c r="C28" i="47" s="1"/>
  <c r="K74" i="52"/>
  <c r="AK43" i="82"/>
  <c r="AK6" i="48"/>
  <c r="AD7" i="48"/>
  <c r="AD10" i="48" s="1"/>
  <c r="AC38" i="50"/>
  <c r="AC39" i="50" s="1"/>
  <c r="AC51" i="52" s="1"/>
  <c r="AD14" i="48"/>
  <c r="AD15" i="48"/>
  <c r="AD16" i="48"/>
  <c r="AD28" i="48"/>
  <c r="AC25" i="50"/>
  <c r="AC15" i="92"/>
  <c r="AD111" i="59"/>
  <c r="AB21" i="71"/>
  <c r="AD17" i="48"/>
  <c r="G6" i="47"/>
  <c r="F8" i="47"/>
  <c r="F10" i="47" s="1"/>
  <c r="C29" i="47" s="1"/>
  <c r="H74" i="52"/>
  <c r="AH6" i="48"/>
  <c r="AH43" i="82"/>
  <c r="F73" i="52"/>
  <c r="T43" i="82"/>
  <c r="T6" i="48"/>
  <c r="N73" i="52"/>
  <c r="AB6" i="48"/>
  <c r="AB43" i="82"/>
  <c r="G73" i="52"/>
  <c r="U6" i="48"/>
  <c r="U43" i="82"/>
  <c r="H73" i="52"/>
  <c r="V43" i="82"/>
  <c r="V6" i="48"/>
  <c r="D73" i="52"/>
  <c r="R6" i="48"/>
  <c r="R43" i="82"/>
  <c r="I73" i="52"/>
  <c r="W6" i="48"/>
  <c r="W43" i="82"/>
  <c r="L73" i="52"/>
  <c r="Z43" i="82"/>
  <c r="Z6" i="48"/>
  <c r="C73" i="52"/>
  <c r="O40" i="47"/>
  <c r="E26" i="47" s="1"/>
  <c r="Q6" i="48"/>
  <c r="Q43" i="82"/>
  <c r="E73" i="52"/>
  <c r="S6" i="48"/>
  <c r="S43" i="82"/>
  <c r="K73" i="52"/>
  <c r="Y6" i="48"/>
  <c r="Y43" i="82"/>
  <c r="M73" i="52"/>
  <c r="AA6" i="48"/>
  <c r="AA43" i="82"/>
  <c r="J73" i="52"/>
  <c r="X6" i="48"/>
  <c r="X43" i="82"/>
  <c r="X324" i="6"/>
  <c r="J131" i="9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J132" i="91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AD114" i="59" l="1"/>
  <c r="AB7" i="52"/>
  <c r="AE114" i="59"/>
  <c r="AC7" i="52"/>
  <c r="AL67" i="82"/>
  <c r="AL44" i="82"/>
  <c r="AL48" i="82" s="1"/>
  <c r="AL53" i="82"/>
  <c r="AL54" i="82"/>
  <c r="AL55" i="82"/>
  <c r="AL52" i="82"/>
  <c r="AL57" i="82" s="1"/>
  <c r="AE66" i="82"/>
  <c r="AE27" i="82"/>
  <c r="AE28" i="82" s="1"/>
  <c r="AE78" i="82"/>
  <c r="AF7" i="48"/>
  <c r="AF10" i="48" s="1"/>
  <c r="AE15" i="92"/>
  <c r="AF14" i="48"/>
  <c r="AF15" i="48"/>
  <c r="AF111" i="59"/>
  <c r="AD21" i="71"/>
  <c r="AE25" i="50"/>
  <c r="AE38" i="50"/>
  <c r="AE39" i="50" s="1"/>
  <c r="AE51" i="52" s="1"/>
  <c r="AF16" i="48"/>
  <c r="AF28" i="48"/>
  <c r="AF17" i="48"/>
  <c r="AH67" i="82"/>
  <c r="AH52" i="82"/>
  <c r="AH53" i="82"/>
  <c r="AH54" i="82"/>
  <c r="AH44" i="82"/>
  <c r="AH48" i="82" s="1"/>
  <c r="AH55" i="82"/>
  <c r="AJ15" i="92"/>
  <c r="AK28" i="48"/>
  <c r="AK111" i="59"/>
  <c r="AK7" i="48"/>
  <c r="AK10" i="48" s="1"/>
  <c r="AI21" i="71"/>
  <c r="AJ25" i="50"/>
  <c r="AJ38" i="50"/>
  <c r="AJ39" i="50" s="1"/>
  <c r="AJ51" i="52" s="1"/>
  <c r="AK17" i="48"/>
  <c r="AK14" i="48"/>
  <c r="AK19" i="48" s="1"/>
  <c r="AK115" i="59" s="1"/>
  <c r="AK15" i="48"/>
  <c r="AK16" i="48"/>
  <c r="AK15" i="92"/>
  <c r="AL111" i="59"/>
  <c r="AL14" i="48"/>
  <c r="AL15" i="48"/>
  <c r="AL16" i="48"/>
  <c r="AK25" i="50"/>
  <c r="AL28" i="48"/>
  <c r="AL7" i="48"/>
  <c r="AL10" i="48" s="1"/>
  <c r="AL17" i="48"/>
  <c r="AK38" i="50"/>
  <c r="AK39" i="50" s="1"/>
  <c r="AK51" i="52" s="1"/>
  <c r="AJ21" i="71"/>
  <c r="AG111" i="59"/>
  <c r="AE21" i="71"/>
  <c r="AG28" i="48"/>
  <c r="AF15" i="92"/>
  <c r="AG14" i="48"/>
  <c r="AG15" i="48"/>
  <c r="AG7" i="48"/>
  <c r="AG10" i="48" s="1"/>
  <c r="AF38" i="50"/>
  <c r="AF39" i="50" s="1"/>
  <c r="AF51" i="52" s="1"/>
  <c r="AG17" i="48"/>
  <c r="AG16" i="48"/>
  <c r="AF25" i="50"/>
  <c r="AE47" i="50" s="1"/>
  <c r="AG38" i="50"/>
  <c r="AG39" i="50" s="1"/>
  <c r="AG51" i="52" s="1"/>
  <c r="AG25" i="50"/>
  <c r="AH7" i="48"/>
  <c r="AH10" i="48" s="1"/>
  <c r="AF21" i="71"/>
  <c r="AH16" i="48"/>
  <c r="AH15" i="48"/>
  <c r="AH28" i="48"/>
  <c r="AG15" i="92"/>
  <c r="AH14" i="48"/>
  <c r="AH111" i="59"/>
  <c r="AH17" i="48"/>
  <c r="AK47" i="82"/>
  <c r="AK52" i="82"/>
  <c r="AK53" i="82"/>
  <c r="AK55" i="82"/>
  <c r="AK67" i="82"/>
  <c r="AK44" i="82"/>
  <c r="AK48" i="82" s="1"/>
  <c r="AK54" i="82"/>
  <c r="AM44" i="82"/>
  <c r="AM48" i="82" s="1"/>
  <c r="AM53" i="82"/>
  <c r="AM54" i="82"/>
  <c r="AM55" i="82"/>
  <c r="AM52" i="82"/>
  <c r="AM67" i="82"/>
  <c r="AE27" i="48"/>
  <c r="D105" i="49"/>
  <c r="AE38" i="48"/>
  <c r="AG44" i="82"/>
  <c r="AG48" i="82" s="1"/>
  <c r="AG66" i="82"/>
  <c r="AG67" i="82"/>
  <c r="AG52" i="82"/>
  <c r="AG53" i="82"/>
  <c r="AG55" i="82"/>
  <c r="AG54" i="82"/>
  <c r="AI67" i="82"/>
  <c r="AI52" i="82"/>
  <c r="AI53" i="82"/>
  <c r="AI55" i="82"/>
  <c r="AI54" i="82"/>
  <c r="AI44" i="82"/>
  <c r="AI48" i="82" s="1"/>
  <c r="AD27" i="48"/>
  <c r="AD38" i="48"/>
  <c r="D104" i="49"/>
  <c r="AL38" i="50"/>
  <c r="AL39" i="50" s="1"/>
  <c r="AL51" i="52" s="1"/>
  <c r="AK21" i="71"/>
  <c r="AM14" i="48"/>
  <c r="AM15" i="48"/>
  <c r="AM111" i="59"/>
  <c r="AL15" i="92"/>
  <c r="AM28" i="48"/>
  <c r="AM7" i="48"/>
  <c r="AM10" i="48" s="1"/>
  <c r="AL25" i="50"/>
  <c r="AM16" i="48"/>
  <c r="AM17" i="48"/>
  <c r="AI7" i="48"/>
  <c r="AI10" i="48" s="1"/>
  <c r="AH25" i="50"/>
  <c r="AH15" i="92"/>
  <c r="AI28" i="48"/>
  <c r="AI17" i="48"/>
  <c r="AI14" i="48"/>
  <c r="AI19" i="48" s="1"/>
  <c r="AI115" i="59" s="1"/>
  <c r="AI16" i="48"/>
  <c r="AI15" i="48"/>
  <c r="AG21" i="71"/>
  <c r="AH38" i="50"/>
  <c r="AH39" i="50" s="1"/>
  <c r="AI111" i="59"/>
  <c r="K52" i="47"/>
  <c r="E52" i="47"/>
  <c r="J52" i="47"/>
  <c r="N52" i="47"/>
  <c r="D52" i="47"/>
  <c r="F52" i="47"/>
  <c r="L52" i="47"/>
  <c r="I52" i="47"/>
  <c r="M52" i="47"/>
  <c r="H52" i="47"/>
  <c r="G52" i="47"/>
  <c r="C52" i="47"/>
  <c r="G8" i="47"/>
  <c r="AD57" i="82"/>
  <c r="AD59" i="82" s="1"/>
  <c r="AH21" i="71"/>
  <c r="AI15" i="92"/>
  <c r="AJ14" i="48"/>
  <c r="AJ28" i="48"/>
  <c r="AI25" i="50"/>
  <c r="AH47" i="50" s="1"/>
  <c r="AJ17" i="48"/>
  <c r="AJ15" i="48"/>
  <c r="AJ16" i="48"/>
  <c r="AJ7" i="48"/>
  <c r="AJ10" i="48" s="1"/>
  <c r="AI38" i="50"/>
  <c r="AI39" i="50" s="1"/>
  <c r="AI51" i="52" s="1"/>
  <c r="AJ111" i="59"/>
  <c r="N48" i="47"/>
  <c r="I48" i="47"/>
  <c r="D48" i="47"/>
  <c r="C48" i="47"/>
  <c r="M48" i="47"/>
  <c r="H48" i="47"/>
  <c r="K48" i="47"/>
  <c r="J48" i="47"/>
  <c r="G48" i="47"/>
  <c r="F48" i="47"/>
  <c r="E48" i="47"/>
  <c r="L48" i="47"/>
  <c r="AD47" i="82"/>
  <c r="AD60" i="82"/>
  <c r="AD61" i="82" s="1"/>
  <c r="AE19" i="48"/>
  <c r="AE115" i="59" s="1"/>
  <c r="AE116" i="59" s="1"/>
  <c r="AE57" i="82"/>
  <c r="AE59" i="82" s="1"/>
  <c r="AJ67" i="82"/>
  <c r="AJ52" i="82"/>
  <c r="AJ53" i="82"/>
  <c r="AJ55" i="82"/>
  <c r="AJ54" i="82"/>
  <c r="AJ44" i="82"/>
  <c r="AJ48" i="82" s="1"/>
  <c r="AN44" i="82"/>
  <c r="AN48" i="82" s="1"/>
  <c r="AN47" i="82" s="1"/>
  <c r="AN52" i="82"/>
  <c r="AN54" i="82"/>
  <c r="AN53" i="82"/>
  <c r="AN55" i="82"/>
  <c r="AN67" i="82"/>
  <c r="AD19" i="48"/>
  <c r="AD115" i="59" s="1"/>
  <c r="D29" i="47"/>
  <c r="AC111" i="59"/>
  <c r="AC28" i="48"/>
  <c r="AA21" i="71"/>
  <c r="AC27" i="48"/>
  <c r="AB15" i="92"/>
  <c r="G20" i="51"/>
  <c r="AC7" i="48"/>
  <c r="AC17" i="48"/>
  <c r="AB38" i="50"/>
  <c r="AC15" i="48"/>
  <c r="AB25" i="50"/>
  <c r="AC16" i="48"/>
  <c r="G29" i="51" s="1"/>
  <c r="AC14" i="48"/>
  <c r="AM38" i="50"/>
  <c r="AM39" i="50" s="1"/>
  <c r="AM51" i="52" s="1"/>
  <c r="AM15" i="92"/>
  <c r="AN14" i="48"/>
  <c r="AN15" i="48"/>
  <c r="AN111" i="59"/>
  <c r="AL21" i="71"/>
  <c r="AM25" i="50"/>
  <c r="AN28" i="48"/>
  <c r="AN16" i="48"/>
  <c r="AN17" i="48"/>
  <c r="AN7" i="48"/>
  <c r="AN10" i="48" s="1"/>
  <c r="AM66" i="82"/>
  <c r="AM19" i="82" s="1"/>
  <c r="AD66" i="82"/>
  <c r="AD78" i="82"/>
  <c r="AD27" i="82"/>
  <c r="AC44" i="82"/>
  <c r="AC48" i="82" s="1"/>
  <c r="AC67" i="82"/>
  <c r="AC52" i="82"/>
  <c r="AC53" i="82"/>
  <c r="AC55" i="82"/>
  <c r="AC54" i="82"/>
  <c r="AE47" i="82"/>
  <c r="AE60" i="82"/>
  <c r="AE61" i="82" s="1"/>
  <c r="AF67" i="82"/>
  <c r="AF66" i="82" s="1"/>
  <c r="AF53" i="82"/>
  <c r="AF44" i="82"/>
  <c r="AF48" i="82" s="1"/>
  <c r="AF47" i="82" s="1"/>
  <c r="AF54" i="82"/>
  <c r="AF52" i="82"/>
  <c r="AF55" i="82"/>
  <c r="Y55" i="82"/>
  <c r="Y67" i="82"/>
  <c r="Y54" i="82"/>
  <c r="Y47" i="82"/>
  <c r="Y44" i="82"/>
  <c r="Y48" i="82" s="1"/>
  <c r="Y60" i="82" s="1"/>
  <c r="Y61" i="82" s="1"/>
  <c r="Y52" i="82"/>
  <c r="Y57" i="82" s="1"/>
  <c r="Y53" i="82"/>
  <c r="R55" i="82"/>
  <c r="R53" i="82"/>
  <c r="R52" i="82"/>
  <c r="R44" i="82"/>
  <c r="R48" i="82" s="1"/>
  <c r="R67" i="82"/>
  <c r="R47" i="82"/>
  <c r="R54" i="82"/>
  <c r="Y15" i="48"/>
  <c r="Y16" i="48"/>
  <c r="W21" i="71"/>
  <c r="Y7" i="48"/>
  <c r="Y10" i="48" s="1"/>
  <c r="Y14" i="48"/>
  <c r="Y19" i="48" s="1"/>
  <c r="Y115" i="59" s="1"/>
  <c r="Y28" i="48"/>
  <c r="X38" i="50"/>
  <c r="X39" i="50" s="1"/>
  <c r="X51" i="52" s="1"/>
  <c r="X25" i="50"/>
  <c r="Y111" i="59"/>
  <c r="Y17" i="48"/>
  <c r="X15" i="92"/>
  <c r="Q15" i="92"/>
  <c r="R14" i="48"/>
  <c r="R111" i="59"/>
  <c r="R17" i="48"/>
  <c r="R16" i="48"/>
  <c r="P21" i="71"/>
  <c r="Q25" i="50"/>
  <c r="R15" i="48"/>
  <c r="R7" i="48"/>
  <c r="R10" i="48" s="1"/>
  <c r="R28" i="48"/>
  <c r="Q38" i="50"/>
  <c r="Q39" i="50" s="1"/>
  <c r="Q51" i="52" s="1"/>
  <c r="AB54" i="82"/>
  <c r="AB57" i="82" s="1"/>
  <c r="AB53" i="82"/>
  <c r="AB55" i="82"/>
  <c r="AB44" i="82"/>
  <c r="AB48" i="82" s="1"/>
  <c r="AB67" i="82"/>
  <c r="AB52" i="82"/>
  <c r="AB47" i="82"/>
  <c r="AB59" i="82"/>
  <c r="P38" i="50"/>
  <c r="Q111" i="59"/>
  <c r="Q15" i="48"/>
  <c r="Q16" i="48"/>
  <c r="P25" i="50"/>
  <c r="Q17" i="48"/>
  <c r="Q7" i="48"/>
  <c r="F20" i="51"/>
  <c r="P15" i="92"/>
  <c r="O21" i="71"/>
  <c r="Q28" i="48"/>
  <c r="Q14" i="48"/>
  <c r="X67" i="82"/>
  <c r="X54" i="82"/>
  <c r="X53" i="82"/>
  <c r="X52" i="82"/>
  <c r="X44" i="82"/>
  <c r="X48" i="82" s="1"/>
  <c r="X55" i="82"/>
  <c r="Z14" i="48"/>
  <c r="X21" i="71"/>
  <c r="Z15" i="48"/>
  <c r="Z16" i="48"/>
  <c r="Z7" i="48"/>
  <c r="Z10" i="48" s="1"/>
  <c r="Z28" i="48"/>
  <c r="Y38" i="50"/>
  <c r="Y39" i="50" s="1"/>
  <c r="Y51" i="52" s="1"/>
  <c r="Y25" i="50"/>
  <c r="Y15" i="92"/>
  <c r="Z17" i="48"/>
  <c r="Z111" i="59"/>
  <c r="AB17" i="48"/>
  <c r="AA15" i="92"/>
  <c r="AB16" i="48"/>
  <c r="AB111" i="59"/>
  <c r="AB14" i="48"/>
  <c r="AB15" i="48"/>
  <c r="Z21" i="71"/>
  <c r="AA25" i="50"/>
  <c r="Z47" i="50" s="1"/>
  <c r="AB7" i="48"/>
  <c r="AB10" i="48" s="1"/>
  <c r="AB28" i="48"/>
  <c r="AA38" i="50"/>
  <c r="AA39" i="50" s="1"/>
  <c r="AA51" i="52" s="1"/>
  <c r="X7" i="48"/>
  <c r="X10" i="48" s="1"/>
  <c r="X14" i="48"/>
  <c r="X28" i="48"/>
  <c r="X15" i="48"/>
  <c r="W38" i="50"/>
  <c r="W39" i="50" s="1"/>
  <c r="W51" i="52" s="1"/>
  <c r="W25" i="50"/>
  <c r="V47" i="50" s="1"/>
  <c r="V21" i="71"/>
  <c r="X17" i="48"/>
  <c r="W15" i="92"/>
  <c r="X16" i="48"/>
  <c r="X111" i="59"/>
  <c r="S52" i="82"/>
  <c r="S67" i="82"/>
  <c r="S44" i="82"/>
  <c r="S48" i="82" s="1"/>
  <c r="S55" i="82"/>
  <c r="S53" i="82"/>
  <c r="S54" i="82"/>
  <c r="Z54" i="82"/>
  <c r="Z53" i="82"/>
  <c r="Z52" i="82"/>
  <c r="Z44" i="82"/>
  <c r="Z48" i="82" s="1"/>
  <c r="Z67" i="82"/>
  <c r="Z55" i="82"/>
  <c r="V17" i="48"/>
  <c r="T21" i="71"/>
  <c r="V28" i="48"/>
  <c r="V15" i="48"/>
  <c r="U38" i="50"/>
  <c r="U39" i="50" s="1"/>
  <c r="U51" i="52" s="1"/>
  <c r="V14" i="48"/>
  <c r="V111" i="59"/>
  <c r="U25" i="50"/>
  <c r="V7" i="48"/>
  <c r="V10" i="48" s="1"/>
  <c r="V16" i="48"/>
  <c r="U15" i="92"/>
  <c r="S111" i="59"/>
  <c r="Q21" i="71"/>
  <c r="S15" i="48"/>
  <c r="R15" i="92"/>
  <c r="S7" i="48"/>
  <c r="S10" i="48" s="1"/>
  <c r="S14" i="48"/>
  <c r="S17" i="48"/>
  <c r="S28" i="48"/>
  <c r="R38" i="50"/>
  <c r="R39" i="50" s="1"/>
  <c r="R51" i="52" s="1"/>
  <c r="S16" i="48"/>
  <c r="R25" i="50"/>
  <c r="V67" i="82"/>
  <c r="V55" i="82"/>
  <c r="V54" i="82"/>
  <c r="V53" i="82"/>
  <c r="V52" i="82"/>
  <c r="V57" i="82" s="1"/>
  <c r="V44" i="82"/>
  <c r="V48" i="82" s="1"/>
  <c r="V47" i="82"/>
  <c r="R21" i="71"/>
  <c r="T111" i="59"/>
  <c r="T28" i="48"/>
  <c r="T17" i="48"/>
  <c r="S38" i="50"/>
  <c r="S39" i="50" s="1"/>
  <c r="S51" i="52" s="1"/>
  <c r="T16" i="48"/>
  <c r="T14" i="48"/>
  <c r="T19" i="48" s="1"/>
  <c r="T115" i="59" s="1"/>
  <c r="T15" i="48"/>
  <c r="S25" i="50"/>
  <c r="T7" i="48"/>
  <c r="T10" i="48" s="1"/>
  <c r="S15" i="92"/>
  <c r="S21" i="71"/>
  <c r="U111" i="59"/>
  <c r="U28" i="48"/>
  <c r="U17" i="48"/>
  <c r="T38" i="50"/>
  <c r="T39" i="50" s="1"/>
  <c r="T51" i="52" s="1"/>
  <c r="U7" i="48"/>
  <c r="U10" i="48" s="1"/>
  <c r="U16" i="48"/>
  <c r="T25" i="50"/>
  <c r="S47" i="50" s="1"/>
  <c r="T30" i="50" s="1"/>
  <c r="U14" i="48"/>
  <c r="U15" i="48"/>
  <c r="T15" i="92"/>
  <c r="AA54" i="82"/>
  <c r="AA53" i="82"/>
  <c r="AA52" i="82"/>
  <c r="AA44" i="82"/>
  <c r="AA48" i="82" s="1"/>
  <c r="AA55" i="82"/>
  <c r="AA67" i="82"/>
  <c r="AA47" i="82"/>
  <c r="W67" i="82"/>
  <c r="W55" i="82"/>
  <c r="W54" i="82"/>
  <c r="W53" i="82"/>
  <c r="W52" i="82"/>
  <c r="W57" i="82" s="1"/>
  <c r="W44" i="82"/>
  <c r="W48" i="82" s="1"/>
  <c r="W60" i="82" s="1"/>
  <c r="W61" i="82" s="1"/>
  <c r="W59" i="82"/>
  <c r="T54" i="82"/>
  <c r="T55" i="82"/>
  <c r="T44" i="82"/>
  <c r="T48" i="82" s="1"/>
  <c r="T67" i="82"/>
  <c r="T52" i="82"/>
  <c r="T53" i="82"/>
  <c r="T47" i="82"/>
  <c r="AA111" i="59"/>
  <c r="Z15" i="92"/>
  <c r="AA7" i="48"/>
  <c r="AA10" i="48" s="1"/>
  <c r="Y21" i="71"/>
  <c r="AA14" i="48"/>
  <c r="AA17" i="48"/>
  <c r="AA28" i="48"/>
  <c r="AA16" i="48"/>
  <c r="Z38" i="50"/>
  <c r="Z39" i="50" s="1"/>
  <c r="Z51" i="52" s="1"/>
  <c r="AA15" i="48"/>
  <c r="Z25" i="50"/>
  <c r="Q44" i="82"/>
  <c r="Q48" i="82" s="1"/>
  <c r="Q52" i="82"/>
  <c r="Q67" i="82"/>
  <c r="Q55" i="82"/>
  <c r="Q54" i="82"/>
  <c r="Q53" i="82"/>
  <c r="W7" i="48"/>
  <c r="W10" i="48" s="1"/>
  <c r="W14" i="48"/>
  <c r="W15" i="48"/>
  <c r="U21" i="71"/>
  <c r="W28" i="48"/>
  <c r="W111" i="59"/>
  <c r="V38" i="50"/>
  <c r="V39" i="50" s="1"/>
  <c r="V51" i="52" s="1"/>
  <c r="W17" i="48"/>
  <c r="W16" i="48"/>
  <c r="V25" i="50"/>
  <c r="V15" i="92"/>
  <c r="U54" i="82"/>
  <c r="U52" i="82"/>
  <c r="U67" i="82"/>
  <c r="U47" i="82"/>
  <c r="U44" i="82"/>
  <c r="U48" i="82" s="1"/>
  <c r="U53" i="82"/>
  <c r="U55" i="82"/>
  <c r="C25" i="47"/>
  <c r="G10" i="47"/>
  <c r="AM71" i="82"/>
  <c r="AJ114" i="59"/>
  <c r="AH7" i="52"/>
  <c r="AH51" i="52"/>
  <c r="AI47" i="82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AF71" i="82" l="1"/>
  <c r="AF73" i="82" s="1"/>
  <c r="AF19" i="82"/>
  <c r="AC32" i="48"/>
  <c r="D30" i="49"/>
  <c r="L75" i="52"/>
  <c r="AX6" i="48"/>
  <c r="AX43" i="82"/>
  <c r="C75" i="52"/>
  <c r="O48" i="47"/>
  <c r="E28" i="47" s="1"/>
  <c r="AO6" i="48"/>
  <c r="AO43" i="82"/>
  <c r="D76" i="52"/>
  <c r="BB43" i="82"/>
  <c r="BB6" i="48"/>
  <c r="AI21" i="48"/>
  <c r="AI22" i="48" s="1"/>
  <c r="AI117" i="59" s="1"/>
  <c r="AG7" i="52"/>
  <c r="AI114" i="59"/>
  <c r="AM27" i="82"/>
  <c r="AM78" i="82"/>
  <c r="AK78" i="82"/>
  <c r="AK27" i="82"/>
  <c r="AH114" i="59"/>
  <c r="AF7" i="52"/>
  <c r="AK114" i="59"/>
  <c r="AK116" i="59" s="1"/>
  <c r="AI7" i="52"/>
  <c r="AK21" i="48"/>
  <c r="AK22" i="48" s="1"/>
  <c r="AK117" i="59" s="1"/>
  <c r="AD47" i="50"/>
  <c r="AE30" i="50" s="1"/>
  <c r="AL47" i="82"/>
  <c r="AL60" i="82"/>
  <c r="AL61" i="82" s="1"/>
  <c r="AF57" i="82"/>
  <c r="AF60" i="82" s="1"/>
  <c r="AF61" i="82" s="1"/>
  <c r="AD71" i="82"/>
  <c r="AD73" i="82" s="1"/>
  <c r="AD19" i="82"/>
  <c r="AA47" i="50"/>
  <c r="AB30" i="50" s="1"/>
  <c r="F3" i="50"/>
  <c r="AQ6" i="48"/>
  <c r="E75" i="52"/>
  <c r="AQ43" i="82"/>
  <c r="D75" i="52"/>
  <c r="AP6" i="48"/>
  <c r="AP43" i="82"/>
  <c r="C76" i="52"/>
  <c r="O52" i="47"/>
  <c r="E29" i="47" s="1"/>
  <c r="BA43" i="82"/>
  <c r="BA6" i="48"/>
  <c r="BL6" i="48"/>
  <c r="BL43" i="82"/>
  <c r="N76" i="52"/>
  <c r="AM19" i="48"/>
  <c r="AM115" i="59" s="1"/>
  <c r="AM116" i="59" s="1"/>
  <c r="AG57" i="82"/>
  <c r="AG59" i="82" s="1"/>
  <c r="AM57" i="82"/>
  <c r="AM59" i="82" s="1"/>
  <c r="AF47" i="50"/>
  <c r="AG30" i="50" s="1"/>
  <c r="AG19" i="48"/>
  <c r="AG115" i="59" s="1"/>
  <c r="AL114" i="59"/>
  <c r="AL116" i="59" s="1"/>
  <c r="AJ7" i="52"/>
  <c r="AE19" i="82"/>
  <c r="AE71" i="82"/>
  <c r="AE73" i="82" s="1"/>
  <c r="AL78" i="82"/>
  <c r="AL27" i="82"/>
  <c r="G28" i="51"/>
  <c r="D103" i="49"/>
  <c r="AC38" i="48"/>
  <c r="G39" i="51"/>
  <c r="AJ57" i="82"/>
  <c r="AJ60" i="82" s="1"/>
  <c r="AJ61" i="82" s="1"/>
  <c r="F75" i="52"/>
  <c r="AR6" i="48"/>
  <c r="AR43" i="82"/>
  <c r="I75" i="52"/>
  <c r="AU6" i="48"/>
  <c r="AU43" i="82"/>
  <c r="AI30" i="50"/>
  <c r="G76" i="52"/>
  <c r="BE6" i="48"/>
  <c r="BE43" i="82"/>
  <c r="J76" i="52"/>
  <c r="BH6" i="48"/>
  <c r="BH43" i="82"/>
  <c r="AG27" i="82"/>
  <c r="AG78" i="82"/>
  <c r="AH19" i="48"/>
  <c r="AH115" i="59" s="1"/>
  <c r="AL27" i="48"/>
  <c r="D112" i="49"/>
  <c r="AL38" i="48"/>
  <c r="AK27" i="48"/>
  <c r="D111" i="49"/>
  <c r="AK38" i="48"/>
  <c r="AH57" i="82"/>
  <c r="AH59" i="82" s="1"/>
  <c r="AE21" i="48"/>
  <c r="AE22" i="48" s="1"/>
  <c r="AE117" i="59" s="1"/>
  <c r="AN19" i="48"/>
  <c r="AN115" i="59" s="1"/>
  <c r="AJ66" i="82"/>
  <c r="AJ27" i="82"/>
  <c r="AJ78" i="82"/>
  <c r="AJ27" i="48"/>
  <c r="D110" i="49"/>
  <c r="AJ38" i="48"/>
  <c r="E76" i="52"/>
  <c r="BC6" i="48"/>
  <c r="BC43" i="82"/>
  <c r="AI116" i="59"/>
  <c r="AI57" i="82"/>
  <c r="AG71" i="82"/>
  <c r="AG73" i="82" s="1"/>
  <c r="AG19" i="82"/>
  <c r="AF30" i="50"/>
  <c r="AF34" i="50" s="1"/>
  <c r="AE34" i="50"/>
  <c r="AG27" i="48"/>
  <c r="D107" i="49"/>
  <c r="AG38" i="48"/>
  <c r="AJ47" i="50"/>
  <c r="AK30" i="50" s="1"/>
  <c r="AH78" i="82"/>
  <c r="AH27" i="82"/>
  <c r="AL59" i="82"/>
  <c r="AL7" i="52"/>
  <c r="AN114" i="59"/>
  <c r="AN116" i="59" s="1"/>
  <c r="AN21" i="48"/>
  <c r="AN22" i="48" s="1"/>
  <c r="AN117" i="59" s="1"/>
  <c r="AB39" i="50"/>
  <c r="F12" i="50"/>
  <c r="G75" i="52"/>
  <c r="AS43" i="82"/>
  <c r="AS6" i="48"/>
  <c r="N75" i="52"/>
  <c r="AZ6" i="48"/>
  <c r="AZ43" i="82"/>
  <c r="H76" i="52"/>
  <c r="BF43" i="82"/>
  <c r="BF6" i="48"/>
  <c r="AC57" i="82"/>
  <c r="AC59" i="82" s="1"/>
  <c r="G30" i="51"/>
  <c r="AN57" i="82"/>
  <c r="AE29" i="82"/>
  <c r="J75" i="52"/>
  <c r="AV6" i="48"/>
  <c r="AV43" i="82"/>
  <c r="AJ19" i="48"/>
  <c r="BK6" i="48"/>
  <c r="BK43" i="82"/>
  <c r="M76" i="52"/>
  <c r="K76" i="52"/>
  <c r="BI43" i="82"/>
  <c r="BI6" i="48"/>
  <c r="AM114" i="59"/>
  <c r="AK7" i="52"/>
  <c r="AM21" i="48"/>
  <c r="AM22" i="48" s="1"/>
  <c r="AM117" i="59" s="1"/>
  <c r="AQ104" i="49"/>
  <c r="BC104" i="49"/>
  <c r="BN104" i="49" s="1"/>
  <c r="AE104" i="49"/>
  <c r="AI66" i="82"/>
  <c r="AI27" i="82"/>
  <c r="AI78" i="82"/>
  <c r="AG47" i="82"/>
  <c r="AG60" i="82"/>
  <c r="AG61" i="82" s="1"/>
  <c r="AK57" i="82"/>
  <c r="AK59" i="82" s="1"/>
  <c r="AH27" i="48"/>
  <c r="D108" i="49"/>
  <c r="AH38" i="48"/>
  <c r="AF19" i="48"/>
  <c r="AF115" i="59" s="1"/>
  <c r="K75" i="52"/>
  <c r="AW43" i="82"/>
  <c r="AW6" i="48"/>
  <c r="BG6" i="48"/>
  <c r="BG43" i="82"/>
  <c r="I76" i="52"/>
  <c r="D109" i="49"/>
  <c r="AI38" i="48"/>
  <c r="AM27" i="48"/>
  <c r="D113" i="49"/>
  <c r="AM38" i="48"/>
  <c r="AD125" i="59"/>
  <c r="AB10" i="52"/>
  <c r="AE125" i="59"/>
  <c r="AC10" i="52"/>
  <c r="AM47" i="82"/>
  <c r="AM20" i="82" s="1"/>
  <c r="AK36" i="52" s="1"/>
  <c r="AK66" i="82"/>
  <c r="AF27" i="48"/>
  <c r="G38" i="51" s="1"/>
  <c r="AF38" i="48"/>
  <c r="D106" i="49"/>
  <c r="AD21" i="48"/>
  <c r="AD22" i="48" s="1"/>
  <c r="AD117" i="59" s="1"/>
  <c r="AF78" i="82"/>
  <c r="AF27" i="82"/>
  <c r="AC47" i="82"/>
  <c r="AN27" i="48"/>
  <c r="D114" i="49"/>
  <c r="AN38" i="48"/>
  <c r="AC47" i="50"/>
  <c r="AD30" i="50" s="1"/>
  <c r="AD34" i="50" s="1"/>
  <c r="F3" i="91"/>
  <c r="F3" i="97"/>
  <c r="AJ47" i="82"/>
  <c r="H75" i="52"/>
  <c r="AT6" i="48"/>
  <c r="AT43" i="82"/>
  <c r="BJ43" i="82"/>
  <c r="L76" i="52"/>
  <c r="BJ6" i="48"/>
  <c r="AD32" i="48"/>
  <c r="AD34" i="48" s="1"/>
  <c r="D31" i="49"/>
  <c r="AR105" i="49"/>
  <c r="AF105" i="49"/>
  <c r="BD105" i="49"/>
  <c r="BN105" i="49" s="1"/>
  <c r="AL19" i="48"/>
  <c r="AL115" i="59" s="1"/>
  <c r="AI47" i="50"/>
  <c r="AH66" i="82"/>
  <c r="AF114" i="59"/>
  <c r="AD7" i="52"/>
  <c r="AF21" i="48"/>
  <c r="AF22" i="48" s="1"/>
  <c r="AF117" i="59" s="1"/>
  <c r="AC66" i="82"/>
  <c r="AC27" i="82"/>
  <c r="AC78" i="82"/>
  <c r="AC10" i="48"/>
  <c r="G21" i="51"/>
  <c r="G7" i="59"/>
  <c r="AF59" i="82"/>
  <c r="AD29" i="82"/>
  <c r="AD28" i="82"/>
  <c r="G27" i="51"/>
  <c r="AC19" i="48"/>
  <c r="AN66" i="82"/>
  <c r="AN27" i="82"/>
  <c r="AN78" i="82"/>
  <c r="AY6" i="48"/>
  <c r="AY43" i="82"/>
  <c r="M75" i="52"/>
  <c r="F76" i="52"/>
  <c r="BD6" i="48"/>
  <c r="BD43" i="82"/>
  <c r="AI27" i="48"/>
  <c r="AG47" i="50"/>
  <c r="AE32" i="48"/>
  <c r="AE34" i="48" s="1"/>
  <c r="D32" i="49"/>
  <c r="AB47" i="50"/>
  <c r="AC30" i="50" s="1"/>
  <c r="AG114" i="59"/>
  <c r="AG116" i="59" s="1"/>
  <c r="AE7" i="52"/>
  <c r="AG21" i="48"/>
  <c r="AG22" i="48" s="1"/>
  <c r="AG117" i="59" s="1"/>
  <c r="AH47" i="82"/>
  <c r="AH60" i="82"/>
  <c r="AH61" i="82" s="1"/>
  <c r="AL66" i="82"/>
  <c r="AD116" i="59"/>
  <c r="Z66" i="82"/>
  <c r="Z78" i="82"/>
  <c r="Z27" i="82"/>
  <c r="Z27" i="48"/>
  <c r="D100" i="49"/>
  <c r="Z38" i="48"/>
  <c r="Q27" i="48"/>
  <c r="Q38" i="48"/>
  <c r="F39" i="51"/>
  <c r="D91" i="49"/>
  <c r="F28" i="51"/>
  <c r="W66" i="82"/>
  <c r="W78" i="82"/>
  <c r="W27" i="82"/>
  <c r="U66" i="82"/>
  <c r="U78" i="82"/>
  <c r="U27" i="82"/>
  <c r="U28" i="82" s="1"/>
  <c r="AA19" i="48"/>
  <c r="AA115" i="59" s="1"/>
  <c r="W47" i="82"/>
  <c r="U27" i="48"/>
  <c r="D95" i="49"/>
  <c r="U38" i="48"/>
  <c r="V60" i="82"/>
  <c r="V61" i="82" s="1"/>
  <c r="V19" i="48"/>
  <c r="V115" i="59" s="1"/>
  <c r="S47" i="82"/>
  <c r="AB27" i="48"/>
  <c r="D102" i="49"/>
  <c r="AB38" i="48"/>
  <c r="X7" i="52"/>
  <c r="Z114" i="59"/>
  <c r="Z116" i="59" s="1"/>
  <c r="F7" i="59"/>
  <c r="R19" i="48"/>
  <c r="R115" i="59" s="1"/>
  <c r="W47" i="50"/>
  <c r="X30" i="50" s="1"/>
  <c r="S27" i="48"/>
  <c r="D93" i="49"/>
  <c r="S38" i="48"/>
  <c r="V27" i="48"/>
  <c r="D96" i="49"/>
  <c r="V38" i="48"/>
  <c r="Z57" i="82"/>
  <c r="Z59" i="82" s="1"/>
  <c r="Z29" i="82" s="1"/>
  <c r="W30" i="50"/>
  <c r="W34" i="50" s="1"/>
  <c r="AB114" i="59"/>
  <c r="AB116" i="59" s="1"/>
  <c r="Z7" i="52"/>
  <c r="X57" i="82"/>
  <c r="X60" i="82" s="1"/>
  <c r="X61" i="82" s="1"/>
  <c r="P39" i="50"/>
  <c r="E12" i="50"/>
  <c r="U19" i="48"/>
  <c r="U115" i="59" s="1"/>
  <c r="S66" i="82"/>
  <c r="S78" i="82"/>
  <c r="S27" i="82"/>
  <c r="AA30" i="50"/>
  <c r="E3" i="97"/>
  <c r="E3" i="91"/>
  <c r="Y27" i="48"/>
  <c r="D99" i="49"/>
  <c r="Y38" i="48"/>
  <c r="Q57" i="82"/>
  <c r="Q59" i="82" s="1"/>
  <c r="Q29" i="82" s="1"/>
  <c r="Q66" i="82"/>
  <c r="Q27" i="82"/>
  <c r="Q78" i="82"/>
  <c r="AA66" i="82"/>
  <c r="AA78" i="82"/>
  <c r="AA27" i="82"/>
  <c r="S57" i="82"/>
  <c r="S60" i="82" s="1"/>
  <c r="S61" i="82" s="1"/>
  <c r="U47" i="50"/>
  <c r="W19" i="48"/>
  <c r="W115" i="59" s="1"/>
  <c r="T66" i="82"/>
  <c r="T78" i="82"/>
  <c r="T27" i="82"/>
  <c r="T28" i="82" s="1"/>
  <c r="T114" i="59"/>
  <c r="T116" i="59" s="1"/>
  <c r="R7" i="52"/>
  <c r="T21" i="48"/>
  <c r="T22" i="48" s="1"/>
  <c r="T117" i="59" s="1"/>
  <c r="S114" i="59"/>
  <c r="Q7" i="52"/>
  <c r="T47" i="50"/>
  <c r="U30" i="50" s="1"/>
  <c r="X27" i="48"/>
  <c r="D98" i="49"/>
  <c r="X38" i="48"/>
  <c r="Z19" i="48"/>
  <c r="Z115" i="59" s="1"/>
  <c r="X66" i="82"/>
  <c r="X78" i="82"/>
  <c r="X27" i="82"/>
  <c r="F30" i="51"/>
  <c r="R114" i="59"/>
  <c r="P7" i="52"/>
  <c r="W7" i="52"/>
  <c r="Y21" i="48"/>
  <c r="Y22" i="48" s="1"/>
  <c r="Y117" i="59" s="1"/>
  <c r="Y114" i="59"/>
  <c r="Y116" i="59" s="1"/>
  <c r="AA27" i="48"/>
  <c r="AA38" i="48"/>
  <c r="D101" i="49"/>
  <c r="T27" i="48"/>
  <c r="T38" i="48"/>
  <c r="D94" i="49"/>
  <c r="V21" i="48"/>
  <c r="V22" i="48" s="1"/>
  <c r="V117" i="59" s="1"/>
  <c r="V114" i="59"/>
  <c r="V116" i="59" s="1"/>
  <c r="T7" i="52"/>
  <c r="Q10" i="48"/>
  <c r="F21" i="51"/>
  <c r="R66" i="82"/>
  <c r="R78" i="82"/>
  <c r="R27" i="82"/>
  <c r="U57" i="82"/>
  <c r="U59" i="82" s="1"/>
  <c r="U29" i="82" s="1"/>
  <c r="W21" i="48"/>
  <c r="W22" i="48" s="1"/>
  <c r="W117" i="59" s="1"/>
  <c r="W114" i="59"/>
  <c r="W116" i="59" s="1"/>
  <c r="U7" i="52"/>
  <c r="Y47" i="50"/>
  <c r="AA57" i="82"/>
  <c r="AA59" i="82" s="1"/>
  <c r="U21" i="48"/>
  <c r="U22" i="48" s="1"/>
  <c r="U117" i="59" s="1"/>
  <c r="U114" i="59"/>
  <c r="U116" i="59" s="1"/>
  <c r="S7" i="52"/>
  <c r="R47" i="50"/>
  <c r="S30" i="50" s="1"/>
  <c r="S34" i="50" s="1"/>
  <c r="V66" i="82"/>
  <c r="V27" i="82"/>
  <c r="V78" i="82"/>
  <c r="Z47" i="82"/>
  <c r="Z28" i="82" s="1"/>
  <c r="X19" i="48"/>
  <c r="X115" i="59" s="1"/>
  <c r="AB19" i="48"/>
  <c r="AB115" i="59" s="1"/>
  <c r="X47" i="50"/>
  <c r="X59" i="82"/>
  <c r="Y59" i="82"/>
  <c r="O47" i="50"/>
  <c r="P30" i="50" s="1"/>
  <c r="E3" i="50"/>
  <c r="AB66" i="82"/>
  <c r="AB27" i="82"/>
  <c r="AB78" i="82"/>
  <c r="R57" i="82"/>
  <c r="Y66" i="82"/>
  <c r="Y78" i="82"/>
  <c r="Y27" i="82"/>
  <c r="W27" i="48"/>
  <c r="D97" i="49"/>
  <c r="W38" i="48"/>
  <c r="S19" i="48"/>
  <c r="S115" i="59" s="1"/>
  <c r="R27" i="48"/>
  <c r="R38" i="48"/>
  <c r="D92" i="49"/>
  <c r="AA21" i="48"/>
  <c r="AA22" i="48" s="1"/>
  <c r="AA117" i="59" s="1"/>
  <c r="Y7" i="52"/>
  <c r="AA114" i="59"/>
  <c r="AA116" i="59" s="1"/>
  <c r="Q47" i="82"/>
  <c r="Q28" i="82" s="1"/>
  <c r="T57" i="82"/>
  <c r="T59" i="82" s="1"/>
  <c r="V59" i="82"/>
  <c r="Q47" i="50"/>
  <c r="X114" i="59"/>
  <c r="V7" i="52"/>
  <c r="X21" i="48"/>
  <c r="X22" i="48" s="1"/>
  <c r="X117" i="59" s="1"/>
  <c r="X47" i="82"/>
  <c r="Q19" i="48"/>
  <c r="F27" i="51"/>
  <c r="F29" i="51"/>
  <c r="AB60" i="82"/>
  <c r="AB61" i="82" s="1"/>
  <c r="P47" i="50"/>
  <c r="Q30" i="50" s="1"/>
  <c r="E36" i="47"/>
  <c r="L36" i="47"/>
  <c r="N36" i="47"/>
  <c r="F36" i="47"/>
  <c r="M36" i="47"/>
  <c r="D25" i="47"/>
  <c r="G36" i="47"/>
  <c r="D27" i="47"/>
  <c r="D26" i="47"/>
  <c r="H36" i="47"/>
  <c r="C30" i="47"/>
  <c r="I36" i="47"/>
  <c r="C36" i="47"/>
  <c r="J36" i="47"/>
  <c r="D28" i="47"/>
  <c r="D36" i="47"/>
  <c r="K36" i="47"/>
  <c r="AM21" i="82"/>
  <c r="AM35" i="82"/>
  <c r="AM73" i="82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C25" i="50" l="1"/>
  <c r="BC15" i="92"/>
  <c r="BD111" i="59"/>
  <c r="BC38" i="50"/>
  <c r="BC39" i="50" s="1"/>
  <c r="BC51" i="52" s="1"/>
  <c r="BD28" i="48"/>
  <c r="BD27" i="48" s="1"/>
  <c r="BD7" i="48"/>
  <c r="BD10" i="48" s="1"/>
  <c r="BD17" i="48"/>
  <c r="BB21" i="71"/>
  <c r="BD16" i="48"/>
  <c r="BD14" i="48"/>
  <c r="BD15" i="48"/>
  <c r="AA7" i="52"/>
  <c r="AC114" i="59"/>
  <c r="AC21" i="48"/>
  <c r="G24" i="51"/>
  <c r="AF35" i="82"/>
  <c r="AF28" i="82"/>
  <c r="AF29" i="82"/>
  <c r="AG10" i="52"/>
  <c r="AI125" i="59"/>
  <c r="BI15" i="48"/>
  <c r="BH38" i="50"/>
  <c r="BH39" i="50" s="1"/>
  <c r="BH51" i="52" s="1"/>
  <c r="BH25" i="50"/>
  <c r="BI28" i="48"/>
  <c r="BH15" i="92"/>
  <c r="BI111" i="59"/>
  <c r="BG21" i="71"/>
  <c r="BI7" i="48"/>
  <c r="BI10" i="48" s="1"/>
  <c r="BI16" i="48"/>
  <c r="BI17" i="48"/>
  <c r="BI14" i="48"/>
  <c r="AT21" i="71"/>
  <c r="AV28" i="48"/>
  <c r="AV14" i="48"/>
  <c r="AV19" i="48" s="1"/>
  <c r="AV115" i="59" s="1"/>
  <c r="AV15" i="48"/>
  <c r="AV7" i="48"/>
  <c r="AV10" i="48" s="1"/>
  <c r="AV16" i="48"/>
  <c r="AV111" i="59"/>
  <c r="AU38" i="50"/>
  <c r="AU39" i="50" s="1"/>
  <c r="AU51" i="52" s="1"/>
  <c r="AV17" i="48"/>
  <c r="AU25" i="50"/>
  <c r="AU15" i="92"/>
  <c r="BF67" i="82"/>
  <c r="BF44" i="82"/>
  <c r="BF48" i="82" s="1"/>
  <c r="BF53" i="82"/>
  <c r="BF55" i="82"/>
  <c r="BF52" i="82"/>
  <c r="BF54" i="82"/>
  <c r="AI59" i="82"/>
  <c r="AI29" i="82" s="1"/>
  <c r="AI60" i="82"/>
  <c r="AI61" i="82" s="1"/>
  <c r="D38" i="49"/>
  <c r="AK32" i="48"/>
  <c r="AK34" i="48" s="1"/>
  <c r="BG15" i="92"/>
  <c r="BH111" i="59"/>
  <c r="BH28" i="48"/>
  <c r="BF21" i="71"/>
  <c r="BG25" i="50"/>
  <c r="BH7" i="48"/>
  <c r="BH10" i="48" s="1"/>
  <c r="BH15" i="48"/>
  <c r="BH14" i="48"/>
  <c r="BH19" i="48" s="1"/>
  <c r="BH115" i="59" s="1"/>
  <c r="BG38" i="50"/>
  <c r="BG39" i="50" s="1"/>
  <c r="BG51" i="52" s="1"/>
  <c r="BH16" i="48"/>
  <c r="BH17" i="48"/>
  <c r="AT38" i="50"/>
  <c r="AT39" i="50" s="1"/>
  <c r="AT51" i="52" s="1"/>
  <c r="AU14" i="48"/>
  <c r="AU19" i="48" s="1"/>
  <c r="AU115" i="59" s="1"/>
  <c r="AU15" i="48"/>
  <c r="AT25" i="50"/>
  <c r="AS47" i="50" s="1"/>
  <c r="AU16" i="48"/>
  <c r="AT15" i="92"/>
  <c r="AU17" i="48"/>
  <c r="AU7" i="48"/>
  <c r="AU10" i="48" s="1"/>
  <c r="AU111" i="59"/>
  <c r="AS21" i="71"/>
  <c r="AU28" i="48"/>
  <c r="AU27" i="48" s="1"/>
  <c r="AD103" i="49"/>
  <c r="BB103" i="49"/>
  <c r="BN103" i="49" s="1"/>
  <c r="AP103" i="49"/>
  <c r="BL7" i="48"/>
  <c r="BL10" i="48" s="1"/>
  <c r="BL15" i="48"/>
  <c r="BK38" i="50"/>
  <c r="BK39" i="50" s="1"/>
  <c r="BK51" i="52" s="1"/>
  <c r="BL28" i="48"/>
  <c r="BK25" i="50"/>
  <c r="BJ47" i="50" s="1"/>
  <c r="BK15" i="92"/>
  <c r="BL111" i="59"/>
  <c r="BL17" i="48"/>
  <c r="BL14" i="48"/>
  <c r="BL19" i="48" s="1"/>
  <c r="BL115" i="59" s="1"/>
  <c r="BL16" i="48"/>
  <c r="BJ21" i="71"/>
  <c r="AQ67" i="82"/>
  <c r="AQ52" i="82"/>
  <c r="AQ57" i="82" s="1"/>
  <c r="AQ60" i="82" s="1"/>
  <c r="AQ61" i="82" s="1"/>
  <c r="AQ53" i="82"/>
  <c r="AQ44" i="82"/>
  <c r="AQ48" i="82" s="1"/>
  <c r="AQ47" i="82" s="1"/>
  <c r="AQ54" i="82"/>
  <c r="AQ55" i="82"/>
  <c r="AX54" i="82"/>
  <c r="AX55" i="82"/>
  <c r="AX67" i="82"/>
  <c r="AX52" i="82"/>
  <c r="AX53" i="82"/>
  <c r="AX44" i="82"/>
  <c r="AX48" i="82" s="1"/>
  <c r="G31" i="51"/>
  <c r="G5" i="51" s="1"/>
  <c r="AC115" i="59"/>
  <c r="AJ30" i="50"/>
  <c r="AJ34" i="50" s="1"/>
  <c r="AI34" i="50"/>
  <c r="AI28" i="82"/>
  <c r="AC34" i="50"/>
  <c r="BJ53" i="82"/>
  <c r="BJ67" i="82"/>
  <c r="BJ52" i="82"/>
  <c r="BJ54" i="82"/>
  <c r="BJ55" i="82"/>
  <c r="BJ44" i="82"/>
  <c r="BJ48" i="82" s="1"/>
  <c r="AV109" i="49"/>
  <c r="BH109" i="49"/>
  <c r="BN109" i="49" s="1"/>
  <c r="AJ109" i="49"/>
  <c r="AF10" i="52"/>
  <c r="AH125" i="59"/>
  <c r="AI71" i="82"/>
  <c r="AI73" i="82" s="1"/>
  <c r="AI19" i="82"/>
  <c r="BI67" i="82"/>
  <c r="BI44" i="82"/>
  <c r="BI48" i="82" s="1"/>
  <c r="BI53" i="82"/>
  <c r="BI55" i="82"/>
  <c r="BI52" i="82"/>
  <c r="BI54" i="82"/>
  <c r="AB51" i="52"/>
  <c r="F13" i="50"/>
  <c r="AE10" i="52"/>
  <c r="AG125" i="59"/>
  <c r="AJ28" i="82"/>
  <c r="AJ10" i="52"/>
  <c r="AL125" i="59"/>
  <c r="BA28" i="48"/>
  <c r="BA27" i="48" s="1"/>
  <c r="BA111" i="59"/>
  <c r="AY21" i="71"/>
  <c r="BA7" i="48"/>
  <c r="AZ15" i="92"/>
  <c r="I20" i="51"/>
  <c r="BA15" i="48"/>
  <c r="BA17" i="48"/>
  <c r="AZ38" i="50"/>
  <c r="AZ25" i="50"/>
  <c r="BA14" i="48"/>
  <c r="BA16" i="48"/>
  <c r="AH116" i="59"/>
  <c r="BA38" i="50"/>
  <c r="BA39" i="50" s="1"/>
  <c r="BA51" i="52" s="1"/>
  <c r="BA25" i="50"/>
  <c r="BA15" i="92"/>
  <c r="BB15" i="48"/>
  <c r="BB7" i="48"/>
  <c r="BB10" i="48" s="1"/>
  <c r="BB111" i="59"/>
  <c r="AZ21" i="71"/>
  <c r="BB17" i="48"/>
  <c r="BB28" i="48"/>
  <c r="BB16" i="48"/>
  <c r="BB14" i="48"/>
  <c r="BB27" i="48"/>
  <c r="AW25" i="50"/>
  <c r="AW15" i="92"/>
  <c r="AX111" i="59"/>
  <c r="AW38" i="50"/>
  <c r="AW39" i="50" s="1"/>
  <c r="AW51" i="52" s="1"/>
  <c r="AV21" i="71"/>
  <c r="AX15" i="48"/>
  <c r="AX28" i="48"/>
  <c r="AX17" i="48"/>
  <c r="AX7" i="48"/>
  <c r="AX10" i="48" s="1"/>
  <c r="AX16" i="48"/>
  <c r="AX14" i="48"/>
  <c r="AD42" i="50"/>
  <c r="AD35" i="50"/>
  <c r="AZ52" i="82"/>
  <c r="AZ53" i="82"/>
  <c r="AZ67" i="82"/>
  <c r="AZ54" i="82"/>
  <c r="AZ44" i="82"/>
  <c r="AZ48" i="82" s="1"/>
  <c r="AZ55" i="82"/>
  <c r="AH107" i="49"/>
  <c r="BF107" i="49"/>
  <c r="BN107" i="49" s="1"/>
  <c r="AT107" i="49"/>
  <c r="BC53" i="82"/>
  <c r="BC67" i="82"/>
  <c r="BC44" i="82"/>
  <c r="BC48" i="82" s="1"/>
  <c r="BC54" i="82"/>
  <c r="BC52" i="82"/>
  <c r="BC55" i="82"/>
  <c r="AJ71" i="82"/>
  <c r="AJ73" i="82" s="1"/>
  <c r="AJ19" i="82"/>
  <c r="BK112" i="49"/>
  <c r="BN112" i="49" s="1"/>
  <c r="AY112" i="49"/>
  <c r="AM112" i="49"/>
  <c r="BE67" i="82"/>
  <c r="BE44" i="82"/>
  <c r="BE48" i="82" s="1"/>
  <c r="BE53" i="82"/>
  <c r="BE55" i="82"/>
  <c r="BE52" i="82"/>
  <c r="BE54" i="82"/>
  <c r="AR52" i="82"/>
  <c r="AR53" i="82"/>
  <c r="AR54" i="82"/>
  <c r="AR67" i="82"/>
  <c r="AR44" i="82"/>
  <c r="AR48" i="82" s="1"/>
  <c r="AR55" i="82"/>
  <c r="AL28" i="82"/>
  <c r="AL29" i="82"/>
  <c r="BA53" i="82"/>
  <c r="BA67" i="82"/>
  <c r="BA54" i="82"/>
  <c r="BA52" i="82"/>
  <c r="BA55" i="82"/>
  <c r="BA44" i="82"/>
  <c r="BA48" i="82" s="1"/>
  <c r="AP15" i="92"/>
  <c r="AQ111" i="59"/>
  <c r="AQ28" i="48"/>
  <c r="AQ27" i="48" s="1"/>
  <c r="AO21" i="71"/>
  <c r="AP25" i="50"/>
  <c r="AP38" i="50"/>
  <c r="AP39" i="50" s="1"/>
  <c r="AP51" i="52" s="1"/>
  <c r="AQ17" i="48"/>
  <c r="AQ14" i="48"/>
  <c r="AQ16" i="48"/>
  <c r="AQ15" i="48"/>
  <c r="AQ7" i="48"/>
  <c r="AQ10" i="48" s="1"/>
  <c r="AK29" i="82"/>
  <c r="AK28" i="82"/>
  <c r="BB67" i="82"/>
  <c r="BB44" i="82"/>
  <c r="BB48" i="82" s="1"/>
  <c r="BB59" i="82" s="1"/>
  <c r="BB54" i="82"/>
  <c r="BB52" i="82"/>
  <c r="BB57" i="82" s="1"/>
  <c r="BB55" i="82"/>
  <c r="BB53" i="82"/>
  <c r="AK60" i="82"/>
  <c r="AK61" i="82" s="1"/>
  <c r="AC28" i="82"/>
  <c r="AC29" i="82"/>
  <c r="AT52" i="82"/>
  <c r="AT67" i="82"/>
  <c r="AT54" i="82"/>
  <c r="AT44" i="82"/>
  <c r="AT48" i="82" s="1"/>
  <c r="AT53" i="82"/>
  <c r="AT55" i="82"/>
  <c r="AU108" i="49"/>
  <c r="AI108" i="49"/>
  <c r="BG108" i="49"/>
  <c r="BN108" i="49" s="1"/>
  <c r="AL71" i="82"/>
  <c r="AL73" i="82" s="1"/>
  <c r="AL19" i="82"/>
  <c r="AF32" i="49"/>
  <c r="BD32" i="49"/>
  <c r="BN32" i="49" s="1"/>
  <c r="AR32" i="49"/>
  <c r="AY66" i="82"/>
  <c r="AY52" i="82"/>
  <c r="AY53" i="82"/>
  <c r="AY54" i="82"/>
  <c r="AY55" i="82"/>
  <c r="AY44" i="82"/>
  <c r="AY48" i="82" s="1"/>
  <c r="AY67" i="82"/>
  <c r="AC71" i="82"/>
  <c r="AC73" i="82" s="1"/>
  <c r="AC19" i="82"/>
  <c r="AT28" i="48"/>
  <c r="AR21" i="71"/>
  <c r="AT16" i="48"/>
  <c r="AT7" i="48"/>
  <c r="AT10" i="48" s="1"/>
  <c r="AT17" i="48"/>
  <c r="AT111" i="59"/>
  <c r="AT14" i="48"/>
  <c r="AT15" i="48"/>
  <c r="AS15" i="92"/>
  <c r="AS38" i="50"/>
  <c r="AS39" i="50" s="1"/>
  <c r="AS51" i="52" s="1"/>
  <c r="AS25" i="50"/>
  <c r="AR47" i="50" s="1"/>
  <c r="AL10" i="52"/>
  <c r="AN125" i="59"/>
  <c r="BE106" i="49"/>
  <c r="BN106" i="49" s="1"/>
  <c r="AS106" i="49"/>
  <c r="AG106" i="49"/>
  <c r="BG53" i="82"/>
  <c r="BG54" i="82"/>
  <c r="BG55" i="82"/>
  <c r="BG52" i="82"/>
  <c r="BG67" i="82"/>
  <c r="BG66" i="82"/>
  <c r="BG44" i="82"/>
  <c r="BG48" i="82" s="1"/>
  <c r="BG47" i="82" s="1"/>
  <c r="D35" i="49"/>
  <c r="AH32" i="48"/>
  <c r="AH34" i="48" s="1"/>
  <c r="AN60" i="82"/>
  <c r="AN61" i="82" s="1"/>
  <c r="AN59" i="82"/>
  <c r="AY38" i="50"/>
  <c r="AY39" i="50" s="1"/>
  <c r="AY51" i="52" s="1"/>
  <c r="AY25" i="50"/>
  <c r="AY15" i="92"/>
  <c r="AZ17" i="48"/>
  <c r="AZ16" i="48"/>
  <c r="AZ28" i="48"/>
  <c r="AZ15" i="48"/>
  <c r="AZ7" i="48"/>
  <c r="AZ10" i="48" s="1"/>
  <c r="AZ111" i="59"/>
  <c r="AX21" i="71"/>
  <c r="AZ14" i="48"/>
  <c r="AG32" i="48"/>
  <c r="AG34" i="48" s="1"/>
  <c r="D34" i="49"/>
  <c r="BC27" i="48"/>
  <c r="BA21" i="71"/>
  <c r="BC7" i="48"/>
  <c r="BC10" i="48" s="1"/>
  <c r="BC15" i="48"/>
  <c r="BC28" i="48"/>
  <c r="BC111" i="59"/>
  <c r="BB38" i="50"/>
  <c r="BB39" i="50" s="1"/>
  <c r="BB51" i="52" s="1"/>
  <c r="BB25" i="50"/>
  <c r="BC16" i="48"/>
  <c r="BC14" i="48"/>
  <c r="BC17" i="48"/>
  <c r="BB15" i="92"/>
  <c r="AL32" i="48"/>
  <c r="AL34" i="48" s="1"/>
  <c r="D39" i="49"/>
  <c r="BE7" i="48"/>
  <c r="BE10" i="48" s="1"/>
  <c r="BE15" i="48"/>
  <c r="BE28" i="48"/>
  <c r="BC21" i="71"/>
  <c r="BE111" i="59"/>
  <c r="BE16" i="48"/>
  <c r="BE14" i="48"/>
  <c r="BE17" i="48"/>
  <c r="BD25" i="50"/>
  <c r="BC47" i="50" s="1"/>
  <c r="BD30" i="50" s="1"/>
  <c r="BD38" i="50"/>
  <c r="BD39" i="50" s="1"/>
  <c r="BD51" i="52" s="1"/>
  <c r="BD15" i="92"/>
  <c r="AR7" i="48"/>
  <c r="AR10" i="48" s="1"/>
  <c r="AQ38" i="50"/>
  <c r="AQ39" i="50" s="1"/>
  <c r="AQ51" i="52" s="1"/>
  <c r="AP21" i="71"/>
  <c r="AR17" i="48"/>
  <c r="AR28" i="48"/>
  <c r="AQ25" i="50"/>
  <c r="AQ15" i="92"/>
  <c r="AR14" i="48"/>
  <c r="AR16" i="48"/>
  <c r="AR15" i="48"/>
  <c r="AR111" i="59"/>
  <c r="AE42" i="50"/>
  <c r="AE35" i="50"/>
  <c r="AB34" i="50"/>
  <c r="AO55" i="82"/>
  <c r="AO44" i="82"/>
  <c r="AO48" i="82" s="1"/>
  <c r="AO54" i="82"/>
  <c r="AO67" i="82"/>
  <c r="AO66" i="82" s="1"/>
  <c r="AO52" i="82"/>
  <c r="AO53" i="82"/>
  <c r="BB30" i="49"/>
  <c r="BN30" i="49" s="1"/>
  <c r="AP30" i="49"/>
  <c r="AD30" i="49"/>
  <c r="AF42" i="50"/>
  <c r="AF35" i="50"/>
  <c r="AE35" i="82"/>
  <c r="AE21" i="82"/>
  <c r="AE20" i="82"/>
  <c r="AP54" i="82"/>
  <c r="AP55" i="82"/>
  <c r="AP52" i="82"/>
  <c r="AP53" i="82"/>
  <c r="AP67" i="82"/>
  <c r="AP66" i="82"/>
  <c r="AP44" i="82"/>
  <c r="AP48" i="82" s="1"/>
  <c r="AD35" i="82"/>
  <c r="AD20" i="82"/>
  <c r="AB36" i="52" s="1"/>
  <c r="AD21" i="82"/>
  <c r="AM28" i="82"/>
  <c r="AM29" i="82"/>
  <c r="AO111" i="59"/>
  <c r="AO28" i="48"/>
  <c r="AM21" i="71"/>
  <c r="AO14" i="48"/>
  <c r="AO15" i="48"/>
  <c r="AN15" i="92"/>
  <c r="AO7" i="48"/>
  <c r="AN38" i="50"/>
  <c r="AO16" i="48"/>
  <c r="AN25" i="50"/>
  <c r="H20" i="51"/>
  <c r="AO17" i="48"/>
  <c r="H30" i="51" s="1"/>
  <c r="AC34" i="48"/>
  <c r="AD10" i="52"/>
  <c r="AF125" i="59"/>
  <c r="AG34" i="50"/>
  <c r="AH30" i="50"/>
  <c r="AH34" i="50" s="1"/>
  <c r="D41" i="49"/>
  <c r="AN32" i="48"/>
  <c r="AN34" i="48" s="1"/>
  <c r="AW7" i="48"/>
  <c r="AW10" i="48" s="1"/>
  <c r="AV38" i="50"/>
  <c r="AV39" i="50" s="1"/>
  <c r="AV51" i="52" s="1"/>
  <c r="AW14" i="48"/>
  <c r="AW15" i="48"/>
  <c r="AU21" i="71"/>
  <c r="AW17" i="48"/>
  <c r="AW16" i="48"/>
  <c r="AW28" i="48"/>
  <c r="AV15" i="92"/>
  <c r="AV25" i="50"/>
  <c r="AW111" i="59"/>
  <c r="AR15" i="92"/>
  <c r="AS17" i="48"/>
  <c r="AS111" i="59"/>
  <c r="AQ21" i="71"/>
  <c r="AR25" i="50"/>
  <c r="AQ47" i="50" s="1"/>
  <c r="AR30" i="50" s="1"/>
  <c r="AS16" i="48"/>
  <c r="AS15" i="48"/>
  <c r="AS28" i="48"/>
  <c r="AS7" i="48"/>
  <c r="AS10" i="48" s="1"/>
  <c r="AS14" i="48"/>
  <c r="AS19" i="48" s="1"/>
  <c r="AS115" i="59" s="1"/>
  <c r="AR38" i="50"/>
  <c r="AR39" i="50" s="1"/>
  <c r="AR51" i="52" s="1"/>
  <c r="D36" i="49"/>
  <c r="AI32" i="48"/>
  <c r="AI34" i="48" s="1"/>
  <c r="AN29" i="82"/>
  <c r="AN28" i="82"/>
  <c r="AF116" i="59"/>
  <c r="AD120" i="59"/>
  <c r="AB8" i="52"/>
  <c r="AJ59" i="82"/>
  <c r="AJ29" i="82" s="1"/>
  <c r="AC60" i="82"/>
  <c r="AC61" i="82" s="1"/>
  <c r="AK19" i="82"/>
  <c r="AK71" i="82"/>
  <c r="AK73" i="82" s="1"/>
  <c r="AN113" i="49"/>
  <c r="AZ113" i="49"/>
  <c r="BL113" i="49"/>
  <c r="BN113" i="49" s="1"/>
  <c r="AW55" i="82"/>
  <c r="AW54" i="82"/>
  <c r="AW53" i="82"/>
  <c r="AW67" i="82"/>
  <c r="AW44" i="82"/>
  <c r="AW48" i="82" s="1"/>
  <c r="AW52" i="82"/>
  <c r="AJ115" i="59"/>
  <c r="AJ116" i="59" s="1"/>
  <c r="AJ21" i="48"/>
  <c r="AJ22" i="48" s="1"/>
  <c r="AJ117" i="59" s="1"/>
  <c r="AS67" i="82"/>
  <c r="AS44" i="82"/>
  <c r="AS48" i="82" s="1"/>
  <c r="AS59" i="82" s="1"/>
  <c r="AS52" i="82"/>
  <c r="AS57" i="82" s="1"/>
  <c r="AS53" i="82"/>
  <c r="AS54" i="82"/>
  <c r="AS55" i="82"/>
  <c r="AH28" i="82"/>
  <c r="AH29" i="82"/>
  <c r="AG35" i="82"/>
  <c r="AG21" i="82"/>
  <c r="AG20" i="82"/>
  <c r="AE36" i="52" s="1"/>
  <c r="BI110" i="49"/>
  <c r="BN110" i="49" s="1"/>
  <c r="AW110" i="49"/>
  <c r="AK110" i="49"/>
  <c r="AK125" i="59"/>
  <c r="AI10" i="52"/>
  <c r="AG28" i="82"/>
  <c r="AG36" i="82" s="1"/>
  <c r="AG29" i="82"/>
  <c r="AL21" i="48"/>
  <c r="AL22" i="48" s="1"/>
  <c r="AL117" i="59" s="1"/>
  <c r="AO38" i="50"/>
  <c r="AO39" i="50" s="1"/>
  <c r="AO51" i="52" s="1"/>
  <c r="AO25" i="50"/>
  <c r="AP7" i="48"/>
  <c r="AP10" i="48" s="1"/>
  <c r="AP14" i="48"/>
  <c r="AP16" i="48"/>
  <c r="AO15" i="92"/>
  <c r="AP15" i="48"/>
  <c r="AP17" i="48"/>
  <c r="AP111" i="59"/>
  <c r="AN21" i="71"/>
  <c r="AP28" i="48"/>
  <c r="AF20" i="82"/>
  <c r="AD36" i="52" s="1"/>
  <c r="AF21" i="82"/>
  <c r="AE120" i="59"/>
  <c r="AC8" i="52"/>
  <c r="AY111" i="59"/>
  <c r="AW21" i="71"/>
  <c r="AY28" i="48"/>
  <c r="AX15" i="92"/>
  <c r="AY16" i="48"/>
  <c r="AY7" i="48"/>
  <c r="AY10" i="48" s="1"/>
  <c r="AY15" i="48"/>
  <c r="AX38" i="50"/>
  <c r="AX39" i="50" s="1"/>
  <c r="AX51" i="52" s="1"/>
  <c r="AY17" i="48"/>
  <c r="AY14" i="48"/>
  <c r="AX25" i="50"/>
  <c r="AW47" i="50" s="1"/>
  <c r="BM114" i="49"/>
  <c r="BN114" i="49" s="1"/>
  <c r="AO114" i="49"/>
  <c r="BA114" i="49"/>
  <c r="BG7" i="48"/>
  <c r="BG10" i="48" s="1"/>
  <c r="BG15" i="48"/>
  <c r="BG28" i="48"/>
  <c r="BE21" i="71"/>
  <c r="BF38" i="50"/>
  <c r="BF39" i="50" s="1"/>
  <c r="BF51" i="52" s="1"/>
  <c r="BF25" i="50"/>
  <c r="BE47" i="50" s="1"/>
  <c r="BF15" i="92"/>
  <c r="BG16" i="48"/>
  <c r="BG14" i="48"/>
  <c r="BG19" i="48" s="1"/>
  <c r="BG115" i="59" s="1"/>
  <c r="BG111" i="59"/>
  <c r="BG17" i="48"/>
  <c r="BK44" i="82"/>
  <c r="BK48" i="82" s="1"/>
  <c r="BK53" i="82"/>
  <c r="BK67" i="82"/>
  <c r="BK54" i="82"/>
  <c r="BK55" i="82"/>
  <c r="BK52" i="82"/>
  <c r="AE31" i="49"/>
  <c r="BC31" i="49"/>
  <c r="BN31" i="49" s="1"/>
  <c r="AQ31" i="49"/>
  <c r="D33" i="49"/>
  <c r="AF32" i="48"/>
  <c r="AF34" i="48" s="1"/>
  <c r="AK10" i="52"/>
  <c r="AM125" i="59"/>
  <c r="BJ25" i="50"/>
  <c r="BJ15" i="92"/>
  <c r="BJ38" i="50"/>
  <c r="BJ39" i="50" s="1"/>
  <c r="BJ51" i="52" s="1"/>
  <c r="BK15" i="48"/>
  <c r="BK111" i="59"/>
  <c r="BI21" i="71"/>
  <c r="BK16" i="48"/>
  <c r="BK28" i="48"/>
  <c r="BK7" i="48"/>
  <c r="BK10" i="48" s="1"/>
  <c r="BK17" i="48"/>
  <c r="BK14" i="48"/>
  <c r="AH10" i="52"/>
  <c r="AJ125" i="59"/>
  <c r="AA34" i="50"/>
  <c r="AA42" i="50" s="1"/>
  <c r="BD67" i="82"/>
  <c r="BD44" i="82"/>
  <c r="BD48" i="82" s="1"/>
  <c r="BD53" i="82"/>
  <c r="BD54" i="82"/>
  <c r="BD55" i="82"/>
  <c r="BD52" i="82"/>
  <c r="BD57" i="82" s="1"/>
  <c r="BD60" i="82" s="1"/>
  <c r="BD61" i="82" s="1"/>
  <c r="BD47" i="82"/>
  <c r="BD59" i="82"/>
  <c r="AN71" i="82"/>
  <c r="AN73" i="82" s="1"/>
  <c r="AN19" i="82"/>
  <c r="AH19" i="82"/>
  <c r="AH21" i="82" s="1"/>
  <c r="AH71" i="82"/>
  <c r="AH73" i="82" s="1"/>
  <c r="BJ28" i="48"/>
  <c r="BH21" i="71"/>
  <c r="BJ7" i="48"/>
  <c r="BJ10" i="48" s="1"/>
  <c r="BJ111" i="59"/>
  <c r="BI15" i="92"/>
  <c r="BJ17" i="48"/>
  <c r="BJ16" i="48"/>
  <c r="BI38" i="50"/>
  <c r="BI39" i="50" s="1"/>
  <c r="BI51" i="52" s="1"/>
  <c r="BJ14" i="48"/>
  <c r="BJ15" i="48"/>
  <c r="BI25" i="50"/>
  <c r="BH47" i="50" s="1"/>
  <c r="AM60" i="82"/>
  <c r="AM61" i="82" s="1"/>
  <c r="D40" i="49"/>
  <c r="AM32" i="48"/>
  <c r="AM34" i="48" s="1"/>
  <c r="AV44" i="82"/>
  <c r="AV48" i="82" s="1"/>
  <c r="AV67" i="82"/>
  <c r="AV55" i="82"/>
  <c r="AV52" i="82"/>
  <c r="AV54" i="82"/>
  <c r="AV53" i="82"/>
  <c r="BE25" i="50"/>
  <c r="BE15" i="92"/>
  <c r="BF111" i="59"/>
  <c r="BE38" i="50"/>
  <c r="BE39" i="50" s="1"/>
  <c r="BE51" i="52" s="1"/>
  <c r="BF15" i="48"/>
  <c r="BD21" i="71"/>
  <c r="BF28" i="48"/>
  <c r="BF27" i="48"/>
  <c r="BF7" i="48"/>
  <c r="BF10" i="48" s="1"/>
  <c r="BF16" i="48"/>
  <c r="BF14" i="48"/>
  <c r="BF17" i="48"/>
  <c r="AJ32" i="48"/>
  <c r="AJ34" i="48" s="1"/>
  <c r="D37" i="49"/>
  <c r="BJ111" i="49"/>
  <c r="BN111" i="49" s="1"/>
  <c r="AX111" i="49"/>
  <c r="AL111" i="49"/>
  <c r="BH44" i="82"/>
  <c r="BH48" i="82" s="1"/>
  <c r="BH53" i="82"/>
  <c r="BH67" i="82"/>
  <c r="BH55" i="82"/>
  <c r="BH52" i="82"/>
  <c r="BH54" i="82"/>
  <c r="AU67" i="82"/>
  <c r="AU44" i="82"/>
  <c r="AU48" i="82" s="1"/>
  <c r="AU55" i="82"/>
  <c r="AU52" i="82"/>
  <c r="AU66" i="82"/>
  <c r="AU53" i="82"/>
  <c r="AU54" i="82"/>
  <c r="AA10" i="52"/>
  <c r="G47" i="51"/>
  <c r="G13" i="51" s="1"/>
  <c r="AC125" i="59"/>
  <c r="BL53" i="82"/>
  <c r="BL54" i="82"/>
  <c r="BL67" i="82"/>
  <c r="BL44" i="82"/>
  <c r="BL48" i="82" s="1"/>
  <c r="BL52" i="82"/>
  <c r="BL55" i="82"/>
  <c r="AH21" i="48"/>
  <c r="AH22" i="48" s="1"/>
  <c r="AH117" i="59" s="1"/>
  <c r="X29" i="82"/>
  <c r="X28" i="82"/>
  <c r="S28" i="82"/>
  <c r="U19" i="82"/>
  <c r="U71" i="82"/>
  <c r="U73" i="82" s="1"/>
  <c r="Q32" i="48"/>
  <c r="F38" i="51"/>
  <c r="D18" i="49"/>
  <c r="T93" i="49"/>
  <c r="BD93" i="49"/>
  <c r="BN93" i="49" s="1"/>
  <c r="AR93" i="49"/>
  <c r="AF93" i="49"/>
  <c r="S35" i="50"/>
  <c r="S42" i="50"/>
  <c r="R32" i="48"/>
  <c r="R34" i="48" s="1"/>
  <c r="D19" i="49"/>
  <c r="W10" i="52"/>
  <c r="Y125" i="59"/>
  <c r="X10" i="52"/>
  <c r="Z125" i="59"/>
  <c r="U60" i="82"/>
  <c r="U61" i="82" s="1"/>
  <c r="U10" i="52"/>
  <c r="W125" i="59"/>
  <c r="AB28" i="82"/>
  <c r="AB29" i="82"/>
  <c r="R28" i="82"/>
  <c r="BE94" i="49"/>
  <c r="BN94" i="49" s="1"/>
  <c r="AS94" i="49"/>
  <c r="AG94" i="49"/>
  <c r="U94" i="49"/>
  <c r="S21" i="48"/>
  <c r="S22" i="48" s="1"/>
  <c r="S117" i="59" s="1"/>
  <c r="Q60" i="82"/>
  <c r="Q61" i="82" s="1"/>
  <c r="AA19" i="82"/>
  <c r="AA71" i="82"/>
  <c r="AA73" i="82" s="1"/>
  <c r="D26" i="49"/>
  <c r="Y32" i="48"/>
  <c r="Y34" i="48" s="1"/>
  <c r="BM102" i="49"/>
  <c r="BN102" i="49" s="1"/>
  <c r="BA102" i="49"/>
  <c r="AO102" i="49"/>
  <c r="AC102" i="49"/>
  <c r="D22" i="49"/>
  <c r="U32" i="48"/>
  <c r="U34" i="48" s="1"/>
  <c r="W19" i="82"/>
  <c r="W71" i="82"/>
  <c r="W73" i="82" s="1"/>
  <c r="Z32" i="48"/>
  <c r="Z34" i="48" s="1"/>
  <c r="D27" i="49"/>
  <c r="Y19" i="82"/>
  <c r="Y71" i="82"/>
  <c r="Y73" i="82" s="1"/>
  <c r="Q10" i="52"/>
  <c r="S125" i="59"/>
  <c r="R60" i="82"/>
  <c r="R61" i="82" s="1"/>
  <c r="R59" i="82"/>
  <c r="R29" i="82" s="1"/>
  <c r="W28" i="82"/>
  <c r="W29" i="82"/>
  <c r="T71" i="82"/>
  <c r="T73" i="82" s="1"/>
  <c r="T19" i="82"/>
  <c r="Z99" i="49"/>
  <c r="AL99" i="49"/>
  <c r="BJ99" i="49"/>
  <c r="BN99" i="49" s="1"/>
  <c r="AX99" i="49"/>
  <c r="S32" i="48"/>
  <c r="S34" i="48" s="1"/>
  <c r="D20" i="49"/>
  <c r="BF95" i="49"/>
  <c r="BN95" i="49" s="1"/>
  <c r="AT95" i="49"/>
  <c r="AH95" i="49"/>
  <c r="V95" i="49"/>
  <c r="R10" i="52"/>
  <c r="T125" i="59"/>
  <c r="D24" i="49"/>
  <c r="W32" i="48"/>
  <c r="W34" i="48" s="1"/>
  <c r="T60" i="82"/>
  <c r="T61" i="82" s="1"/>
  <c r="R19" i="82"/>
  <c r="R71" i="82"/>
  <c r="R73" i="82" s="1"/>
  <c r="D21" i="49"/>
  <c r="T32" i="48"/>
  <c r="T34" i="48" s="1"/>
  <c r="R116" i="59"/>
  <c r="Y98" i="49"/>
  <c r="BI98" i="49"/>
  <c r="BN98" i="49" s="1"/>
  <c r="AW98" i="49"/>
  <c r="AK98" i="49"/>
  <c r="E13" i="50"/>
  <c r="P51" i="52"/>
  <c r="T10" i="52"/>
  <c r="V125" i="59"/>
  <c r="BB91" i="49"/>
  <c r="BN91" i="49" s="1"/>
  <c r="AP91" i="49"/>
  <c r="AD91" i="49"/>
  <c r="R91" i="49"/>
  <c r="D28" i="49"/>
  <c r="AA32" i="48"/>
  <c r="AA34" i="48" s="1"/>
  <c r="Y30" i="50"/>
  <c r="Y34" i="50" s="1"/>
  <c r="X34" i="50"/>
  <c r="AA29" i="82"/>
  <c r="AA28" i="82"/>
  <c r="S10" i="52"/>
  <c r="U125" i="59"/>
  <c r="Q115" i="59"/>
  <c r="F11" i="59" s="1"/>
  <c r="F31" i="51"/>
  <c r="F5" i="51" s="1"/>
  <c r="X71" i="82"/>
  <c r="X73" i="82" s="1"/>
  <c r="X19" i="82"/>
  <c r="W42" i="50"/>
  <c r="W35" i="50"/>
  <c r="V10" i="52"/>
  <c r="X125" i="59"/>
  <c r="X116" i="59"/>
  <c r="Y28" i="82"/>
  <c r="Y29" i="82"/>
  <c r="X32" i="48"/>
  <c r="X34" i="48" s="1"/>
  <c r="D25" i="49"/>
  <c r="V30" i="50"/>
  <c r="V34" i="50" s="1"/>
  <c r="U34" i="50"/>
  <c r="W96" i="49"/>
  <c r="AI96" i="49"/>
  <c r="BG96" i="49"/>
  <c r="BN96" i="49" s="1"/>
  <c r="AU96" i="49"/>
  <c r="Z60" i="82"/>
  <c r="Z61" i="82" s="1"/>
  <c r="Z19" i="82"/>
  <c r="Z71" i="82"/>
  <c r="Z73" i="82" s="1"/>
  <c r="P10" i="52"/>
  <c r="R125" i="59"/>
  <c r="T34" i="50"/>
  <c r="T29" i="82"/>
  <c r="S116" i="59"/>
  <c r="S71" i="82"/>
  <c r="S73" i="82" s="1"/>
  <c r="S19" i="82"/>
  <c r="AB125" i="59"/>
  <c r="Z10" i="52"/>
  <c r="AA100" i="49"/>
  <c r="AM100" i="49"/>
  <c r="BK100" i="49"/>
  <c r="BN100" i="49" s="1"/>
  <c r="AY100" i="49"/>
  <c r="X97" i="49"/>
  <c r="BH97" i="49"/>
  <c r="BN97" i="49" s="1"/>
  <c r="AV97" i="49"/>
  <c r="AJ97" i="49"/>
  <c r="AB71" i="82"/>
  <c r="AB73" i="82" s="1"/>
  <c r="AB19" i="82"/>
  <c r="AB32" i="48"/>
  <c r="AB34" i="48" s="1"/>
  <c r="D29" i="49"/>
  <c r="P34" i="50"/>
  <c r="V28" i="82"/>
  <c r="V29" i="82"/>
  <c r="Z30" i="50"/>
  <c r="Z34" i="50" s="1"/>
  <c r="AZ101" i="49"/>
  <c r="AN101" i="49"/>
  <c r="BL101" i="49"/>
  <c r="BN101" i="49" s="1"/>
  <c r="AB101" i="49"/>
  <c r="R21" i="48"/>
  <c r="R22" i="48" s="1"/>
  <c r="R117" i="59" s="1"/>
  <c r="Q19" i="82"/>
  <c r="Q71" i="82"/>
  <c r="Q73" i="82" s="1"/>
  <c r="R30" i="50"/>
  <c r="R34" i="50" s="1"/>
  <c r="Q34" i="50"/>
  <c r="S92" i="49"/>
  <c r="AE92" i="49"/>
  <c r="BC92" i="49"/>
  <c r="BN92" i="49" s="1"/>
  <c r="AQ92" i="49"/>
  <c r="V71" i="82"/>
  <c r="V73" i="82" s="1"/>
  <c r="V19" i="82"/>
  <c r="Q114" i="59"/>
  <c r="F24" i="51"/>
  <c r="Q21" i="48"/>
  <c r="O7" i="52"/>
  <c r="Y10" i="52"/>
  <c r="AA125" i="59"/>
  <c r="AA60" i="82"/>
  <c r="AA61" i="82" s="1"/>
  <c r="AB21" i="48"/>
  <c r="AB22" i="48" s="1"/>
  <c r="AB117" i="59" s="1"/>
  <c r="D23" i="49"/>
  <c r="V32" i="48"/>
  <c r="V34" i="48" s="1"/>
  <c r="Z21" i="48"/>
  <c r="Z22" i="48" s="1"/>
  <c r="Z117" i="59" s="1"/>
  <c r="Q125" i="59"/>
  <c r="O10" i="52"/>
  <c r="F47" i="51"/>
  <c r="F13" i="51" s="1"/>
  <c r="S59" i="82"/>
  <c r="S29" i="82" s="1"/>
  <c r="I43" i="82"/>
  <c r="G72" i="52"/>
  <c r="I6" i="48"/>
  <c r="J72" i="52"/>
  <c r="L43" i="82"/>
  <c r="L6" i="48"/>
  <c r="C72" i="52"/>
  <c r="E6" i="48"/>
  <c r="O36" i="47"/>
  <c r="E25" i="47" s="1"/>
  <c r="E30" i="47" s="1"/>
  <c r="M72" i="52"/>
  <c r="O6" i="48"/>
  <c r="O43" i="82"/>
  <c r="I72" i="52"/>
  <c r="K6" i="48"/>
  <c r="K43" i="82"/>
  <c r="F72" i="52"/>
  <c r="H6" i="48"/>
  <c r="H43" i="82"/>
  <c r="N72" i="52"/>
  <c r="P6" i="48"/>
  <c r="P43" i="82"/>
  <c r="J6" i="48"/>
  <c r="J43" i="82"/>
  <c r="H72" i="52"/>
  <c r="L72" i="52"/>
  <c r="N6" i="48"/>
  <c r="N43" i="82"/>
  <c r="K72" i="52"/>
  <c r="M43" i="82"/>
  <c r="M6" i="48"/>
  <c r="E72" i="52"/>
  <c r="G6" i="48"/>
  <c r="G43" i="82"/>
  <c r="F6" i="48"/>
  <c r="D72" i="52"/>
  <c r="F43" i="82"/>
  <c r="AM37" i="82"/>
  <c r="AK37" i="52"/>
  <c r="AM36" i="82"/>
  <c r="E21" i="116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F37" i="52" l="1"/>
  <c r="AH37" i="82"/>
  <c r="AQ32" i="48"/>
  <c r="AQ34" i="48" s="1"/>
  <c r="D44" i="49"/>
  <c r="D54" i="49"/>
  <c r="BB54" i="49" s="1"/>
  <c r="BN54" i="49" s="1"/>
  <c r="BA32" i="48"/>
  <c r="D57" i="49"/>
  <c r="BE57" i="49" s="1"/>
  <c r="BN57" i="49" s="1"/>
  <c r="BD32" i="48"/>
  <c r="BD34" i="48" s="1"/>
  <c r="AO19" i="82"/>
  <c r="AO71" i="82"/>
  <c r="AO73" i="82" s="1"/>
  <c r="AU32" i="48"/>
  <c r="AU34" i="48" s="1"/>
  <c r="D48" i="49"/>
  <c r="BE7" i="52"/>
  <c r="BG114" i="59"/>
  <c r="BG21" i="48"/>
  <c r="BG22" i="48" s="1"/>
  <c r="BG117" i="59" s="1"/>
  <c r="BH57" i="82"/>
  <c r="BH59" i="82" s="1"/>
  <c r="AD37" i="52"/>
  <c r="AF37" i="82"/>
  <c r="AO19" i="48"/>
  <c r="H27" i="51"/>
  <c r="AU19" i="82"/>
  <c r="AU71" i="82"/>
  <c r="AU73" i="82" s="1"/>
  <c r="BH7" i="52"/>
  <c r="BJ114" i="59"/>
  <c r="BJ21" i="48"/>
  <c r="BJ22" i="48" s="1"/>
  <c r="BJ117" i="59" s="1"/>
  <c r="AG33" i="49"/>
  <c r="AS33" i="49"/>
  <c r="BE33" i="49"/>
  <c r="BN33" i="49" s="1"/>
  <c r="AP19" i="48"/>
  <c r="AP115" i="59" s="1"/>
  <c r="G3" i="91"/>
  <c r="G3" i="97"/>
  <c r="AC37" i="52"/>
  <c r="AE37" i="82"/>
  <c r="AE66" i="50"/>
  <c r="AG68" i="50" s="1"/>
  <c r="AE50" i="52"/>
  <c r="AE43" i="50"/>
  <c r="AE40" i="64" s="1"/>
  <c r="AT27" i="48"/>
  <c r="D120" i="49"/>
  <c r="AT38" i="48"/>
  <c r="AH35" i="50"/>
  <c r="AH42" i="50"/>
  <c r="AP71" i="82"/>
  <c r="AP73" i="82" s="1"/>
  <c r="AP19" i="82"/>
  <c r="AY47" i="82"/>
  <c r="AA35" i="50"/>
  <c r="BL57" i="82"/>
  <c r="BL59" i="82" s="1"/>
  <c r="BF21" i="48"/>
  <c r="BF22" i="48" s="1"/>
  <c r="BF117" i="59" s="1"/>
  <c r="BD7" i="52"/>
  <c r="BF114" i="59"/>
  <c r="BF116" i="59" s="1"/>
  <c r="BD47" i="50"/>
  <c r="AK8" i="52"/>
  <c r="AM120" i="59"/>
  <c r="AN20" i="82"/>
  <c r="AN21" i="82"/>
  <c r="AN35" i="82"/>
  <c r="BK27" i="48"/>
  <c r="BK38" i="48"/>
  <c r="D137" i="49"/>
  <c r="BL137" i="49" s="1"/>
  <c r="BN137" i="49" s="1"/>
  <c r="BK57" i="82"/>
  <c r="AG37" i="82"/>
  <c r="AE37" i="52"/>
  <c r="AW47" i="82"/>
  <c r="AW60" i="82"/>
  <c r="AW61" i="82" s="1"/>
  <c r="G42" i="51"/>
  <c r="AB37" i="52"/>
  <c r="AD37" i="82"/>
  <c r="AR19" i="48"/>
  <c r="AR115" i="59" s="1"/>
  <c r="AR114" i="59"/>
  <c r="AR116" i="59" s="1"/>
  <c r="AP7" i="52"/>
  <c r="AR21" i="48"/>
  <c r="AR22" i="48" s="1"/>
  <c r="AR117" i="59" s="1"/>
  <c r="BC114" i="59"/>
  <c r="BA7" i="52"/>
  <c r="BC21" i="48"/>
  <c r="BC22" i="48" s="1"/>
  <c r="BC117" i="59" s="1"/>
  <c r="AZ114" i="59"/>
  <c r="AX7" i="52"/>
  <c r="BG57" i="82"/>
  <c r="AT114" i="59"/>
  <c r="AT116" i="59" s="1"/>
  <c r="AR7" i="52"/>
  <c r="AT21" i="48"/>
  <c r="AT22" i="48" s="1"/>
  <c r="AT117" i="59" s="1"/>
  <c r="AY27" i="82"/>
  <c r="AY28" i="82" s="1"/>
  <c r="AY78" i="82"/>
  <c r="BE57" i="82"/>
  <c r="AJ35" i="82"/>
  <c r="AJ20" i="82"/>
  <c r="AH36" i="52" s="1"/>
  <c r="AJ21" i="82"/>
  <c r="AX114" i="59"/>
  <c r="AX116" i="59" s="1"/>
  <c r="AV7" i="52"/>
  <c r="AV47" i="50"/>
  <c r="AZ7" i="52"/>
  <c r="BB114" i="59"/>
  <c r="AY47" i="50"/>
  <c r="AZ30" i="50" s="1"/>
  <c r="H3" i="50"/>
  <c r="BI47" i="82"/>
  <c r="BI19" i="48"/>
  <c r="BI115" i="59" s="1"/>
  <c r="AC22" i="48"/>
  <c r="AC117" i="59" s="1"/>
  <c r="G33" i="51"/>
  <c r="G34" i="51" s="1"/>
  <c r="BB7" i="52"/>
  <c r="BD114" i="59"/>
  <c r="BD116" i="59" s="1"/>
  <c r="BD21" i="48"/>
  <c r="BD22" i="48" s="1"/>
  <c r="BD117" i="59" s="1"/>
  <c r="AW66" i="82"/>
  <c r="AW27" i="82"/>
  <c r="AW78" i="82"/>
  <c r="AK35" i="82"/>
  <c r="AK21" i="82"/>
  <c r="AK20" i="82"/>
  <c r="AI36" i="52" s="1"/>
  <c r="AG8" i="52"/>
  <c r="AI120" i="59"/>
  <c r="D123" i="49"/>
  <c r="AW38" i="48"/>
  <c r="AW114" i="59"/>
  <c r="AU7" i="52"/>
  <c r="AC120" i="59"/>
  <c r="AA8" i="52"/>
  <c r="G44" i="51"/>
  <c r="G9" i="51" s="1"/>
  <c r="H28" i="51"/>
  <c r="D131" i="49"/>
  <c r="BF131" i="49" s="1"/>
  <c r="BN131" i="49" s="1"/>
  <c r="BE38" i="48"/>
  <c r="BC19" i="48"/>
  <c r="BC115" i="59" s="1"/>
  <c r="AS30" i="50"/>
  <c r="AR34" i="50"/>
  <c r="AO47" i="50"/>
  <c r="BA57" i="82"/>
  <c r="BA59" i="82" s="1"/>
  <c r="AR47" i="82"/>
  <c r="AZ78" i="82"/>
  <c r="AZ27" i="82"/>
  <c r="D55" i="49"/>
  <c r="BC55" i="49" s="1"/>
  <c r="BN55" i="49" s="1"/>
  <c r="BB32" i="48"/>
  <c r="BB34" i="48" s="1"/>
  <c r="H12" i="50"/>
  <c r="AZ39" i="50"/>
  <c r="I7" i="59"/>
  <c r="BI78" i="82"/>
  <c r="BI27" i="82"/>
  <c r="BJ47" i="82"/>
  <c r="AC42" i="50"/>
  <c r="AC35" i="50"/>
  <c r="AX57" i="82"/>
  <c r="AX59" i="82" s="1"/>
  <c r="AI8" i="52"/>
  <c r="AK120" i="59"/>
  <c r="AC116" i="59"/>
  <c r="G10" i="59"/>
  <c r="F20" i="116" s="1"/>
  <c r="AF120" i="59"/>
  <c r="AD8" i="52"/>
  <c r="AJ36" i="49"/>
  <c r="BH36" i="49"/>
  <c r="BN36" i="49" s="1"/>
  <c r="AV36" i="49"/>
  <c r="AC36" i="52"/>
  <c r="AE36" i="82"/>
  <c r="AB35" i="50"/>
  <c r="AB42" i="50"/>
  <c r="AP47" i="50"/>
  <c r="AQ30" i="50" s="1"/>
  <c r="AQ34" i="50" s="1"/>
  <c r="BC32" i="48"/>
  <c r="BC34" i="48" s="1"/>
  <c r="D56" i="49"/>
  <c r="BD56" i="49" s="1"/>
  <c r="BN56" i="49" s="1"/>
  <c r="AZ27" i="48"/>
  <c r="D126" i="49"/>
  <c r="AZ38" i="48"/>
  <c r="AH120" i="59"/>
  <c r="AF8" i="52"/>
  <c r="AT47" i="82"/>
  <c r="AT60" i="82"/>
  <c r="AT61" i="82" s="1"/>
  <c r="AR66" i="82"/>
  <c r="AR27" i="82"/>
  <c r="AR78" i="82"/>
  <c r="AX27" i="48"/>
  <c r="D124" i="49"/>
  <c r="AX38" i="48"/>
  <c r="BB19" i="48"/>
  <c r="BB115" i="59" s="1"/>
  <c r="I30" i="51"/>
  <c r="D127" i="49"/>
  <c r="BB127" i="49" s="1"/>
  <c r="BN127" i="49" s="1"/>
  <c r="BA38" i="48"/>
  <c r="I39" i="51"/>
  <c r="AI35" i="82"/>
  <c r="AI21" i="82"/>
  <c r="AI20" i="82"/>
  <c r="AG36" i="52" s="1"/>
  <c r="AX66" i="82"/>
  <c r="AX27" i="82"/>
  <c r="AX78" i="82"/>
  <c r="BK30" i="50"/>
  <c r="BK34" i="50" s="1"/>
  <c r="AT30" i="50"/>
  <c r="AS34" i="50"/>
  <c r="AL38" i="49"/>
  <c r="AX38" i="49"/>
  <c r="BJ38" i="49"/>
  <c r="BN38" i="49" s="1"/>
  <c r="BF47" i="82"/>
  <c r="BF60" i="82"/>
  <c r="BF61" i="82" s="1"/>
  <c r="AV114" i="59"/>
  <c r="AV116" i="59" s="1"/>
  <c r="AT7" i="52"/>
  <c r="AV21" i="48"/>
  <c r="AV22" i="48" s="1"/>
  <c r="AV117" i="59" s="1"/>
  <c r="BI114" i="59"/>
  <c r="BG7" i="52"/>
  <c r="BI21" i="48"/>
  <c r="BI22" i="48" s="1"/>
  <c r="BI117" i="59" s="1"/>
  <c r="BD38" i="48"/>
  <c r="D130" i="49"/>
  <c r="BE130" i="49" s="1"/>
  <c r="BN130" i="49" s="1"/>
  <c r="BA47" i="50"/>
  <c r="BF34" i="49"/>
  <c r="BN34" i="49" s="1"/>
  <c r="AH34" i="49"/>
  <c r="AT34" i="49"/>
  <c r="AU35" i="49"/>
  <c r="BG35" i="49"/>
  <c r="BN35" i="49" s="1"/>
  <c r="AI35" i="49"/>
  <c r="AL21" i="82"/>
  <c r="AL20" i="82"/>
  <c r="AJ36" i="52" s="1"/>
  <c r="AL35" i="82"/>
  <c r="AQ114" i="59"/>
  <c r="AO7" i="52"/>
  <c r="AQ21" i="48"/>
  <c r="AQ22" i="48" s="1"/>
  <c r="AQ117" i="59" s="1"/>
  <c r="D117" i="49"/>
  <c r="AQ38" i="48"/>
  <c r="BA66" i="82"/>
  <c r="BA27" i="82"/>
  <c r="BA78" i="82"/>
  <c r="BE47" i="82"/>
  <c r="BE60" i="82"/>
  <c r="BE61" i="82" s="1"/>
  <c r="AZ57" i="82"/>
  <c r="AZ59" i="82" s="1"/>
  <c r="AZ47" i="50"/>
  <c r="I28" i="51"/>
  <c r="AI42" i="50"/>
  <c r="AI35" i="50"/>
  <c r="AQ66" i="82"/>
  <c r="AQ27" i="82"/>
  <c r="AQ28" i="82" s="1"/>
  <c r="AQ78" i="82"/>
  <c r="BL27" i="48"/>
  <c r="D138" i="49"/>
  <c r="BM138" i="49" s="1"/>
  <c r="BN138" i="49" s="1"/>
  <c r="BL38" i="48"/>
  <c r="D121" i="49"/>
  <c r="AU38" i="48"/>
  <c r="BH114" i="59"/>
  <c r="BH116" i="59" s="1"/>
  <c r="BF7" i="52"/>
  <c r="BH21" i="48"/>
  <c r="BH22" i="48" s="1"/>
  <c r="BH117" i="59" s="1"/>
  <c r="BF66" i="82"/>
  <c r="BF78" i="82"/>
  <c r="BF27" i="82"/>
  <c r="BE66" i="82"/>
  <c r="BE78" i="82"/>
  <c r="BE27" i="82"/>
  <c r="D128" i="49"/>
  <c r="BC128" i="49" s="1"/>
  <c r="BN128" i="49" s="1"/>
  <c r="BB38" i="48"/>
  <c r="BI57" i="82"/>
  <c r="BI59" i="82" s="1"/>
  <c r="AJ42" i="50"/>
  <c r="AJ35" i="50"/>
  <c r="BF47" i="50"/>
  <c r="BG30" i="50" s="1"/>
  <c r="BD19" i="48"/>
  <c r="BD115" i="59" s="1"/>
  <c r="BL40" i="49"/>
  <c r="BN40" i="49" s="1"/>
  <c r="AN40" i="49"/>
  <c r="AZ40" i="49"/>
  <c r="BG116" i="59"/>
  <c r="AY114" i="59"/>
  <c r="AY116" i="59" s="1"/>
  <c r="AW7" i="52"/>
  <c r="AN120" i="59"/>
  <c r="AL8" i="52"/>
  <c r="AS27" i="82"/>
  <c r="AS28" i="82" s="1"/>
  <c r="AS78" i="82"/>
  <c r="BA41" i="49"/>
  <c r="BM41" i="49"/>
  <c r="BN41" i="49" s="1"/>
  <c r="AO41" i="49"/>
  <c r="AR38" i="48"/>
  <c r="D118" i="49"/>
  <c r="BH27" i="82"/>
  <c r="BH78" i="82"/>
  <c r="AO27" i="48"/>
  <c r="D115" i="49"/>
  <c r="AO38" i="48"/>
  <c r="H39" i="51"/>
  <c r="AT66" i="82"/>
  <c r="AT27" i="82"/>
  <c r="AT78" i="82"/>
  <c r="AD43" i="50"/>
  <c r="AD40" i="64" s="1"/>
  <c r="AD50" i="52"/>
  <c r="AD66" i="50"/>
  <c r="AF68" i="50" s="1"/>
  <c r="G21" i="59"/>
  <c r="F31" i="116" s="1"/>
  <c r="BH66" i="82"/>
  <c r="BJ19" i="48"/>
  <c r="BJ115" i="59" s="1"/>
  <c r="BJ27" i="48"/>
  <c r="D136" i="49"/>
  <c r="BK136" i="49" s="1"/>
  <c r="BN136" i="49" s="1"/>
  <c r="BJ38" i="48"/>
  <c r="BK19" i="48"/>
  <c r="BK115" i="59" s="1"/>
  <c r="BK47" i="82"/>
  <c r="BK60" i="82"/>
  <c r="BK61" i="82" s="1"/>
  <c r="AX30" i="50"/>
  <c r="AY27" i="48"/>
  <c r="D125" i="49"/>
  <c r="AY38" i="48"/>
  <c r="AN47" i="50"/>
  <c r="G12" i="59"/>
  <c r="AS21" i="48"/>
  <c r="AS22" i="48" s="1"/>
  <c r="AS117" i="59" s="1"/>
  <c r="AS114" i="59"/>
  <c r="AS116" i="59" s="1"/>
  <c r="AQ7" i="52"/>
  <c r="AW27" i="48"/>
  <c r="AG42" i="50"/>
  <c r="AG35" i="50"/>
  <c r="H29" i="51"/>
  <c r="H7" i="59"/>
  <c r="AP27" i="82"/>
  <c r="AP78" i="82"/>
  <c r="AO27" i="82"/>
  <c r="AO78" i="82"/>
  <c r="BE19" i="48"/>
  <c r="BE115" i="59" s="1"/>
  <c r="AY39" i="49"/>
  <c r="BK39" i="49"/>
  <c r="BN39" i="49" s="1"/>
  <c r="AM39" i="49"/>
  <c r="AZ19" i="48"/>
  <c r="AZ115" i="59" s="1"/>
  <c r="AT19" i="48"/>
  <c r="AT115" i="59" s="1"/>
  <c r="AT57" i="82"/>
  <c r="AT59" i="82" s="1"/>
  <c r="AR57" i="82"/>
  <c r="AR60" i="82" s="1"/>
  <c r="AR61" i="82" s="1"/>
  <c r="G11" i="59"/>
  <c r="F21" i="116" s="1"/>
  <c r="AQ59" i="82"/>
  <c r="AQ29" i="82" s="1"/>
  <c r="AT47" i="50"/>
  <c r="AV27" i="48"/>
  <c r="D122" i="49"/>
  <c r="AV38" i="48"/>
  <c r="AF36" i="82"/>
  <c r="BL47" i="82"/>
  <c r="BD66" i="82"/>
  <c r="BD27" i="82"/>
  <c r="BD78" i="82"/>
  <c r="D132" i="49"/>
  <c r="BG132" i="49" s="1"/>
  <c r="BN132" i="49" s="1"/>
  <c r="BF38" i="48"/>
  <c r="AS47" i="82"/>
  <c r="AS60" i="82"/>
  <c r="AS61" i="82" s="1"/>
  <c r="BI37" i="49"/>
  <c r="BN37" i="49" s="1"/>
  <c r="AK37" i="49"/>
  <c r="AW37" i="49"/>
  <c r="BK27" i="82"/>
  <c r="BK78" i="82"/>
  <c r="AP47" i="82"/>
  <c r="BE114" i="59"/>
  <c r="BE116" i="59" s="1"/>
  <c r="BC7" i="52"/>
  <c r="BE21" i="48"/>
  <c r="BE22" i="48" s="1"/>
  <c r="BE117" i="59" s="1"/>
  <c r="AH8" i="52"/>
  <c r="AJ120" i="59"/>
  <c r="AP27" i="48"/>
  <c r="AP38" i="48"/>
  <c r="D116" i="49"/>
  <c r="AM47" i="50"/>
  <c r="AN30" i="50" s="1"/>
  <c r="G3" i="50"/>
  <c r="AK47" i="50"/>
  <c r="AL47" i="50"/>
  <c r="AE8" i="52"/>
  <c r="AG120" i="59"/>
  <c r="AC21" i="82"/>
  <c r="AC20" i="82"/>
  <c r="AA36" i="52" s="1"/>
  <c r="AC35" i="82"/>
  <c r="H3" i="97"/>
  <c r="H3" i="91"/>
  <c r="AU47" i="82"/>
  <c r="AU60" i="82"/>
  <c r="AU61" i="82" s="1"/>
  <c r="BF19" i="48"/>
  <c r="BF115" i="59" s="1"/>
  <c r="AV66" i="82"/>
  <c r="AV27" i="82"/>
  <c r="AV78" i="82"/>
  <c r="BK66" i="82"/>
  <c r="AY19" i="48"/>
  <c r="AY115" i="59" s="1"/>
  <c r="AS27" i="48"/>
  <c r="D119" i="49"/>
  <c r="AS38" i="48"/>
  <c r="G12" i="50"/>
  <c r="AN39" i="50"/>
  <c r="AF50" i="52"/>
  <c r="AF66" i="50"/>
  <c r="AH68" i="50" s="1"/>
  <c r="AF43" i="50"/>
  <c r="AF40" i="64" s="1"/>
  <c r="AR27" i="48"/>
  <c r="AL120" i="59"/>
  <c r="AJ8" i="52"/>
  <c r="BC38" i="48"/>
  <c r="D129" i="49"/>
  <c r="BD129" i="49" s="1"/>
  <c r="BN129" i="49" s="1"/>
  <c r="AX47" i="50"/>
  <c r="BG19" i="82"/>
  <c r="BG71" i="82"/>
  <c r="BG73" i="82" s="1"/>
  <c r="AD36" i="82"/>
  <c r="AY57" i="82"/>
  <c r="AY60" i="82" s="1"/>
  <c r="AY61" i="82" s="1"/>
  <c r="BB47" i="82"/>
  <c r="BB60" i="82"/>
  <c r="BB61" i="82" s="1"/>
  <c r="AQ19" i="48"/>
  <c r="AQ115" i="59" s="1"/>
  <c r="AQ116" i="59" s="1"/>
  <c r="AL36" i="82"/>
  <c r="BE59" i="82"/>
  <c r="BC47" i="82"/>
  <c r="AZ47" i="82"/>
  <c r="AX19" i="48"/>
  <c r="AX115" i="59" s="1"/>
  <c r="I29" i="51"/>
  <c r="BA10" i="48"/>
  <c r="I21" i="51"/>
  <c r="AJ36" i="82"/>
  <c r="BI66" i="82"/>
  <c r="BJ57" i="82"/>
  <c r="BJ59" i="82" s="1"/>
  <c r="BL114" i="59"/>
  <c r="BL116" i="59" s="1"/>
  <c r="BJ7" i="52"/>
  <c r="BL21" i="48"/>
  <c r="BL22" i="48" s="1"/>
  <c r="BL117" i="59" s="1"/>
  <c r="AU21" i="48"/>
  <c r="AU22" i="48" s="1"/>
  <c r="AU117" i="59" s="1"/>
  <c r="AU114" i="59"/>
  <c r="AU116" i="59" s="1"/>
  <c r="AS7" i="52"/>
  <c r="BH27" i="48"/>
  <c r="D134" i="49"/>
  <c r="BI134" i="49" s="1"/>
  <c r="BN134" i="49" s="1"/>
  <c r="BH38" i="48"/>
  <c r="BF57" i="82"/>
  <c r="BF59" i="82" s="1"/>
  <c r="BI27" i="48"/>
  <c r="D135" i="49"/>
  <c r="BJ135" i="49" s="1"/>
  <c r="BN135" i="49" s="1"/>
  <c r="BI38" i="48"/>
  <c r="BB47" i="50"/>
  <c r="BF32" i="48"/>
  <c r="BF34" i="48" s="1"/>
  <c r="D59" i="49"/>
  <c r="BG59" i="49" s="1"/>
  <c r="BN59" i="49" s="1"/>
  <c r="BL66" i="82"/>
  <c r="BL27" i="82"/>
  <c r="BL78" i="82"/>
  <c r="BI30" i="50"/>
  <c r="AU57" i="82"/>
  <c r="AU59" i="82" s="1"/>
  <c r="AU29" i="82" s="1"/>
  <c r="AV57" i="82"/>
  <c r="AV59" i="82" s="1"/>
  <c r="BF30" i="50"/>
  <c r="BF34" i="50" s="1"/>
  <c r="AP114" i="59"/>
  <c r="AP116" i="59" s="1"/>
  <c r="AN7" i="52"/>
  <c r="AP21" i="48"/>
  <c r="AP22" i="48" s="1"/>
  <c r="AP117" i="59" s="1"/>
  <c r="AO57" i="82"/>
  <c r="AO59" i="82" s="1"/>
  <c r="BE27" i="48"/>
  <c r="I38" i="51" s="1"/>
  <c r="BC57" i="82"/>
  <c r="BC59" i="82" s="1"/>
  <c r="AU78" i="82"/>
  <c r="AU27" i="82"/>
  <c r="BH47" i="82"/>
  <c r="BH60" i="82"/>
  <c r="BH61" i="82" s="1"/>
  <c r="AV47" i="82"/>
  <c r="AH35" i="82"/>
  <c r="AH20" i="82"/>
  <c r="AF36" i="52" s="1"/>
  <c r="BK114" i="59"/>
  <c r="BI7" i="52"/>
  <c r="BI47" i="50"/>
  <c r="BK59" i="82"/>
  <c r="BG27" i="48"/>
  <c r="D133" i="49"/>
  <c r="BH133" i="49" s="1"/>
  <c r="BN133" i="49" s="1"/>
  <c r="BG38" i="48"/>
  <c r="AS66" i="82"/>
  <c r="AW57" i="82"/>
  <c r="AW59" i="82" s="1"/>
  <c r="AU47" i="50"/>
  <c r="AW19" i="48"/>
  <c r="AW115" i="59" s="1"/>
  <c r="AW116" i="59" s="1"/>
  <c r="AO10" i="48"/>
  <c r="H21" i="51"/>
  <c r="AP57" i="82"/>
  <c r="AP59" i="82" s="1"/>
  <c r="AO47" i="82"/>
  <c r="AO60" i="82"/>
  <c r="AO61" i="82" s="1"/>
  <c r="BG78" i="82"/>
  <c r="BG27" i="82"/>
  <c r="BG28" i="82" s="1"/>
  <c r="AY71" i="82"/>
  <c r="AY73" i="82" s="1"/>
  <c r="AY19" i="82"/>
  <c r="AC36" i="82"/>
  <c r="BB66" i="82"/>
  <c r="BB27" i="82"/>
  <c r="BB78" i="82"/>
  <c r="BA47" i="82"/>
  <c r="AR59" i="82"/>
  <c r="BC66" i="82"/>
  <c r="BC27" i="82"/>
  <c r="BC78" i="82"/>
  <c r="AZ66" i="82"/>
  <c r="I27" i="51"/>
  <c r="BA19" i="48"/>
  <c r="BJ66" i="82"/>
  <c r="BJ78" i="82"/>
  <c r="BJ27" i="82"/>
  <c r="AX47" i="82"/>
  <c r="AX60" i="82"/>
  <c r="AX61" i="82" s="1"/>
  <c r="BG47" i="50"/>
  <c r="BH30" i="50" s="1"/>
  <c r="BH34" i="50" s="1"/>
  <c r="G3" i="51"/>
  <c r="G6" i="51" s="1"/>
  <c r="G7" i="51" s="1"/>
  <c r="F4" i="91"/>
  <c r="F4" i="97"/>
  <c r="Y42" i="50"/>
  <c r="Y35" i="50"/>
  <c r="Z8" i="52"/>
  <c r="AB120" i="59"/>
  <c r="X35" i="82"/>
  <c r="X21" i="82"/>
  <c r="X20" i="82"/>
  <c r="V36" i="52" s="1"/>
  <c r="X42" i="50"/>
  <c r="X35" i="50"/>
  <c r="W8" i="52"/>
  <c r="Y120" i="59"/>
  <c r="F42" i="51"/>
  <c r="Q34" i="48"/>
  <c r="R8" i="52"/>
  <c r="T120" i="59"/>
  <c r="W35" i="82"/>
  <c r="W21" i="82"/>
  <c r="W20" i="82"/>
  <c r="U36" i="52" s="1"/>
  <c r="Z26" i="49"/>
  <c r="AL26" i="49"/>
  <c r="BJ26" i="49"/>
  <c r="BN26" i="49" s="1"/>
  <c r="AX26" i="49"/>
  <c r="S66" i="50"/>
  <c r="U68" i="50" s="1"/>
  <c r="S50" i="52"/>
  <c r="S43" i="50"/>
  <c r="S40" i="64" s="1"/>
  <c r="AI23" i="49"/>
  <c r="BG23" i="49"/>
  <c r="BN23" i="49" s="1"/>
  <c r="AU23" i="49"/>
  <c r="W23" i="49"/>
  <c r="E4" i="97"/>
  <c r="E4" i="91"/>
  <c r="F3" i="51"/>
  <c r="F6" i="51" s="1"/>
  <c r="AB35" i="82"/>
  <c r="AB21" i="82"/>
  <c r="AB20" i="82"/>
  <c r="Z36" i="52" s="1"/>
  <c r="T42" i="50"/>
  <c r="T35" i="50"/>
  <c r="Q116" i="59"/>
  <c r="F12" i="59" s="1"/>
  <c r="E22" i="116" s="1"/>
  <c r="F10" i="59"/>
  <c r="E20" i="116" s="1"/>
  <c r="R35" i="50"/>
  <c r="R42" i="50"/>
  <c r="AA120" i="59"/>
  <c r="Y8" i="52"/>
  <c r="AS21" i="49"/>
  <c r="U21" i="49"/>
  <c r="AG21" i="49"/>
  <c r="BE21" i="49"/>
  <c r="BN21" i="49" s="1"/>
  <c r="S8" i="52"/>
  <c r="U120" i="59"/>
  <c r="U35" i="82"/>
  <c r="U21" i="82"/>
  <c r="U20" i="82"/>
  <c r="BL28" i="49"/>
  <c r="BN28" i="49" s="1"/>
  <c r="AZ28" i="49"/>
  <c r="AB28" i="49"/>
  <c r="AN28" i="49"/>
  <c r="AH22" i="49"/>
  <c r="BF22" i="49"/>
  <c r="BN22" i="49" s="1"/>
  <c r="AT22" i="49"/>
  <c r="V22" i="49"/>
  <c r="AA35" i="82"/>
  <c r="AA21" i="82"/>
  <c r="AA20" i="82"/>
  <c r="Y36" i="52" s="1"/>
  <c r="T35" i="82"/>
  <c r="T20" i="82"/>
  <c r="T21" i="82"/>
  <c r="V35" i="82"/>
  <c r="V20" i="82"/>
  <c r="T36" i="52" s="1"/>
  <c r="V21" i="82"/>
  <c r="Q20" i="82"/>
  <c r="Q35" i="82"/>
  <c r="Q21" i="82"/>
  <c r="F21" i="59"/>
  <c r="E31" i="116" s="1"/>
  <c r="S35" i="82"/>
  <c r="S20" i="82"/>
  <c r="Q36" i="52" s="1"/>
  <c r="S21" i="82"/>
  <c r="Z21" i="82"/>
  <c r="Z20" i="82"/>
  <c r="Z35" i="82"/>
  <c r="V35" i="50"/>
  <c r="V42" i="50"/>
  <c r="Y35" i="82"/>
  <c r="Y20" i="82"/>
  <c r="W36" i="52" s="1"/>
  <c r="Y21" i="82"/>
  <c r="AB36" i="82"/>
  <c r="F33" i="51"/>
  <c r="F34" i="51" s="1"/>
  <c r="Q22" i="48"/>
  <c r="Q117" i="59" s="1"/>
  <c r="Z35" i="50"/>
  <c r="Z42" i="50"/>
  <c r="E9" i="50"/>
  <c r="E15" i="50" s="1"/>
  <c r="P42" i="50"/>
  <c r="P35" i="50"/>
  <c r="AK25" i="49"/>
  <c r="BI25" i="49"/>
  <c r="BN25" i="49" s="1"/>
  <c r="AW25" i="49"/>
  <c r="Y25" i="49"/>
  <c r="W50" i="52"/>
  <c r="W66" i="50"/>
  <c r="Y68" i="50" s="1"/>
  <c r="W43" i="50"/>
  <c r="W40" i="64" s="1"/>
  <c r="AA36" i="82"/>
  <c r="W120" i="59"/>
  <c r="U8" i="52"/>
  <c r="T20" i="49"/>
  <c r="AR20" i="49"/>
  <c r="AF20" i="49"/>
  <c r="BD20" i="49"/>
  <c r="BN20" i="49" s="1"/>
  <c r="AM27" i="49"/>
  <c r="BK27" i="49"/>
  <c r="BN27" i="49" s="1"/>
  <c r="AY27" i="49"/>
  <c r="AA27" i="49"/>
  <c r="S19" i="49"/>
  <c r="AQ19" i="49"/>
  <c r="AE19" i="49"/>
  <c r="BC19" i="49"/>
  <c r="BN19" i="49" s="1"/>
  <c r="AP18" i="49"/>
  <c r="BB18" i="49"/>
  <c r="BN18" i="49" s="1"/>
  <c r="AD18" i="49"/>
  <c r="R18" i="49"/>
  <c r="Q42" i="50"/>
  <c r="Q35" i="50"/>
  <c r="AA50" i="52"/>
  <c r="AA43" i="50"/>
  <c r="AA40" i="64" s="1"/>
  <c r="AA66" i="50"/>
  <c r="AC68" i="50" s="1"/>
  <c r="U42" i="50"/>
  <c r="U35" i="50"/>
  <c r="R35" i="82"/>
  <c r="R21" i="82"/>
  <c r="R20" i="82"/>
  <c r="P36" i="52" s="1"/>
  <c r="V120" i="59"/>
  <c r="T8" i="52"/>
  <c r="AO29" i="49"/>
  <c r="AC29" i="49"/>
  <c r="BM29" i="49"/>
  <c r="BN29" i="49" s="1"/>
  <c r="BA29" i="49"/>
  <c r="X120" i="59"/>
  <c r="V8" i="52"/>
  <c r="X24" i="49"/>
  <c r="AJ24" i="49"/>
  <c r="BH24" i="49"/>
  <c r="BN24" i="49" s="1"/>
  <c r="AV24" i="49"/>
  <c r="S120" i="59"/>
  <c r="Q8" i="52"/>
  <c r="W36" i="82"/>
  <c r="Z120" i="59"/>
  <c r="X8" i="52"/>
  <c r="R120" i="59"/>
  <c r="P8" i="52"/>
  <c r="M15" i="48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J27" i="48" s="1"/>
  <c r="I25" i="50"/>
  <c r="J7" i="48"/>
  <c r="J10" i="48" s="1"/>
  <c r="I15" i="92"/>
  <c r="J111" i="59"/>
  <c r="J14" i="48"/>
  <c r="K67" i="82"/>
  <c r="K59" i="82"/>
  <c r="K55" i="82"/>
  <c r="K54" i="82"/>
  <c r="K53" i="82"/>
  <c r="K52" i="82"/>
  <c r="K47" i="82"/>
  <c r="K44" i="82"/>
  <c r="K48" i="82" s="1"/>
  <c r="D38" i="50"/>
  <c r="E28" i="48"/>
  <c r="E27" i="48" s="1"/>
  <c r="D25" i="50"/>
  <c r="E7" i="48"/>
  <c r="D15" i="92"/>
  <c r="E14" i="48"/>
  <c r="E111" i="59"/>
  <c r="E15" i="48"/>
  <c r="C21" i="71"/>
  <c r="E16" i="48"/>
  <c r="E17" i="48"/>
  <c r="E43" i="82"/>
  <c r="BM6" i="48"/>
  <c r="BL38" i="50" s="1"/>
  <c r="E20" i="51"/>
  <c r="M54" i="82"/>
  <c r="M53" i="82"/>
  <c r="M52" i="82"/>
  <c r="M47" i="82"/>
  <c r="M44" i="82"/>
  <c r="M48" i="82" s="1"/>
  <c r="M67" i="82"/>
  <c r="M66" i="82" s="1"/>
  <c r="M59" i="82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47" i="82"/>
  <c r="L67" i="82"/>
  <c r="L66" i="82" s="1"/>
  <c r="L44" i="82"/>
  <c r="L48" i="82" s="1"/>
  <c r="L55" i="82"/>
  <c r="L59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9" i="82"/>
  <c r="H47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F15" i="92"/>
  <c r="G14" i="48"/>
  <c r="G111" i="59"/>
  <c r="G7" i="48"/>
  <c r="G10" i="48" s="1"/>
  <c r="G15" i="48"/>
  <c r="F38" i="50"/>
  <c r="F39" i="50" s="1"/>
  <c r="F51" i="52" s="1"/>
  <c r="E21" i="71"/>
  <c r="G27" i="48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9" i="82"/>
  <c r="J54" i="82"/>
  <c r="J55" i="82"/>
  <c r="J47" i="82"/>
  <c r="J52" i="82"/>
  <c r="J44" i="82"/>
  <c r="J48" i="82" s="1"/>
  <c r="I47" i="82"/>
  <c r="I54" i="82"/>
  <c r="I67" i="82"/>
  <c r="I66" i="82" s="1"/>
  <c r="I59" i="82"/>
  <c r="I44" i="82"/>
  <c r="I48" i="82" s="1"/>
  <c r="I53" i="82"/>
  <c r="I52" i="82"/>
  <c r="I55" i="82"/>
  <c r="F13" i="59"/>
  <c r="E23" i="116" s="1"/>
  <c r="F7" i="51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BH35" i="50" l="1"/>
  <c r="BH42" i="50"/>
  <c r="AO125" i="59"/>
  <c r="AM10" i="52"/>
  <c r="H47" i="51"/>
  <c r="H13" i="51" s="1"/>
  <c r="BL125" i="59"/>
  <c r="BJ10" i="52"/>
  <c r="BJ60" i="82"/>
  <c r="BJ61" i="82" s="1"/>
  <c r="BA71" i="82"/>
  <c r="BA73" i="82" s="1"/>
  <c r="BA19" i="82"/>
  <c r="AJ37" i="52"/>
  <c r="AL37" i="82"/>
  <c r="BK35" i="50"/>
  <c r="BK42" i="50"/>
  <c r="AY10" i="52"/>
  <c r="I47" i="51"/>
  <c r="I13" i="51" s="1"/>
  <c r="BA125" i="59"/>
  <c r="AR28" i="82"/>
  <c r="AR29" i="82"/>
  <c r="D53" i="49"/>
  <c r="AZ32" i="48"/>
  <c r="AZ34" i="48" s="1"/>
  <c r="BJ123" i="49"/>
  <c r="BN123" i="49" s="1"/>
  <c r="AX123" i="49"/>
  <c r="AW71" i="82"/>
  <c r="AW73" i="82" s="1"/>
  <c r="AW19" i="82"/>
  <c r="BK125" i="59"/>
  <c r="BI10" i="52"/>
  <c r="AS8" i="52"/>
  <c r="AU120" i="59"/>
  <c r="BA34" i="48"/>
  <c r="BF120" i="59"/>
  <c r="BD8" i="52"/>
  <c r="D45" i="49"/>
  <c r="AR32" i="48"/>
  <c r="AR34" i="48" s="1"/>
  <c r="D46" i="49"/>
  <c r="AS32" i="48"/>
  <c r="AS34" i="48" s="1"/>
  <c r="D49" i="49"/>
  <c r="AV32" i="48"/>
  <c r="AV34" i="48" s="1"/>
  <c r="F22" i="116"/>
  <c r="G13" i="59"/>
  <c r="F23" i="116" s="1"/>
  <c r="BB115" i="49"/>
  <c r="BN115" i="49" s="1"/>
  <c r="AP115" i="49"/>
  <c r="AQ125" i="59"/>
  <c r="AO10" i="52"/>
  <c r="BB10" i="52"/>
  <c r="BD125" i="59"/>
  <c r="AR71" i="82"/>
  <c r="AR73" i="82" s="1"/>
  <c r="AR19" i="82"/>
  <c r="AZ51" i="52"/>
  <c r="H13" i="50"/>
  <c r="D64" i="49"/>
  <c r="BL64" i="49" s="1"/>
  <c r="BN64" i="49" s="1"/>
  <c r="BK32" i="48"/>
  <c r="BK34" i="48" s="1"/>
  <c r="AH43" i="50"/>
  <c r="AH40" i="64" s="1"/>
  <c r="AH50" i="52"/>
  <c r="AH66" i="50"/>
  <c r="AJ68" i="50" s="1"/>
  <c r="BK116" i="59"/>
  <c r="BF71" i="82"/>
  <c r="BF73" i="82" s="1"/>
  <c r="BF19" i="82"/>
  <c r="D65" i="49"/>
  <c r="BM65" i="49" s="1"/>
  <c r="BN65" i="49" s="1"/>
  <c r="BL32" i="48"/>
  <c r="BL34" i="48" s="1"/>
  <c r="BA30" i="50"/>
  <c r="AZ34" i="50"/>
  <c r="BD117" i="49"/>
  <c r="BN117" i="49" s="1"/>
  <c r="AR117" i="49"/>
  <c r="AX28" i="82"/>
  <c r="AX29" i="82"/>
  <c r="BC120" i="59"/>
  <c r="BA8" i="52"/>
  <c r="AP30" i="50"/>
  <c r="AP34" i="50" s="1"/>
  <c r="AO34" i="50"/>
  <c r="AH37" i="52"/>
  <c r="AJ37" i="82"/>
  <c r="AT125" i="59"/>
  <c r="AR10" i="52"/>
  <c r="AO20" i="82"/>
  <c r="AM36" i="52" s="1"/>
  <c r="AO35" i="82"/>
  <c r="AO21" i="82"/>
  <c r="AX71" i="82"/>
  <c r="AX73" i="82" s="1"/>
  <c r="AX19" i="82"/>
  <c r="BB120" i="59"/>
  <c r="AZ8" i="52"/>
  <c r="AR35" i="50"/>
  <c r="AR42" i="50"/>
  <c r="G16" i="59"/>
  <c r="F26" i="116" s="1"/>
  <c r="BB21" i="48"/>
  <c r="BB22" i="48" s="1"/>
  <c r="BB117" i="59" s="1"/>
  <c r="AL37" i="52"/>
  <c r="AN37" i="82"/>
  <c r="AU120" i="49"/>
  <c r="BG120" i="49"/>
  <c r="BN120" i="49" s="1"/>
  <c r="AY59" i="82"/>
  <c r="AY29" i="82" s="1"/>
  <c r="BD44" i="49"/>
  <c r="BN44" i="49" s="1"/>
  <c r="AR44" i="49"/>
  <c r="AW122" i="49"/>
  <c r="BI122" i="49"/>
  <c r="BN122" i="49" s="1"/>
  <c r="BB29" i="82"/>
  <c r="BB28" i="82"/>
  <c r="BH32" i="48"/>
  <c r="BH34" i="48" s="1"/>
  <c r="D61" i="49"/>
  <c r="BI61" i="49" s="1"/>
  <c r="BN61" i="49" s="1"/>
  <c r="BB19" i="82"/>
  <c r="BB71" i="82"/>
  <c r="BB73" i="82" s="1"/>
  <c r="AO32" i="48"/>
  <c r="H38" i="51"/>
  <c r="D42" i="49"/>
  <c r="BC28" i="82"/>
  <c r="BC29" i="82"/>
  <c r="BG35" i="82"/>
  <c r="BG20" i="82"/>
  <c r="BE36" i="52" s="1"/>
  <c r="BG21" i="82"/>
  <c r="AY125" i="59"/>
  <c r="AW10" i="52"/>
  <c r="AQ42" i="50"/>
  <c r="AQ35" i="50"/>
  <c r="BJ28" i="82"/>
  <c r="BJ29" i="82"/>
  <c r="BC19" i="82"/>
  <c r="BC71" i="82"/>
  <c r="BC73" i="82" s="1"/>
  <c r="AY20" i="82"/>
  <c r="AW36" i="52" s="1"/>
  <c r="AY35" i="82"/>
  <c r="AM7" i="52"/>
  <c r="AO114" i="59"/>
  <c r="AO21" i="48"/>
  <c r="H24" i="51"/>
  <c r="AY7" i="52"/>
  <c r="BA114" i="59"/>
  <c r="BA21" i="48"/>
  <c r="I24" i="51"/>
  <c r="AX34" i="50"/>
  <c r="AY30" i="50"/>
  <c r="AY34" i="50" s="1"/>
  <c r="BL60" i="82"/>
  <c r="BL61" i="82" s="1"/>
  <c r="BL125" i="49"/>
  <c r="BN125" i="49" s="1"/>
  <c r="AZ125" i="49"/>
  <c r="BH28" i="82"/>
  <c r="BH29" i="82"/>
  <c r="AV10" i="52"/>
  <c r="AX125" i="59"/>
  <c r="AW21" i="48"/>
  <c r="AW22" i="48" s="1"/>
  <c r="AW117" i="59" s="1"/>
  <c r="AK37" i="82"/>
  <c r="AI37" i="52"/>
  <c r="BB116" i="59"/>
  <c r="BG60" i="82"/>
  <c r="BG61" i="82" s="1"/>
  <c r="BG59" i="82"/>
  <c r="BG29" i="82" s="1"/>
  <c r="AL36" i="52"/>
  <c r="AN36" i="82"/>
  <c r="AT32" i="48"/>
  <c r="AT34" i="48" s="1"/>
  <c r="D47" i="49"/>
  <c r="AU35" i="82"/>
  <c r="AU20" i="82"/>
  <c r="AS36" i="52" s="1"/>
  <c r="AU21" i="82"/>
  <c r="AQ120" i="59"/>
  <c r="AO8" i="52"/>
  <c r="AS71" i="82"/>
  <c r="AS73" i="82" s="1"/>
  <c r="AS19" i="82"/>
  <c r="AP29" i="82"/>
  <c r="AP28" i="82"/>
  <c r="AP36" i="82" s="1"/>
  <c r="AJ66" i="50"/>
  <c r="AL68" i="50" s="1"/>
  <c r="AJ43" i="50"/>
  <c r="AJ40" i="64" s="1"/>
  <c r="AJ50" i="52"/>
  <c r="AZ71" i="82"/>
  <c r="AZ73" i="82" s="1"/>
  <c r="AZ19" i="82"/>
  <c r="BC60" i="82"/>
  <c r="BC61" i="82" s="1"/>
  <c r="BE32" i="48"/>
  <c r="BE34" i="48" s="1"/>
  <c r="D58" i="49"/>
  <c r="BF58" i="49" s="1"/>
  <c r="BN58" i="49" s="1"/>
  <c r="BD29" i="82"/>
  <c r="BD28" i="82"/>
  <c r="AO30" i="50"/>
  <c r="AN34" i="50"/>
  <c r="BD19" i="82"/>
  <c r="BD71" i="82"/>
  <c r="BD73" i="82" s="1"/>
  <c r="AG50" i="52"/>
  <c r="AG66" i="50"/>
  <c r="AI68" i="50" s="1"/>
  <c r="AG43" i="50"/>
  <c r="AG40" i="64" s="1"/>
  <c r="BJ125" i="59"/>
  <c r="BH10" i="52"/>
  <c r="AZ10" i="52"/>
  <c r="BB125" i="59"/>
  <c r="BJ30" i="50"/>
  <c r="BJ34" i="50" s="1"/>
  <c r="BI34" i="50"/>
  <c r="D62" i="49"/>
  <c r="BJ62" i="49" s="1"/>
  <c r="BN62" i="49" s="1"/>
  <c r="BI32" i="48"/>
  <c r="BI34" i="48" s="1"/>
  <c r="AN51" i="52"/>
  <c r="G13" i="50"/>
  <c r="AV28" i="82"/>
  <c r="AV29" i="82"/>
  <c r="BC116" i="49"/>
  <c r="BN116" i="49" s="1"/>
  <c r="AQ116" i="49"/>
  <c r="AP60" i="82"/>
  <c r="AP61" i="82" s="1"/>
  <c r="AW32" i="48"/>
  <c r="AW34" i="48" s="1"/>
  <c r="D50" i="49"/>
  <c r="AY32" i="48"/>
  <c r="AY34" i="48" s="1"/>
  <c r="D52" i="49"/>
  <c r="D63" i="49"/>
  <c r="BK63" i="49" s="1"/>
  <c r="BN63" i="49" s="1"/>
  <c r="BJ32" i="48"/>
  <c r="BJ34" i="48" s="1"/>
  <c r="AT28" i="82"/>
  <c r="AT29" i="82"/>
  <c r="AS118" i="49"/>
  <c r="BE118" i="49"/>
  <c r="BN118" i="49" s="1"/>
  <c r="BE28" i="82"/>
  <c r="BE29" i="82"/>
  <c r="AQ19" i="82"/>
  <c r="AQ71" i="82"/>
  <c r="AQ73" i="82" s="1"/>
  <c r="AS42" i="50"/>
  <c r="AS35" i="50"/>
  <c r="AI37" i="82"/>
  <c r="AG37" i="52"/>
  <c r="BK124" i="49"/>
  <c r="BN124" i="49" s="1"/>
  <c r="AY124" i="49"/>
  <c r="AZ29" i="82"/>
  <c r="AZ28" i="82"/>
  <c r="BC116" i="59"/>
  <c r="AZ21" i="48"/>
  <c r="AZ22" i="48" s="1"/>
  <c r="AZ117" i="59" s="1"/>
  <c r="AI36" i="82"/>
  <c r="BF119" i="49"/>
  <c r="BN119" i="49" s="1"/>
  <c r="AT119" i="49"/>
  <c r="BF35" i="82"/>
  <c r="BF28" i="82"/>
  <c r="BF29" i="82"/>
  <c r="BK28" i="82"/>
  <c r="BK29" i="82"/>
  <c r="AK34" i="50"/>
  <c r="AL30" i="50"/>
  <c r="AT34" i="50"/>
  <c r="AU30" i="50"/>
  <c r="D60" i="49"/>
  <c r="BH60" i="49" s="1"/>
  <c r="BN60" i="49" s="1"/>
  <c r="BG32" i="48"/>
  <c r="BG34" i="48" s="1"/>
  <c r="BK71" i="82"/>
  <c r="BK73" i="82" s="1"/>
  <c r="BK19" i="82"/>
  <c r="BJ71" i="82"/>
  <c r="BJ73" i="82" s="1"/>
  <c r="BJ19" i="82"/>
  <c r="BA60" i="82"/>
  <c r="BA61" i="82" s="1"/>
  <c r="AV30" i="50"/>
  <c r="AV34" i="50" s="1"/>
  <c r="AU34" i="50"/>
  <c r="BK21" i="48"/>
  <c r="BK22" i="48" s="1"/>
  <c r="BK117" i="59" s="1"/>
  <c r="BL29" i="82"/>
  <c r="BL28" i="82"/>
  <c r="BC125" i="59"/>
  <c r="BA10" i="52"/>
  <c r="AV19" i="82"/>
  <c r="AV71" i="82"/>
  <c r="AV73" i="82" s="1"/>
  <c r="AC37" i="82"/>
  <c r="AA37" i="52"/>
  <c r="AN10" i="52"/>
  <c r="AP125" i="59"/>
  <c r="AO28" i="82"/>
  <c r="AO29" i="82"/>
  <c r="BJ116" i="59"/>
  <c r="AT71" i="82"/>
  <c r="AT73" i="82" s="1"/>
  <c r="AT19" i="82"/>
  <c r="AP10" i="52"/>
  <c r="AR125" i="59"/>
  <c r="AY21" i="48"/>
  <c r="AY22" i="48" s="1"/>
  <c r="AY117" i="59" s="1"/>
  <c r="BG34" i="50"/>
  <c r="AS10" i="52"/>
  <c r="AU125" i="59"/>
  <c r="AI50" i="52"/>
  <c r="AI43" i="50"/>
  <c r="AI40" i="64" s="1"/>
  <c r="AI66" i="50"/>
  <c r="AK68" i="50" s="1"/>
  <c r="AX32" i="48"/>
  <c r="AX34" i="48" s="1"/>
  <c r="D51" i="49"/>
  <c r="AX10" i="52"/>
  <c r="AZ125" i="59"/>
  <c r="AB50" i="52"/>
  <c r="AB66" i="50"/>
  <c r="AB43" i="50"/>
  <c r="AB40" i="64" s="1"/>
  <c r="BI28" i="82"/>
  <c r="BI29" i="82"/>
  <c r="BE125" i="59"/>
  <c r="BC10" i="52"/>
  <c r="BI116" i="59"/>
  <c r="AW30" i="50"/>
  <c r="AW34" i="50" s="1"/>
  <c r="AK36" i="82"/>
  <c r="AP21" i="82"/>
  <c r="AP35" i="82"/>
  <c r="AP20" i="82"/>
  <c r="AN36" i="52" s="1"/>
  <c r="H31" i="51"/>
  <c r="H5" i="51" s="1"/>
  <c r="AO115" i="59"/>
  <c r="H11" i="59" s="1"/>
  <c r="G21" i="116" s="1"/>
  <c r="AS29" i="82"/>
  <c r="BB8" i="52"/>
  <c r="BD120" i="59"/>
  <c r="BG125" i="59"/>
  <c r="BE10" i="52"/>
  <c r="BI71" i="82"/>
  <c r="BI73" i="82" s="1"/>
  <c r="BI19" i="82"/>
  <c r="AL34" i="50"/>
  <c r="AM30" i="50"/>
  <c r="AM34" i="50" s="1"/>
  <c r="BC30" i="50"/>
  <c r="BC34" i="50" s="1"/>
  <c r="BB34" i="50"/>
  <c r="AV60" i="82"/>
  <c r="AV61" i="82" s="1"/>
  <c r="BG10" i="52"/>
  <c r="BI125" i="59"/>
  <c r="AC50" i="52"/>
  <c r="AC43" i="50"/>
  <c r="AC40" i="64" s="1"/>
  <c r="AC66" i="50"/>
  <c r="AE68" i="50" s="1"/>
  <c r="BA115" i="59"/>
  <c r="I11" i="59" s="1"/>
  <c r="H21" i="116" s="1"/>
  <c r="I31" i="51"/>
  <c r="I5" i="51" s="1"/>
  <c r="AU28" i="82"/>
  <c r="AU36" i="82" s="1"/>
  <c r="BF42" i="50"/>
  <c r="BF35" i="50"/>
  <c r="BL19" i="82"/>
  <c r="BL71" i="82"/>
  <c r="BL73" i="82" s="1"/>
  <c r="BF10" i="52"/>
  <c r="BH125" i="59"/>
  <c r="AZ60" i="82"/>
  <c r="AZ61" i="82" s="1"/>
  <c r="AQ10" i="52"/>
  <c r="AS125" i="59"/>
  <c r="D43" i="49"/>
  <c r="AP32" i="48"/>
  <c r="AP34" i="48" s="1"/>
  <c r="AH36" i="82"/>
  <c r="BD10" i="52"/>
  <c r="BF125" i="59"/>
  <c r="AT10" i="52"/>
  <c r="AV125" i="59"/>
  <c r="BH19" i="82"/>
  <c r="BH71" i="82"/>
  <c r="BH73" i="82" s="1"/>
  <c r="BE19" i="82"/>
  <c r="BE71" i="82"/>
  <c r="BE73" i="82" s="1"/>
  <c r="AV121" i="49"/>
  <c r="BH121" i="49"/>
  <c r="BN121" i="49" s="1"/>
  <c r="BA29" i="82"/>
  <c r="BA28" i="82"/>
  <c r="BA34" i="50"/>
  <c r="BB30" i="50"/>
  <c r="BA126" i="49"/>
  <c r="BM126" i="49"/>
  <c r="BN126" i="49" s="1"/>
  <c r="AU10" i="52"/>
  <c r="AW125" i="59"/>
  <c r="AW35" i="82"/>
  <c r="AW28" i="82"/>
  <c r="AW29" i="82"/>
  <c r="BI60" i="82"/>
  <c r="BI61" i="82" s="1"/>
  <c r="AX21" i="48"/>
  <c r="AX22" i="48" s="1"/>
  <c r="AX117" i="59" s="1"/>
  <c r="AZ116" i="59"/>
  <c r="BD34" i="50"/>
  <c r="BE30" i="50"/>
  <c r="BE34" i="50" s="1"/>
  <c r="AV48" i="49"/>
  <c r="BH48" i="49"/>
  <c r="BN48" i="49" s="1"/>
  <c r="Y36" i="82"/>
  <c r="V36" i="82"/>
  <c r="T43" i="50"/>
  <c r="T40" i="64" s="1"/>
  <c r="T66" i="50"/>
  <c r="V68" i="50" s="1"/>
  <c r="T50" i="52"/>
  <c r="V66" i="50"/>
  <c r="X68" i="50" s="1"/>
  <c r="V50" i="52"/>
  <c r="V43" i="50"/>
  <c r="V40" i="64" s="1"/>
  <c r="R36" i="52"/>
  <c r="T36" i="82"/>
  <c r="W37" i="52"/>
  <c r="Y37" i="82"/>
  <c r="S37" i="82"/>
  <c r="Q37" i="52"/>
  <c r="V37" i="82"/>
  <c r="T37" i="52"/>
  <c r="AA37" i="82"/>
  <c r="Y37" i="52"/>
  <c r="V37" i="52"/>
  <c r="X37" i="82"/>
  <c r="T37" i="82"/>
  <c r="R37" i="52"/>
  <c r="F44" i="51"/>
  <c r="F9" i="51" s="1"/>
  <c r="Q120" i="59"/>
  <c r="F16" i="59" s="1"/>
  <c r="E26" i="116" s="1"/>
  <c r="O8" i="52"/>
  <c r="Q37" i="82"/>
  <c r="O37" i="52"/>
  <c r="R36" i="82"/>
  <c r="Q50" i="52"/>
  <c r="Q66" i="50"/>
  <c r="S68" i="50" s="1"/>
  <c r="Q43" i="50"/>
  <c r="Q40" i="64" s="1"/>
  <c r="Z50" i="52"/>
  <c r="Z66" i="50"/>
  <c r="AB68" i="50" s="1"/>
  <c r="Z43" i="50"/>
  <c r="Z40" i="64" s="1"/>
  <c r="U43" i="50"/>
  <c r="U40" i="64" s="1"/>
  <c r="U50" i="52"/>
  <c r="U66" i="50"/>
  <c r="W68" i="50" s="1"/>
  <c r="X36" i="82"/>
  <c r="X36" i="52"/>
  <c r="Z36" i="82"/>
  <c r="S36" i="82"/>
  <c r="AB37" i="82"/>
  <c r="Z37" i="52"/>
  <c r="Y66" i="50"/>
  <c r="AA68" i="50" s="1"/>
  <c r="Y50" i="52"/>
  <c r="Y43" i="50"/>
  <c r="Y40" i="64" s="1"/>
  <c r="S36" i="52"/>
  <c r="U36" i="82"/>
  <c r="U37" i="82"/>
  <c r="S37" i="52"/>
  <c r="P37" i="52"/>
  <c r="R37" i="82"/>
  <c r="P43" i="50"/>
  <c r="P40" i="64" s="1"/>
  <c r="E10" i="50"/>
  <c r="E16" i="50" s="1"/>
  <c r="P66" i="50"/>
  <c r="P50" i="52"/>
  <c r="Z37" i="82"/>
  <c r="X37" i="52"/>
  <c r="O36" i="52"/>
  <c r="Q36" i="82"/>
  <c r="R50" i="52"/>
  <c r="R43" i="50"/>
  <c r="R40" i="64" s="1"/>
  <c r="R66" i="50"/>
  <c r="T68" i="50" s="1"/>
  <c r="U37" i="52"/>
  <c r="W37" i="82"/>
  <c r="X66" i="50"/>
  <c r="Z68" i="50" s="1"/>
  <c r="X50" i="52"/>
  <c r="X43" i="50"/>
  <c r="X40" i="64" s="1"/>
  <c r="G47" i="50"/>
  <c r="H30" i="50" s="1"/>
  <c r="O19" i="48"/>
  <c r="O115" i="59" s="1"/>
  <c r="I47" i="50"/>
  <c r="J30" i="50" s="1"/>
  <c r="I19" i="48"/>
  <c r="I115" i="59" s="1"/>
  <c r="K57" i="82"/>
  <c r="K60" i="82" s="1"/>
  <c r="K61" i="82" s="1"/>
  <c r="M19" i="48"/>
  <c r="M115" i="59" s="1"/>
  <c r="I57" i="82"/>
  <c r="I60" i="82" s="1"/>
  <c r="I61" i="82" s="1"/>
  <c r="H19" i="48"/>
  <c r="H115" i="59" s="1"/>
  <c r="J19" i="48"/>
  <c r="J115" i="59" s="1"/>
  <c r="K19" i="48"/>
  <c r="K115" i="59" s="1"/>
  <c r="N57" i="82"/>
  <c r="N60" i="82" s="1"/>
  <c r="E47" i="50"/>
  <c r="F30" i="50" s="1"/>
  <c r="O34" i="50"/>
  <c r="O42" i="50" s="1"/>
  <c r="G57" i="82"/>
  <c r="G60" i="82" s="1"/>
  <c r="G61" i="82" s="1"/>
  <c r="D13" i="49"/>
  <c r="L32" i="48"/>
  <c r="L34" i="48" s="1"/>
  <c r="H27" i="82"/>
  <c r="H78" i="82"/>
  <c r="D88" i="49"/>
  <c r="N38" i="48"/>
  <c r="F19" i="48"/>
  <c r="F115" i="59" s="1"/>
  <c r="N7" i="52"/>
  <c r="P114" i="59"/>
  <c r="D85" i="49"/>
  <c r="K38" i="48"/>
  <c r="D39" i="50"/>
  <c r="D12" i="50"/>
  <c r="K66" i="82"/>
  <c r="K27" i="82"/>
  <c r="K78" i="82"/>
  <c r="K7" i="52"/>
  <c r="M114" i="59"/>
  <c r="J78" i="82"/>
  <c r="J27" i="82"/>
  <c r="G7" i="52"/>
  <c r="I114" i="59"/>
  <c r="I21" i="48"/>
  <c r="P57" i="82"/>
  <c r="P59" i="82" s="1"/>
  <c r="M71" i="82"/>
  <c r="M73" i="82" s="1"/>
  <c r="M19" i="82"/>
  <c r="E28" i="51"/>
  <c r="J28" i="51" s="1"/>
  <c r="BM15" i="48"/>
  <c r="J32" i="48"/>
  <c r="J34" i="48" s="1"/>
  <c r="D11" i="49"/>
  <c r="J66" i="82"/>
  <c r="G71" i="82"/>
  <c r="G73" i="82" s="1"/>
  <c r="G19" i="82"/>
  <c r="O71" i="82"/>
  <c r="O73" i="82" s="1"/>
  <c r="O19" i="82"/>
  <c r="D47" i="50"/>
  <c r="P27" i="48"/>
  <c r="D90" i="49"/>
  <c r="P38" i="48"/>
  <c r="L38" i="48"/>
  <c r="D86" i="49"/>
  <c r="J20" i="51"/>
  <c r="K20" i="51" s="1"/>
  <c r="D3" i="91"/>
  <c r="D3" i="97"/>
  <c r="BM111" i="59"/>
  <c r="M27" i="48"/>
  <c r="M38" i="48"/>
  <c r="D87" i="49"/>
  <c r="D9" i="49"/>
  <c r="H32" i="48"/>
  <c r="H34" i="48" s="1"/>
  <c r="G114" i="59"/>
  <c r="E7" i="52"/>
  <c r="D10" i="49"/>
  <c r="I32" i="48"/>
  <c r="I34" i="48" s="1"/>
  <c r="O114" i="59"/>
  <c r="M7" i="52"/>
  <c r="H66" i="82"/>
  <c r="O27" i="82"/>
  <c r="O78" i="82"/>
  <c r="F27" i="48"/>
  <c r="F38" i="48"/>
  <c r="D80" i="49"/>
  <c r="L19" i="82"/>
  <c r="L71" i="82"/>
  <c r="L73" i="82" s="1"/>
  <c r="L57" i="82"/>
  <c r="L60" i="82" s="1"/>
  <c r="L61" i="82" s="1"/>
  <c r="L114" i="59"/>
  <c r="J7" i="52"/>
  <c r="K27" i="48"/>
  <c r="BL34" i="50"/>
  <c r="BL39" i="50"/>
  <c r="E19" i="48"/>
  <c r="BM14" i="48"/>
  <c r="E27" i="51"/>
  <c r="J27" i="51" s="1"/>
  <c r="K47" i="50"/>
  <c r="I71" i="82"/>
  <c r="I73" i="82" s="1"/>
  <c r="I19" i="82"/>
  <c r="J57" i="82"/>
  <c r="J60" i="82" s="1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E32" i="48"/>
  <c r="D6" i="49"/>
  <c r="F47" i="50"/>
  <c r="G30" i="50" s="1"/>
  <c r="G19" i="48"/>
  <c r="G115" i="59" s="1"/>
  <c r="BM17" i="48"/>
  <c r="D89" i="49"/>
  <c r="O38" i="48"/>
  <c r="O47" i="82"/>
  <c r="P19" i="48"/>
  <c r="P115" i="59" s="1"/>
  <c r="J47" i="50"/>
  <c r="K30" i="50" s="1"/>
  <c r="P47" i="82"/>
  <c r="F57" i="82"/>
  <c r="F60" i="82" s="1"/>
  <c r="F61" i="82" s="1"/>
  <c r="E53" i="82"/>
  <c r="BM53" i="82" s="1"/>
  <c r="E55" i="82"/>
  <c r="BM55" i="82" s="1"/>
  <c r="E67" i="82"/>
  <c r="E66" i="82" s="1"/>
  <c r="E59" i="82"/>
  <c r="E54" i="82"/>
  <c r="BM54" i="82" s="1"/>
  <c r="E52" i="82"/>
  <c r="BM52" i="82" s="1"/>
  <c r="E44" i="82"/>
  <c r="E47" i="82"/>
  <c r="BM43" i="82"/>
  <c r="E10" i="48"/>
  <c r="E21" i="51"/>
  <c r="J21" i="51" s="1"/>
  <c r="BM7" i="48"/>
  <c r="J114" i="59"/>
  <c r="H7" i="52"/>
  <c r="D82" i="49"/>
  <c r="H38" i="48"/>
  <c r="D83" i="49"/>
  <c r="I38" i="48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J30" i="51" s="1"/>
  <c r="C47" i="50"/>
  <c r="D3" i="50"/>
  <c r="I3" i="50" s="1"/>
  <c r="H47" i="50"/>
  <c r="I30" i="50" s="1"/>
  <c r="I78" i="82"/>
  <c r="I27" i="82"/>
  <c r="D8" i="49"/>
  <c r="G32" i="48"/>
  <c r="G34" i="48" s="1"/>
  <c r="G38" i="48"/>
  <c r="D81" i="49"/>
  <c r="O27" i="48"/>
  <c r="L47" i="50"/>
  <c r="M30" i="50" s="1"/>
  <c r="N114" i="59"/>
  <c r="L7" i="52"/>
  <c r="E7" i="59"/>
  <c r="J7" i="59" s="1"/>
  <c r="L78" i="82"/>
  <c r="L27" i="82"/>
  <c r="N59" i="82"/>
  <c r="N78" i="82"/>
  <c r="N27" i="82"/>
  <c r="L19" i="48"/>
  <c r="L115" i="59" s="1"/>
  <c r="P78" i="82"/>
  <c r="P27" i="82"/>
  <c r="I7" i="52"/>
  <c r="K114" i="59"/>
  <c r="K21" i="48"/>
  <c r="M57" i="82"/>
  <c r="M60" i="82" s="1"/>
  <c r="E29" i="51"/>
  <c r="J29" i="51" s="1"/>
  <c r="BM16" i="48"/>
  <c r="D79" i="49"/>
  <c r="E38" i="48"/>
  <c r="BM28" i="48"/>
  <c r="E39" i="51"/>
  <c r="J39" i="51" s="1"/>
  <c r="J38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O21" i="48" l="1"/>
  <c r="G34" i="50"/>
  <c r="I34" i="50"/>
  <c r="I35" i="50" s="1"/>
  <c r="O116" i="59"/>
  <c r="AV35" i="50"/>
  <c r="AV42" i="50"/>
  <c r="BJ50" i="49"/>
  <c r="BN50" i="49" s="1"/>
  <c r="AX50" i="49"/>
  <c r="AS37" i="52"/>
  <c r="AU37" i="82"/>
  <c r="BA22" i="48"/>
  <c r="BA117" i="59" s="1"/>
  <c r="I33" i="51"/>
  <c r="I34" i="51" s="1"/>
  <c r="AO35" i="50"/>
  <c r="AO42" i="50"/>
  <c r="AZ35" i="50"/>
  <c r="H9" i="50"/>
  <c r="H15" i="50" s="1"/>
  <c r="AZ42" i="50"/>
  <c r="AV120" i="59"/>
  <c r="AT8" i="52"/>
  <c r="I42" i="51"/>
  <c r="AD68" i="50"/>
  <c r="BE35" i="50"/>
  <c r="BE42" i="50"/>
  <c r="BB42" i="50"/>
  <c r="BB35" i="50"/>
  <c r="AK42" i="50"/>
  <c r="AK35" i="50"/>
  <c r="F9" i="50"/>
  <c r="F15" i="50" s="1"/>
  <c r="BD42" i="50"/>
  <c r="BD35" i="50"/>
  <c r="BC35" i="50"/>
  <c r="BC42" i="50"/>
  <c r="AT35" i="82"/>
  <c r="AT20" i="82"/>
  <c r="AR36" i="52" s="1"/>
  <c r="BK35" i="82"/>
  <c r="BK20" i="82"/>
  <c r="BI36" i="52" s="1"/>
  <c r="BK21" i="82"/>
  <c r="AS43" i="50"/>
  <c r="AS40" i="64" s="1"/>
  <c r="AS66" i="50"/>
  <c r="AU68" i="50" s="1"/>
  <c r="AS50" i="52"/>
  <c r="AW120" i="59"/>
  <c r="AU8" i="52"/>
  <c r="BI120" i="59"/>
  <c r="BG8" i="52"/>
  <c r="I10" i="59"/>
  <c r="H20" i="116" s="1"/>
  <c r="BA116" i="59"/>
  <c r="I12" i="59" s="1"/>
  <c r="AO34" i="48"/>
  <c r="H42" i="51"/>
  <c r="AM37" i="52"/>
  <c r="AO37" i="82"/>
  <c r="AP42" i="50"/>
  <c r="AP35" i="50"/>
  <c r="BI49" i="49"/>
  <c r="BN49" i="49" s="1"/>
  <c r="AW49" i="49"/>
  <c r="BA120" i="59"/>
  <c r="I44" i="51"/>
  <c r="I9" i="51" s="1"/>
  <c r="AY8" i="52"/>
  <c r="BL120" i="59"/>
  <c r="BJ8" i="52"/>
  <c r="BK120" i="59"/>
  <c r="BI8" i="52"/>
  <c r="AS120" i="59"/>
  <c r="AQ8" i="52"/>
  <c r="AU35" i="50"/>
  <c r="AU42" i="50"/>
  <c r="AT36" i="82"/>
  <c r="BI35" i="50"/>
  <c r="BI42" i="50"/>
  <c r="BE120" i="59"/>
  <c r="BC8" i="52"/>
  <c r="BG47" i="49"/>
  <c r="BN47" i="49" s="1"/>
  <c r="AU47" i="49"/>
  <c r="H3" i="51"/>
  <c r="H6" i="51" s="1"/>
  <c r="H7" i="51" s="1"/>
  <c r="G4" i="91"/>
  <c r="G4" i="97"/>
  <c r="BC20" i="82"/>
  <c r="BA36" i="52" s="1"/>
  <c r="BC21" i="82"/>
  <c r="BC35" i="82"/>
  <c r="BB21" i="82"/>
  <c r="BB20" i="82"/>
  <c r="AZ36" i="52" s="1"/>
  <c r="BB35" i="82"/>
  <c r="BF46" i="49"/>
  <c r="BN46" i="49" s="1"/>
  <c r="AT46" i="49"/>
  <c r="AX8" i="52"/>
  <c r="AZ120" i="59"/>
  <c r="BK66" i="50"/>
  <c r="BM68" i="50" s="1"/>
  <c r="BK50" i="52"/>
  <c r="BK43" i="50"/>
  <c r="BK40" i="64" s="1"/>
  <c r="AV20" i="82"/>
  <c r="AT36" i="52" s="1"/>
  <c r="AV35" i="82"/>
  <c r="AV21" i="82"/>
  <c r="AO22" i="48"/>
  <c r="AO117" i="59" s="1"/>
  <c r="H33" i="51"/>
  <c r="H34" i="51" s="1"/>
  <c r="AR50" i="52"/>
  <c r="AR43" i="50"/>
  <c r="AR40" i="64" s="1"/>
  <c r="AR66" i="50"/>
  <c r="AT68" i="50" s="1"/>
  <c r="BF20" i="82"/>
  <c r="BD36" i="52" s="1"/>
  <c r="BF21" i="82"/>
  <c r="BD37" i="52" s="1"/>
  <c r="AR120" i="59"/>
  <c r="AP8" i="52"/>
  <c r="BM53" i="49"/>
  <c r="BN53" i="49" s="1"/>
  <c r="BA53" i="49"/>
  <c r="BK36" i="82"/>
  <c r="BG37" i="82"/>
  <c r="BE37" i="52"/>
  <c r="AN8" i="52"/>
  <c r="AP120" i="59"/>
  <c r="BG120" i="59"/>
  <c r="BE8" i="52"/>
  <c r="BF36" i="82"/>
  <c r="AS35" i="82"/>
  <c r="AS20" i="82"/>
  <c r="AS21" i="82"/>
  <c r="BA42" i="50"/>
  <c r="BA35" i="50"/>
  <c r="BH35" i="82"/>
  <c r="BH20" i="82"/>
  <c r="BF36" i="52" s="1"/>
  <c r="BH21" i="82"/>
  <c r="BG35" i="50"/>
  <c r="BG42" i="50"/>
  <c r="AO36" i="82"/>
  <c r="BG36" i="82"/>
  <c r="BD35" i="82"/>
  <c r="BD21" i="82"/>
  <c r="BD20" i="82"/>
  <c r="BB36" i="52" s="1"/>
  <c r="AZ20" i="82"/>
  <c r="AX36" i="52" s="1"/>
  <c r="AZ35" i="82"/>
  <c r="AZ21" i="82"/>
  <c r="AY42" i="50"/>
  <c r="AY35" i="50"/>
  <c r="H10" i="59"/>
  <c r="G20" i="116" s="1"/>
  <c r="AO116" i="59"/>
  <c r="H12" i="59" s="1"/>
  <c r="BJ36" i="82"/>
  <c r="BH120" i="59"/>
  <c r="BF8" i="52"/>
  <c r="BE45" i="49"/>
  <c r="BN45" i="49" s="1"/>
  <c r="AS45" i="49"/>
  <c r="H21" i="59"/>
  <c r="G31" i="116" s="1"/>
  <c r="AM35" i="50"/>
  <c r="AM42" i="50"/>
  <c r="BF43" i="50"/>
  <c r="BF40" i="64" s="1"/>
  <c r="BF50" i="52"/>
  <c r="BF66" i="50"/>
  <c r="BH68" i="50" s="1"/>
  <c r="AQ20" i="82"/>
  <c r="AQ35" i="82"/>
  <c r="AQ21" i="82"/>
  <c r="BJ35" i="50"/>
  <c r="BJ42" i="50"/>
  <c r="AT120" i="59"/>
  <c r="AR8" i="52"/>
  <c r="AT42" i="50"/>
  <c r="AT35" i="50"/>
  <c r="BL52" i="49"/>
  <c r="BN52" i="49" s="1"/>
  <c r="AZ52" i="49"/>
  <c r="AV36" i="82"/>
  <c r="AN42" i="50"/>
  <c r="G9" i="50"/>
  <c r="G15" i="50" s="1"/>
  <c r="AN35" i="50"/>
  <c r="AX35" i="50"/>
  <c r="AX42" i="50"/>
  <c r="AQ43" i="50"/>
  <c r="AQ40" i="64" s="1"/>
  <c r="AQ66" i="50"/>
  <c r="AS68" i="50" s="1"/>
  <c r="AQ50" i="52"/>
  <c r="BC36" i="82"/>
  <c r="BB36" i="82"/>
  <c r="AR35" i="82"/>
  <c r="AR20" i="82"/>
  <c r="AP36" i="52" s="1"/>
  <c r="AR21" i="82"/>
  <c r="AY36" i="82"/>
  <c r="AR36" i="82"/>
  <c r="BA35" i="82"/>
  <c r="BA20" i="82"/>
  <c r="AY36" i="52" s="1"/>
  <c r="BA21" i="82"/>
  <c r="AW35" i="50"/>
  <c r="AW42" i="50"/>
  <c r="BE35" i="82"/>
  <c r="BE20" i="82"/>
  <c r="BC36" i="52" s="1"/>
  <c r="BE21" i="82"/>
  <c r="BL35" i="82"/>
  <c r="BL20" i="82"/>
  <c r="BJ36" i="52" s="1"/>
  <c r="BL21" i="82"/>
  <c r="AL35" i="50"/>
  <c r="AL42" i="50"/>
  <c r="AZ36" i="82"/>
  <c r="BC43" i="49"/>
  <c r="BN43" i="49" s="1"/>
  <c r="AQ43" i="49"/>
  <c r="BI35" i="82"/>
  <c r="BI20" i="82"/>
  <c r="BG36" i="52" s="1"/>
  <c r="BI21" i="82"/>
  <c r="BJ120" i="59"/>
  <c r="BH8" i="52"/>
  <c r="AY51" i="49"/>
  <c r="BK51" i="49"/>
  <c r="BN51" i="49" s="1"/>
  <c r="AT21" i="82"/>
  <c r="AN37" i="52"/>
  <c r="AP37" i="82"/>
  <c r="AV8" i="52"/>
  <c r="AX120" i="59"/>
  <c r="BL36" i="82"/>
  <c r="BJ35" i="82"/>
  <c r="BJ21" i="82"/>
  <c r="BJ20" i="82"/>
  <c r="BH36" i="52" s="1"/>
  <c r="AW8" i="52"/>
  <c r="AY120" i="59"/>
  <c r="H4" i="97"/>
  <c r="I3" i="51"/>
  <c r="I6" i="51" s="1"/>
  <c r="I7" i="51" s="1"/>
  <c r="H4" i="91"/>
  <c r="AY21" i="82"/>
  <c r="BB42" i="49"/>
  <c r="BN42" i="49" s="1"/>
  <c r="AP42" i="49"/>
  <c r="AX20" i="82"/>
  <c r="AV36" i="52" s="1"/>
  <c r="AX21" i="82"/>
  <c r="AV37" i="52" s="1"/>
  <c r="AX35" i="82"/>
  <c r="AW20" i="82"/>
  <c r="AU36" i="52" s="1"/>
  <c r="AW21" i="82"/>
  <c r="I21" i="59"/>
  <c r="H31" i="116" s="1"/>
  <c r="BH43" i="50"/>
  <c r="BH40" i="64" s="1"/>
  <c r="BH50" i="52"/>
  <c r="BH66" i="50"/>
  <c r="BJ68" i="50" s="1"/>
  <c r="E10" i="64"/>
  <c r="E125" i="116" s="1"/>
  <c r="E54" i="50"/>
  <c r="R68" i="50"/>
  <c r="P116" i="59"/>
  <c r="M21" i="48"/>
  <c r="M116" i="59" s="1"/>
  <c r="K39" i="51"/>
  <c r="J21" i="48"/>
  <c r="K27" i="51"/>
  <c r="K28" i="51"/>
  <c r="H21" i="48"/>
  <c r="H116" i="59" s="1"/>
  <c r="BM27" i="48"/>
  <c r="O35" i="50"/>
  <c r="K30" i="51"/>
  <c r="P60" i="82"/>
  <c r="P61" i="82" s="1"/>
  <c r="O60" i="82"/>
  <c r="N21" i="48"/>
  <c r="N116" i="59" s="1"/>
  <c r="K21" i="51"/>
  <c r="M61" i="82"/>
  <c r="E19" i="82"/>
  <c r="E71" i="82"/>
  <c r="BM66" i="82"/>
  <c r="C10" i="52"/>
  <c r="E125" i="59"/>
  <c r="BM38" i="48"/>
  <c r="E47" i="51"/>
  <c r="G125" i="59"/>
  <c r="E10" i="52"/>
  <c r="P21" i="82"/>
  <c r="P20" i="82"/>
  <c r="P35" i="82"/>
  <c r="E115" i="59"/>
  <c r="BM19" i="48"/>
  <c r="E31" i="51"/>
  <c r="O22" i="48"/>
  <c r="O117" i="59" s="1"/>
  <c r="O20" i="82"/>
  <c r="O35" i="82"/>
  <c r="O21" i="82"/>
  <c r="I10" i="52"/>
  <c r="K125" i="59"/>
  <c r="BB79" i="49"/>
  <c r="AP79" i="49"/>
  <c r="AP140" i="49" s="1"/>
  <c r="R79" i="49"/>
  <c r="R140" i="49" s="1"/>
  <c r="F79" i="49"/>
  <c r="F140" i="49" s="1"/>
  <c r="AD79" i="49"/>
  <c r="AD140" i="49" s="1"/>
  <c r="P29" i="82"/>
  <c r="P28" i="82"/>
  <c r="G120" i="59"/>
  <c r="E8" i="52"/>
  <c r="H61" i="82"/>
  <c r="J34" i="50"/>
  <c r="F21" i="48"/>
  <c r="J61" i="82"/>
  <c r="L20" i="82"/>
  <c r="L21" i="82"/>
  <c r="L35" i="82"/>
  <c r="H120" i="59"/>
  <c r="F8" i="52"/>
  <c r="I116" i="59"/>
  <c r="I22" i="48"/>
  <c r="I117" i="59" s="1"/>
  <c r="M22" i="48"/>
  <c r="M117" i="59" s="1"/>
  <c r="BH85" i="49"/>
  <c r="AV85" i="49"/>
  <c r="AV140" i="49" s="1"/>
  <c r="AV142" i="49" s="1"/>
  <c r="X85" i="49"/>
  <c r="X140" i="49" s="1"/>
  <c r="X142" i="49" s="1"/>
  <c r="L85" i="49"/>
  <c r="L140" i="49" s="1"/>
  <c r="L142" i="49" s="1"/>
  <c r="AJ85" i="49"/>
  <c r="AJ140" i="49" s="1"/>
  <c r="AJ142" i="49" s="1"/>
  <c r="N125" i="59"/>
  <c r="L10" i="52"/>
  <c r="H8" i="49"/>
  <c r="H67" i="49" s="1"/>
  <c r="H69" i="49" s="1"/>
  <c r="T8" i="49"/>
  <c r="T67" i="49" s="1"/>
  <c r="T69" i="49" s="1"/>
  <c r="BD8" i="49"/>
  <c r="AR8" i="49"/>
  <c r="AR67" i="49" s="1"/>
  <c r="AR69" i="49" s="1"/>
  <c r="AF8" i="49"/>
  <c r="AF67" i="49" s="1"/>
  <c r="AF69" i="49" s="1"/>
  <c r="I125" i="59"/>
  <c r="G10" i="52"/>
  <c r="G42" i="50"/>
  <c r="G35" i="50"/>
  <c r="I42" i="50"/>
  <c r="I35" i="82"/>
  <c r="I21" i="82"/>
  <c r="I20" i="82"/>
  <c r="BL42" i="50"/>
  <c r="BL35" i="50"/>
  <c r="AE80" i="49"/>
  <c r="AE140" i="49" s="1"/>
  <c r="AE142" i="49" s="1"/>
  <c r="S80" i="49"/>
  <c r="S140" i="49" s="1"/>
  <c r="S142" i="49" s="1"/>
  <c r="AQ80" i="49"/>
  <c r="AQ140" i="49" s="1"/>
  <c r="AQ142" i="49" s="1"/>
  <c r="BC80" i="49"/>
  <c r="G80" i="49"/>
  <c r="G140" i="49" s="1"/>
  <c r="G142" i="49" s="1"/>
  <c r="U9" i="49"/>
  <c r="U67" i="49" s="1"/>
  <c r="U69" i="49" s="1"/>
  <c r="BE9" i="49"/>
  <c r="AS9" i="49"/>
  <c r="AS67" i="49" s="1"/>
  <c r="AS69" i="49" s="1"/>
  <c r="AG9" i="49"/>
  <c r="AG67" i="49" s="1"/>
  <c r="AG69" i="49" s="1"/>
  <c r="I9" i="49"/>
  <c r="I67" i="49" s="1"/>
  <c r="I69" i="49" s="1"/>
  <c r="AK86" i="49"/>
  <c r="AK140" i="49" s="1"/>
  <c r="AK142" i="49" s="1"/>
  <c r="M86" i="49"/>
  <c r="M140" i="49" s="1"/>
  <c r="M142" i="49" s="1"/>
  <c r="BI86" i="49"/>
  <c r="Y86" i="49"/>
  <c r="Y140" i="49" s="1"/>
  <c r="Y142" i="49" s="1"/>
  <c r="AW86" i="49"/>
  <c r="AW140" i="49" s="1"/>
  <c r="AW142" i="49" s="1"/>
  <c r="G20" i="82"/>
  <c r="G21" i="82"/>
  <c r="G35" i="82"/>
  <c r="AA88" i="49"/>
  <c r="AA140" i="49" s="1"/>
  <c r="AA142" i="49" s="1"/>
  <c r="AY88" i="49"/>
  <c r="AY140" i="49" s="1"/>
  <c r="AY142" i="49" s="1"/>
  <c r="AM88" i="49"/>
  <c r="AM140" i="49" s="1"/>
  <c r="AM142" i="49" s="1"/>
  <c r="BK88" i="49"/>
  <c r="O88" i="49"/>
  <c r="O140" i="49" s="1"/>
  <c r="O142" i="49" s="1"/>
  <c r="K29" i="51"/>
  <c r="I28" i="82"/>
  <c r="I29" i="82"/>
  <c r="N35" i="82"/>
  <c r="N20" i="82"/>
  <c r="N21" i="82"/>
  <c r="BF83" i="49"/>
  <c r="AT83" i="49"/>
  <c r="AT140" i="49" s="1"/>
  <c r="AT142" i="49" s="1"/>
  <c r="J83" i="49"/>
  <c r="J140" i="49" s="1"/>
  <c r="J142" i="49" s="1"/>
  <c r="AH83" i="49"/>
  <c r="AH140" i="49" s="1"/>
  <c r="AH142" i="49" s="1"/>
  <c r="V83" i="49"/>
  <c r="V140" i="49" s="1"/>
  <c r="V142" i="49" s="1"/>
  <c r="F29" i="82"/>
  <c r="F28" i="82"/>
  <c r="K32" i="48"/>
  <c r="K34" i="48" s="1"/>
  <c r="D12" i="49"/>
  <c r="D10" i="52"/>
  <c r="F125" i="59"/>
  <c r="G8" i="52"/>
  <c r="I120" i="59"/>
  <c r="AX87" i="49"/>
  <c r="AX140" i="49" s="1"/>
  <c r="AX142" i="49" s="1"/>
  <c r="N87" i="49"/>
  <c r="N140" i="49" s="1"/>
  <c r="N142" i="49" s="1"/>
  <c r="AL87" i="49"/>
  <c r="AL140" i="49" s="1"/>
  <c r="AL142" i="49" s="1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AU140" i="49" s="1"/>
  <c r="AU142" i="49" s="1"/>
  <c r="BG84" i="49"/>
  <c r="AI84" i="49"/>
  <c r="AI140" i="49" s="1"/>
  <c r="AI142" i="49" s="1"/>
  <c r="K84" i="49"/>
  <c r="K140" i="49" s="1"/>
  <c r="K142" i="49" s="1"/>
  <c r="N28" i="82"/>
  <c r="N29" i="82"/>
  <c r="H125" i="59"/>
  <c r="F10" i="52"/>
  <c r="E114" i="59"/>
  <c r="BM114" i="59" s="1"/>
  <c r="C7" i="52"/>
  <c r="E21" i="48"/>
  <c r="BM10" i="48"/>
  <c r="E24" i="51"/>
  <c r="E78" i="82"/>
  <c r="BM78" i="82" s="1"/>
  <c r="E27" i="82"/>
  <c r="BM67" i="82"/>
  <c r="O61" i="82"/>
  <c r="D15" i="49"/>
  <c r="N32" i="48"/>
  <c r="N34" i="48" s="1"/>
  <c r="L21" i="48"/>
  <c r="D7" i="49"/>
  <c r="F32" i="48"/>
  <c r="F34" i="48" s="1"/>
  <c r="J10" i="49"/>
  <c r="J67" i="49" s="1"/>
  <c r="J69" i="49" s="1"/>
  <c r="V10" i="49"/>
  <c r="V67" i="49" s="1"/>
  <c r="V69" i="49" s="1"/>
  <c r="AT10" i="49"/>
  <c r="AT67" i="49" s="1"/>
  <c r="AT69" i="49" s="1"/>
  <c r="BF10" i="49"/>
  <c r="AH10" i="49"/>
  <c r="AH67" i="49" s="1"/>
  <c r="AH69" i="49" s="1"/>
  <c r="K10" i="52"/>
  <c r="M125" i="59"/>
  <c r="N10" i="52"/>
  <c r="P125" i="59"/>
  <c r="J19" i="82"/>
  <c r="J71" i="82"/>
  <c r="J73" i="82" s="1"/>
  <c r="F34" i="50"/>
  <c r="K28" i="82"/>
  <c r="K29" i="82"/>
  <c r="H28" i="82"/>
  <c r="H29" i="82"/>
  <c r="H10" i="52"/>
  <c r="J125" i="59"/>
  <c r="K116" i="59"/>
  <c r="K22" i="48"/>
  <c r="K117" i="59" s="1"/>
  <c r="AG82" i="49"/>
  <c r="AG140" i="49" s="1"/>
  <c r="AG142" i="49" s="1"/>
  <c r="BE82" i="49"/>
  <c r="I82" i="49"/>
  <c r="I140" i="49" s="1"/>
  <c r="I142" i="49" s="1"/>
  <c r="AS82" i="49"/>
  <c r="AS140" i="49" s="1"/>
  <c r="AS142" i="49" s="1"/>
  <c r="U82" i="49"/>
  <c r="U140" i="49" s="1"/>
  <c r="U142" i="49" s="1"/>
  <c r="F6" i="49"/>
  <c r="F67" i="49" s="1"/>
  <c r="AP6" i="49"/>
  <c r="AP67" i="49" s="1"/>
  <c r="R6" i="49"/>
  <c r="R67" i="49" s="1"/>
  <c r="BB6" i="49"/>
  <c r="AD6" i="49"/>
  <c r="AD67" i="49" s="1"/>
  <c r="M34" i="50"/>
  <c r="N30" i="50"/>
  <c r="N34" i="50" s="1"/>
  <c r="L30" i="50"/>
  <c r="L34" i="50" s="1"/>
  <c r="K34" i="50"/>
  <c r="E38" i="51"/>
  <c r="J38" i="51" s="1"/>
  <c r="M32" i="48"/>
  <c r="M34" i="48" s="1"/>
  <c r="D14" i="49"/>
  <c r="BA90" i="49"/>
  <c r="BA140" i="49" s="1"/>
  <c r="BA142" i="49" s="1"/>
  <c r="Q90" i="49"/>
  <c r="Q140" i="49" s="1"/>
  <c r="Q142" i="49" s="1"/>
  <c r="BM90" i="49"/>
  <c r="AO90" i="49"/>
  <c r="AO140" i="49" s="1"/>
  <c r="AO142" i="49" s="1"/>
  <c r="AC90" i="49"/>
  <c r="AC140" i="49" s="1"/>
  <c r="AC142" i="49" s="1"/>
  <c r="BG11" i="49"/>
  <c r="W11" i="49"/>
  <c r="W67" i="49" s="1"/>
  <c r="W69" i="49" s="1"/>
  <c r="AI11" i="49"/>
  <c r="AI67" i="49" s="1"/>
  <c r="AI69" i="49" s="1"/>
  <c r="K11" i="49"/>
  <c r="K67" i="49" s="1"/>
  <c r="K69" i="49" s="1"/>
  <c r="AU11" i="49"/>
  <c r="AU67" i="49" s="1"/>
  <c r="AU69" i="49" s="1"/>
  <c r="K19" i="82"/>
  <c r="K71" i="82"/>
  <c r="K73" i="82" s="1"/>
  <c r="P21" i="48"/>
  <c r="H34" i="50"/>
  <c r="O32" i="48"/>
  <c r="O34" i="48" s="1"/>
  <c r="D16" i="49"/>
  <c r="E57" i="82"/>
  <c r="M10" i="52"/>
  <c r="O125" i="59"/>
  <c r="E34" i="48"/>
  <c r="F35" i="82"/>
  <c r="F21" i="82"/>
  <c r="F20" i="82"/>
  <c r="O28" i="82"/>
  <c r="O29" i="82"/>
  <c r="G21" i="48"/>
  <c r="K7" i="59"/>
  <c r="D17" i="49"/>
  <c r="P32" i="48"/>
  <c r="P34" i="48" s="1"/>
  <c r="H8" i="52"/>
  <c r="J120" i="59"/>
  <c r="N61" i="82"/>
  <c r="J28" i="82"/>
  <c r="J29" i="82"/>
  <c r="L120" i="59"/>
  <c r="J8" i="52"/>
  <c r="L29" i="82"/>
  <c r="L28" i="82"/>
  <c r="AF81" i="49"/>
  <c r="AF140" i="49" s="1"/>
  <c r="AF142" i="49" s="1"/>
  <c r="T81" i="49"/>
  <c r="T140" i="49" s="1"/>
  <c r="T142" i="49" s="1"/>
  <c r="BD81" i="49"/>
  <c r="AR81" i="49"/>
  <c r="AR140" i="49" s="1"/>
  <c r="AR142" i="49" s="1"/>
  <c r="H81" i="49"/>
  <c r="H140" i="49" s="1"/>
  <c r="H142" i="49" s="1"/>
  <c r="D30" i="50"/>
  <c r="D6" i="50" s="1"/>
  <c r="C34" i="50"/>
  <c r="G28" i="82"/>
  <c r="G29" i="82"/>
  <c r="J116" i="59"/>
  <c r="J22" i="48"/>
  <c r="J117" i="59" s="1"/>
  <c r="E48" i="82"/>
  <c r="BM48" i="82" s="1"/>
  <c r="BM44" i="82"/>
  <c r="P89" i="49"/>
  <c r="P140" i="49" s="1"/>
  <c r="P142" i="49" s="1"/>
  <c r="AZ89" i="49"/>
  <c r="AZ140" i="49" s="1"/>
  <c r="AZ142" i="49" s="1"/>
  <c r="BL89" i="49"/>
  <c r="AN89" i="49"/>
  <c r="AN140" i="49" s="1"/>
  <c r="AN142" i="49" s="1"/>
  <c r="AB89" i="49"/>
  <c r="AB140" i="49" s="1"/>
  <c r="AB142" i="49" s="1"/>
  <c r="M28" i="82"/>
  <c r="M29" i="82"/>
  <c r="H19" i="82"/>
  <c r="H71" i="82"/>
  <c r="H73" i="82" s="1"/>
  <c r="E30" i="50"/>
  <c r="E34" i="50" s="1"/>
  <c r="O66" i="50"/>
  <c r="Q68" i="50" s="1"/>
  <c r="O50" i="52"/>
  <c r="O43" i="50"/>
  <c r="O40" i="64" s="1"/>
  <c r="D51" i="52"/>
  <c r="D13" i="50"/>
  <c r="M13" i="49"/>
  <c r="M67" i="49" s="1"/>
  <c r="M69" i="49" s="1"/>
  <c r="AW13" i="49"/>
  <c r="AW67" i="49" s="1"/>
  <c r="AW69" i="49" s="1"/>
  <c r="BI13" i="49"/>
  <c r="Y13" i="49"/>
  <c r="Y67" i="49" s="1"/>
  <c r="Y69" i="49" s="1"/>
  <c r="AK13" i="49"/>
  <c r="AK67" i="49" s="1"/>
  <c r="AK69" i="49" s="1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W37" i="82" l="1"/>
  <c r="AU37" i="52"/>
  <c r="AR37" i="52"/>
  <c r="AT37" i="82"/>
  <c r="AZ37" i="52"/>
  <c r="BB37" i="82"/>
  <c r="AU50" i="52"/>
  <c r="AU66" i="50"/>
  <c r="AW68" i="50" s="1"/>
  <c r="AU43" i="50"/>
  <c r="AU40" i="64" s="1"/>
  <c r="BJ43" i="50"/>
  <c r="BJ40" i="64" s="1"/>
  <c r="BJ50" i="52"/>
  <c r="BJ66" i="50"/>
  <c r="BL68" i="50" s="1"/>
  <c r="AM43" i="50"/>
  <c r="AM40" i="64" s="1"/>
  <c r="AM66" i="50"/>
  <c r="AO68" i="50" s="1"/>
  <c r="AM50" i="52"/>
  <c r="G22" i="116"/>
  <c r="H13" i="59"/>
  <c r="G23" i="116" s="1"/>
  <c r="BD37" i="82"/>
  <c r="BB37" i="52"/>
  <c r="I16" i="59"/>
  <c r="H26" i="116" s="1"/>
  <c r="H44" i="51"/>
  <c r="H9" i="51" s="1"/>
  <c r="AM8" i="52"/>
  <c r="AO120" i="59"/>
  <c r="H16" i="59" s="1"/>
  <c r="G26" i="116" s="1"/>
  <c r="BB66" i="50"/>
  <c r="BD68" i="50" s="1"/>
  <c r="BB50" i="52"/>
  <c r="BB43" i="50"/>
  <c r="BB40" i="64" s="1"/>
  <c r="AQ37" i="82"/>
  <c r="AO37" i="52"/>
  <c r="BA43" i="50"/>
  <c r="BA40" i="64" s="1"/>
  <c r="BA66" i="50"/>
  <c r="BC68" i="50" s="1"/>
  <c r="BA50" i="52"/>
  <c r="BA37" i="52"/>
  <c r="BC37" i="82"/>
  <c r="I13" i="59"/>
  <c r="H23" i="116" s="1"/>
  <c r="H22" i="116"/>
  <c r="AY66" i="50"/>
  <c r="BA68" i="50" s="1"/>
  <c r="AY50" i="52"/>
  <c r="AY43" i="50"/>
  <c r="AY40" i="64" s="1"/>
  <c r="BC50" i="52"/>
  <c r="BC43" i="50"/>
  <c r="BC40" i="64" s="1"/>
  <c r="BC66" i="50"/>
  <c r="BE68" i="50" s="1"/>
  <c r="BD36" i="82"/>
  <c r="BA36" i="82"/>
  <c r="BI36" i="82"/>
  <c r="AW36" i="82"/>
  <c r="AP37" i="52"/>
  <c r="AR37" i="82"/>
  <c r="AT50" i="52"/>
  <c r="AT43" i="50"/>
  <c r="AT40" i="64" s="1"/>
  <c r="AT66" i="50"/>
  <c r="AV68" i="50" s="1"/>
  <c r="AO36" i="52"/>
  <c r="AQ36" i="82"/>
  <c r="AT37" i="52"/>
  <c r="AV37" i="82"/>
  <c r="BI66" i="50"/>
  <c r="BK68" i="50" s="1"/>
  <c r="BI50" i="52"/>
  <c r="BI43" i="50"/>
  <c r="BI40" i="64" s="1"/>
  <c r="AP50" i="52"/>
  <c r="AP43" i="50"/>
  <c r="AP40" i="64" s="1"/>
  <c r="AP66" i="50"/>
  <c r="AR68" i="50" s="1"/>
  <c r="BH36" i="82"/>
  <c r="BI37" i="52"/>
  <c r="BK37" i="82"/>
  <c r="BD50" i="52"/>
  <c r="BD43" i="50"/>
  <c r="BD40" i="64" s="1"/>
  <c r="BD66" i="50"/>
  <c r="BF68" i="50" s="1"/>
  <c r="BE66" i="50"/>
  <c r="BG68" i="50" s="1"/>
  <c r="BE50" i="52"/>
  <c r="BE43" i="50"/>
  <c r="BE40" i="64" s="1"/>
  <c r="H10" i="50"/>
  <c r="H16" i="50" s="1"/>
  <c r="AZ50" i="52"/>
  <c r="AZ43" i="50"/>
  <c r="AZ40" i="64" s="1"/>
  <c r="AZ66" i="50"/>
  <c r="BE36" i="82"/>
  <c r="AX50" i="52"/>
  <c r="AX43" i="50"/>
  <c r="AX40" i="64" s="1"/>
  <c r="AX66" i="50"/>
  <c r="AZ68" i="50" s="1"/>
  <c r="AX36" i="82"/>
  <c r="AX37" i="52"/>
  <c r="AZ37" i="82"/>
  <c r="AS37" i="82"/>
  <c r="AQ37" i="52"/>
  <c r="AL43" i="50"/>
  <c r="AL40" i="64" s="1"/>
  <c r="AL50" i="52"/>
  <c r="AL66" i="50"/>
  <c r="AN68" i="50" s="1"/>
  <c r="AW66" i="50"/>
  <c r="AY68" i="50" s="1"/>
  <c r="AW50" i="52"/>
  <c r="AW43" i="50"/>
  <c r="AW40" i="64" s="1"/>
  <c r="AN66" i="50"/>
  <c r="AN50" i="52"/>
  <c r="AN43" i="50"/>
  <c r="AN40" i="64" s="1"/>
  <c r="G10" i="50"/>
  <c r="G16" i="50" s="1"/>
  <c r="BG50" i="52"/>
  <c r="BG43" i="50"/>
  <c r="BG40" i="64" s="1"/>
  <c r="BG66" i="50"/>
  <c r="BI68" i="50" s="1"/>
  <c r="AQ36" i="52"/>
  <c r="AS36" i="82"/>
  <c r="AX37" i="82"/>
  <c r="BF37" i="82"/>
  <c r="AO50" i="52"/>
  <c r="AO43" i="50"/>
  <c r="AO40" i="64" s="1"/>
  <c r="AO66" i="50"/>
  <c r="AQ68" i="50" s="1"/>
  <c r="BC37" i="52"/>
  <c r="BE37" i="82"/>
  <c r="AW37" i="52"/>
  <c r="AY37" i="82"/>
  <c r="BH37" i="52"/>
  <c r="BJ37" i="82"/>
  <c r="BG37" i="52"/>
  <c r="BI37" i="82"/>
  <c r="BJ37" i="52"/>
  <c r="BL37" i="82"/>
  <c r="AY37" i="52"/>
  <c r="BA37" i="82"/>
  <c r="BH37" i="82"/>
  <c r="BF37" i="52"/>
  <c r="AK50" i="52"/>
  <c r="AK43" i="50"/>
  <c r="AK40" i="64" s="1"/>
  <c r="F10" i="64" s="1"/>
  <c r="F125" i="116" s="1"/>
  <c r="AK66" i="50"/>
  <c r="F10" i="50"/>
  <c r="F16" i="50" s="1"/>
  <c r="AV50" i="52"/>
  <c r="AV43" i="50"/>
  <c r="AV40" i="64" s="1"/>
  <c r="AV66" i="50"/>
  <c r="AX68" i="50" s="1"/>
  <c r="H22" i="48"/>
  <c r="H117" i="59" s="1"/>
  <c r="K38" i="5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AM39" i="48"/>
  <c r="AM79" i="82"/>
  <c r="AM80" i="82" s="1"/>
  <c r="S79" i="82"/>
  <c r="S80" i="82" s="1"/>
  <c r="S39" i="48"/>
  <c r="K35" i="82"/>
  <c r="K20" i="82"/>
  <c r="K36" i="82" s="1"/>
  <c r="K21" i="82"/>
  <c r="K37" i="82" s="1"/>
  <c r="BN90" i="49"/>
  <c r="BM140" i="49"/>
  <c r="BM142" i="49" s="1"/>
  <c r="N35" i="50"/>
  <c r="N42" i="50"/>
  <c r="AR79" i="82"/>
  <c r="AR80" i="82" s="1"/>
  <c r="AR39" i="48"/>
  <c r="I74" i="82"/>
  <c r="I75" i="82" s="1"/>
  <c r="I35" i="48"/>
  <c r="AT39" i="48"/>
  <c r="AT79" i="82"/>
  <c r="AT80" i="82" s="1"/>
  <c r="AG79" i="82"/>
  <c r="AG80" i="82" s="1"/>
  <c r="AG39" i="48"/>
  <c r="G37" i="82"/>
  <c r="AF35" i="48"/>
  <c r="AF74" i="82"/>
  <c r="AF75" i="82" s="1"/>
  <c r="AD79" i="82"/>
  <c r="AD80" i="82" s="1"/>
  <c r="AD39" i="48"/>
  <c r="G50" i="52"/>
  <c r="G43" i="50"/>
  <c r="G40" i="64" s="1"/>
  <c r="G66" i="50"/>
  <c r="I68" i="50" s="1"/>
  <c r="G74" i="82"/>
  <c r="G75" i="82" s="1"/>
  <c r="G35" i="48"/>
  <c r="K79" i="82"/>
  <c r="K80" i="82" s="1"/>
  <c r="K39" i="48"/>
  <c r="F22" i="48"/>
  <c r="F117" i="59" s="1"/>
  <c r="F116" i="59"/>
  <c r="AD142" i="49"/>
  <c r="AO143" i="49"/>
  <c r="O37" i="82"/>
  <c r="BN89" i="49"/>
  <c r="BL140" i="49"/>
  <c r="BL142" i="49" s="1"/>
  <c r="AE79" i="82"/>
  <c r="AE80" i="82" s="1"/>
  <c r="AE39" i="48"/>
  <c r="AT35" i="48"/>
  <c r="AT74" i="82"/>
  <c r="AT75" i="82" s="1"/>
  <c r="P39" i="48"/>
  <c r="P79" i="82"/>
  <c r="P80" i="82" s="1"/>
  <c r="M42" i="50"/>
  <c r="M35" i="50"/>
  <c r="H39" i="48"/>
  <c r="H79" i="82"/>
  <c r="H80" i="82" s="1"/>
  <c r="F120" i="59"/>
  <c r="D8" i="52"/>
  <c r="V39" i="48"/>
  <c r="V79" i="82"/>
  <c r="V80" i="82" s="1"/>
  <c r="BN87" i="49"/>
  <c r="BJ140" i="49"/>
  <c r="BJ142" i="49" s="1"/>
  <c r="I39" i="48"/>
  <c r="I79" i="82"/>
  <c r="I80" i="82" s="1"/>
  <c r="I30" i="82" s="1"/>
  <c r="I32" i="82" s="1"/>
  <c r="AR35" i="48"/>
  <c r="AR74" i="82"/>
  <c r="AR75" i="82" s="1"/>
  <c r="BL43" i="50"/>
  <c r="BL66" i="50"/>
  <c r="BN68" i="50" s="1"/>
  <c r="W39" i="48"/>
  <c r="W79" i="82"/>
  <c r="W80" i="82" s="1"/>
  <c r="J42" i="50"/>
  <c r="J35" i="50"/>
  <c r="F142" i="49"/>
  <c r="Q143" i="49"/>
  <c r="BM125" i="59"/>
  <c r="E21" i="59"/>
  <c r="AY79" i="82"/>
  <c r="AY80" i="82" s="1"/>
  <c r="AY39" i="48"/>
  <c r="J74" i="82"/>
  <c r="J75" i="82" s="1"/>
  <c r="J35" i="48"/>
  <c r="AZ39" i="48"/>
  <c r="AZ79" i="82"/>
  <c r="AZ80" i="82" s="1"/>
  <c r="AD69" i="49"/>
  <c r="BE140" i="49"/>
  <c r="BE142" i="49" s="1"/>
  <c r="BN82" i="49"/>
  <c r="BC7" i="49"/>
  <c r="S7" i="49"/>
  <c r="S67" i="49" s="1"/>
  <c r="S69" i="49" s="1"/>
  <c r="AE7" i="49"/>
  <c r="AE67" i="49" s="1"/>
  <c r="AE69" i="49" s="1"/>
  <c r="G7" i="49"/>
  <c r="G67" i="49" s="1"/>
  <c r="G69" i="49" s="1"/>
  <c r="AQ7" i="49"/>
  <c r="AQ67" i="49" s="1"/>
  <c r="AQ69" i="49" s="1"/>
  <c r="E28" i="82"/>
  <c r="E29" i="82"/>
  <c r="Y79" i="82"/>
  <c r="Y80" i="82" s="1"/>
  <c r="Y39" i="48"/>
  <c r="BH12" i="49"/>
  <c r="L12" i="49"/>
  <c r="L67" i="49" s="1"/>
  <c r="L69" i="49" s="1"/>
  <c r="AV12" i="49"/>
  <c r="AV67" i="49" s="1"/>
  <c r="AV69" i="49" s="1"/>
  <c r="X12" i="49"/>
  <c r="X67" i="49" s="1"/>
  <c r="X69" i="49" s="1"/>
  <c r="AJ12" i="49"/>
  <c r="AJ67" i="49" s="1"/>
  <c r="AJ69" i="49" s="1"/>
  <c r="AS39" i="48"/>
  <c r="AS79" i="82"/>
  <c r="AS80" i="82" s="1"/>
  <c r="N79" i="82"/>
  <c r="N80" i="82" s="1"/>
  <c r="N39" i="48"/>
  <c r="AV79" i="82"/>
  <c r="AV80" i="82" s="1"/>
  <c r="AV30" i="82" s="1"/>
  <c r="AV39" i="48"/>
  <c r="BE67" i="49"/>
  <c r="BE69" i="49" s="1"/>
  <c r="BN9" i="49"/>
  <c r="AU39" i="48"/>
  <c r="AU79" i="82"/>
  <c r="AU80" i="82" s="1"/>
  <c r="R142" i="49"/>
  <c r="AC143" i="49"/>
  <c r="O36" i="82"/>
  <c r="AJ35" i="48"/>
  <c r="AJ74" i="82"/>
  <c r="AJ75" i="82" s="1"/>
  <c r="O39" i="48"/>
  <c r="O79" i="82"/>
  <c r="O80" i="82" s="1"/>
  <c r="C42" i="50"/>
  <c r="C9" i="50"/>
  <c r="C15" i="50" s="1"/>
  <c r="C18" i="50" s="1"/>
  <c r="C35" i="50"/>
  <c r="AN16" i="49"/>
  <c r="AN67" i="49" s="1"/>
  <c r="AN69" i="49" s="1"/>
  <c r="AZ16" i="49"/>
  <c r="AZ67" i="49" s="1"/>
  <c r="AZ69" i="49" s="1"/>
  <c r="P16" i="49"/>
  <c r="P67" i="49" s="1"/>
  <c r="P69" i="49" s="1"/>
  <c r="AB16" i="49"/>
  <c r="AB67" i="49" s="1"/>
  <c r="AB69" i="49" s="1"/>
  <c r="BL16" i="49"/>
  <c r="AH35" i="48"/>
  <c r="AH74" i="82"/>
  <c r="AH75" i="82" s="1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AX67" i="49" s="1"/>
  <c r="AX69" i="49" s="1"/>
  <c r="BN6" i="49"/>
  <c r="BB67" i="49"/>
  <c r="AF39" i="48"/>
  <c r="AF79" i="82"/>
  <c r="AF80" i="82" s="1"/>
  <c r="L22" i="48"/>
  <c r="L117" i="59" s="1"/>
  <c r="L116" i="59"/>
  <c r="AK79" i="82"/>
  <c r="AK80" i="82" s="1"/>
  <c r="AK39" i="48"/>
  <c r="K120" i="59"/>
  <c r="I8" i="52"/>
  <c r="BN83" i="49"/>
  <c r="BF140" i="49"/>
  <c r="BF142" i="49" s="1"/>
  <c r="BN88" i="49"/>
  <c r="BK140" i="49"/>
  <c r="BK142" i="49" s="1"/>
  <c r="X39" i="48"/>
  <c r="X79" i="82"/>
  <c r="X80" i="82" s="1"/>
  <c r="X30" i="82" s="1"/>
  <c r="T74" i="82"/>
  <c r="T75" i="82" s="1"/>
  <c r="T35" i="48"/>
  <c r="BN85" i="49"/>
  <c r="BH140" i="49"/>
  <c r="BH142" i="49" s="1"/>
  <c r="AP142" i="49"/>
  <c r="BA143" i="49"/>
  <c r="P37" i="82"/>
  <c r="X35" i="48"/>
  <c r="X74" i="82"/>
  <c r="X75" i="82" s="1"/>
  <c r="P120" i="59"/>
  <c r="N8" i="52"/>
  <c r="M8" i="52"/>
  <c r="O120" i="59"/>
  <c r="V35" i="48"/>
  <c r="V74" i="82"/>
  <c r="V75" i="82" s="1"/>
  <c r="M120" i="59"/>
  <c r="K8" i="52"/>
  <c r="R69" i="49"/>
  <c r="F42" i="50"/>
  <c r="F35" i="50"/>
  <c r="AG35" i="48"/>
  <c r="AG74" i="82"/>
  <c r="AG75" i="82" s="1"/>
  <c r="L8" i="52"/>
  <c r="N120" i="59"/>
  <c r="J24" i="51"/>
  <c r="K24" i="51" s="1"/>
  <c r="D4" i="97"/>
  <c r="I4" i="97" s="1"/>
  <c r="E3" i="51"/>
  <c r="D4" i="91"/>
  <c r="I4" i="91" s="1"/>
  <c r="M37" i="82"/>
  <c r="M39" i="48"/>
  <c r="M79" i="82"/>
  <c r="M80" i="82" s="1"/>
  <c r="E10" i="59"/>
  <c r="N37" i="82"/>
  <c r="AL39" i="48"/>
  <c r="AL79" i="82"/>
  <c r="AL80" i="82" s="1"/>
  <c r="AL30" i="82" s="1"/>
  <c r="BN86" i="49"/>
  <c r="BI140" i="49"/>
  <c r="BI142" i="49" s="1"/>
  <c r="F39" i="48"/>
  <c r="F79" i="82"/>
  <c r="F80" i="82" s="1"/>
  <c r="AE35" i="48"/>
  <c r="AE74" i="82"/>
  <c r="AE75" i="82" s="1"/>
  <c r="L37" i="82"/>
  <c r="BN79" i="49"/>
  <c r="BB140" i="49"/>
  <c r="BM57" i="82"/>
  <c r="E73" i="82"/>
  <c r="BM73" i="82" s="1"/>
  <c r="BM71" i="82"/>
  <c r="BN13" i="49"/>
  <c r="BI67" i="49"/>
  <c r="BI69" i="49" s="1"/>
  <c r="D34" i="50"/>
  <c r="G79" i="82"/>
  <c r="G80" i="82" s="1"/>
  <c r="G39" i="48"/>
  <c r="AO17" i="49"/>
  <c r="AO67" i="49" s="1"/>
  <c r="AO69" i="49" s="1"/>
  <c r="Q17" i="49"/>
  <c r="Q67" i="49" s="1"/>
  <c r="Q69" i="49" s="1"/>
  <c r="BA17" i="49"/>
  <c r="BA67" i="49" s="1"/>
  <c r="BA69" i="49" s="1"/>
  <c r="BM17" i="49"/>
  <c r="AC17" i="49"/>
  <c r="AC67" i="49" s="1"/>
  <c r="AC69" i="49" s="1"/>
  <c r="E42" i="51"/>
  <c r="J42" i="51" s="1"/>
  <c r="H35" i="50"/>
  <c r="H42" i="50"/>
  <c r="BN11" i="49"/>
  <c r="BG67" i="49"/>
  <c r="BG69" i="49" s="1"/>
  <c r="AP69" i="49"/>
  <c r="BF67" i="49"/>
  <c r="BF69" i="49" s="1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AY67" i="49" s="1"/>
  <c r="AY69" i="49" s="1"/>
  <c r="J79" i="82"/>
  <c r="J80" i="82" s="1"/>
  <c r="J39" i="48"/>
  <c r="AW39" i="48"/>
  <c r="AW79" i="82"/>
  <c r="AW80" i="82" s="1"/>
  <c r="F36" i="82"/>
  <c r="AX39" i="48"/>
  <c r="AX79" i="82"/>
  <c r="AX80" i="82" s="1"/>
  <c r="L79" i="82"/>
  <c r="L80" i="82" s="1"/>
  <c r="L39" i="48"/>
  <c r="BN80" i="49"/>
  <c r="BC140" i="49"/>
  <c r="BC142" i="49" s="1"/>
  <c r="AQ35" i="48"/>
  <c r="AQ74" i="82"/>
  <c r="AQ75" i="82" s="1"/>
  <c r="L36" i="82"/>
  <c r="E5" i="51"/>
  <c r="J5" i="51" s="1"/>
  <c r="J31" i="51"/>
  <c r="K31" i="51" s="1"/>
  <c r="E35" i="82"/>
  <c r="E20" i="82"/>
  <c r="E21" i="82"/>
  <c r="AV74" i="82"/>
  <c r="AV75" i="82" s="1"/>
  <c r="AV35" i="48"/>
  <c r="E35" i="50"/>
  <c r="E42" i="50"/>
  <c r="AQ79" i="82"/>
  <c r="AQ80" i="82" s="1"/>
  <c r="AQ39" i="48"/>
  <c r="BM32" i="48"/>
  <c r="P22" i="48"/>
  <c r="P117" i="59" s="1"/>
  <c r="AB39" i="48"/>
  <c r="AB79" i="82"/>
  <c r="AB80" i="82" s="1"/>
  <c r="K42" i="50"/>
  <c r="K35" i="50"/>
  <c r="F69" i="49"/>
  <c r="AS35" i="48"/>
  <c r="AS74" i="82"/>
  <c r="AS75" i="82" s="1"/>
  <c r="E116" i="59"/>
  <c r="E22" i="48"/>
  <c r="E117" i="59" s="1"/>
  <c r="BM21" i="48"/>
  <c r="E33" i="51"/>
  <c r="AH39" i="48"/>
  <c r="AH79" i="82"/>
  <c r="AH80" i="82" s="1"/>
  <c r="Z39" i="48"/>
  <c r="Z79" i="82"/>
  <c r="Z80" i="82" s="1"/>
  <c r="AJ39" i="48"/>
  <c r="AJ79" i="82"/>
  <c r="AJ80" i="82" s="1"/>
  <c r="AP79" i="82"/>
  <c r="AP80" i="82" s="1"/>
  <c r="AP39" i="48"/>
  <c r="I66" i="50"/>
  <c r="K68" i="50" s="1"/>
  <c r="I43" i="50"/>
  <c r="I40" i="64" s="1"/>
  <c r="I50" i="52"/>
  <c r="BN8" i="49"/>
  <c r="BD67" i="49"/>
  <c r="BD69" i="49" s="1"/>
  <c r="L74" i="82"/>
  <c r="L75" i="82" s="1"/>
  <c r="L35" i="48"/>
  <c r="AA39" i="48"/>
  <c r="AA79" i="82"/>
  <c r="AA80" i="82" s="1"/>
  <c r="BN81" i="49"/>
  <c r="BD140" i="49"/>
  <c r="BD142" i="49" s="1"/>
  <c r="G116" i="59"/>
  <c r="G22" i="48"/>
  <c r="G117" i="59" s="1"/>
  <c r="E120" i="59"/>
  <c r="C8" i="52"/>
  <c r="BM34" i="48"/>
  <c r="E44" i="51"/>
  <c r="AN39" i="48"/>
  <c r="AN79" i="82"/>
  <c r="AN80" i="82" s="1"/>
  <c r="L35" i="50"/>
  <c r="L42" i="50"/>
  <c r="T39" i="48"/>
  <c r="T79" i="82"/>
  <c r="T80" i="82" s="1"/>
  <c r="J35" i="82"/>
  <c r="J21" i="82"/>
  <c r="J20" i="82"/>
  <c r="J36" i="82" s="1"/>
  <c r="U35" i="48"/>
  <c r="U74" i="82"/>
  <c r="U75" i="82" s="1"/>
  <c r="BN84" i="49"/>
  <c r="BG140" i="49"/>
  <c r="BG142" i="49" s="1"/>
  <c r="U39" i="48"/>
  <c r="U79" i="82"/>
  <c r="U80" i="82" s="1"/>
  <c r="I31" i="82"/>
  <c r="I16" i="82" s="1"/>
  <c r="G30" i="52" s="1"/>
  <c r="H35" i="48"/>
  <c r="H74" i="82"/>
  <c r="H75" i="82" s="1"/>
  <c r="R39" i="48"/>
  <c r="R79" i="82"/>
  <c r="R80" i="82" s="1"/>
  <c r="S35" i="48"/>
  <c r="S74" i="82"/>
  <c r="S75" i="82" s="1"/>
  <c r="AI79" i="82"/>
  <c r="AI80" i="82" s="1"/>
  <c r="AI39" i="48"/>
  <c r="BM115" i="59"/>
  <c r="E11" i="59"/>
  <c r="E13" i="51"/>
  <c r="J13" i="51" s="1"/>
  <c r="J47" i="51"/>
  <c r="K47" i="51" s="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AM68" i="50" l="1"/>
  <c r="F56" i="50" s="1"/>
  <c r="F54" i="50"/>
  <c r="H56" i="50"/>
  <c r="H10" i="64"/>
  <c r="H125" i="116" s="1"/>
  <c r="G10" i="64"/>
  <c r="G125" i="116" s="1"/>
  <c r="AP68" i="50"/>
  <c r="G56" i="50" s="1"/>
  <c r="G54" i="50"/>
  <c r="H54" i="50"/>
  <c r="BB68" i="50"/>
  <c r="BM60" i="82"/>
  <c r="L42" i="48"/>
  <c r="E36" i="82"/>
  <c r="H121" i="59"/>
  <c r="H122" i="59" s="1"/>
  <c r="F9" i="52"/>
  <c r="H42" i="48"/>
  <c r="S9" i="52"/>
  <c r="U121" i="59"/>
  <c r="U122" i="59" s="1"/>
  <c r="U42" i="48"/>
  <c r="AN30" i="82"/>
  <c r="BC74" i="82"/>
  <c r="BC75" i="82" s="1"/>
  <c r="BC35" i="48"/>
  <c r="AH11" i="52"/>
  <c r="AJ126" i="59"/>
  <c r="AJ127" i="59" s="1"/>
  <c r="AJ41" i="48"/>
  <c r="AQ30" i="82"/>
  <c r="AQ82" i="82"/>
  <c r="AQ12" i="82" s="1"/>
  <c r="L30" i="82"/>
  <c r="L82" i="82"/>
  <c r="L12" i="82" s="1"/>
  <c r="AX35" i="48"/>
  <c r="AX41" i="48" s="1"/>
  <c r="AX74" i="82"/>
  <c r="AX75" i="82" s="1"/>
  <c r="AX82" i="82" s="1"/>
  <c r="AX12" i="82" s="1"/>
  <c r="AO74" i="82"/>
  <c r="AO75" i="82" s="1"/>
  <c r="AO35" i="48"/>
  <c r="BA71" i="49"/>
  <c r="AZ35" i="48"/>
  <c r="AZ74" i="82"/>
  <c r="AZ75" i="82" s="1"/>
  <c r="AZ82" i="82" s="1"/>
  <c r="AZ12" i="82" s="1"/>
  <c r="AE22" i="82"/>
  <c r="AE83" i="82"/>
  <c r="AE13" i="82" s="1"/>
  <c r="AC28" i="52" s="1"/>
  <c r="J3" i="51"/>
  <c r="E6" i="51"/>
  <c r="AO39" i="48"/>
  <c r="BA144" i="49"/>
  <c r="AO79" i="82"/>
  <c r="AO80" i="82" s="1"/>
  <c r="K26" i="92"/>
  <c r="K28" i="92" s="1"/>
  <c r="K20" i="92"/>
  <c r="M49" i="68"/>
  <c r="AW35" i="48"/>
  <c r="AW74" i="82"/>
  <c r="AW75" i="82" s="1"/>
  <c r="AW82" i="82" s="1"/>
  <c r="AW12" i="82" s="1"/>
  <c r="AA74" i="82"/>
  <c r="AA75" i="82" s="1"/>
  <c r="AA35" i="48"/>
  <c r="AA41" i="48" s="1"/>
  <c r="O30" i="82"/>
  <c r="AU30" i="82"/>
  <c r="AS30" i="82"/>
  <c r="AS82" i="82"/>
  <c r="AS12" i="82" s="1"/>
  <c r="Y30" i="82"/>
  <c r="J121" i="59"/>
  <c r="J122" i="59" s="1"/>
  <c r="H9" i="52"/>
  <c r="J42" i="48"/>
  <c r="D31" i="116"/>
  <c r="J21" i="59"/>
  <c r="K21" i="59" s="1"/>
  <c r="V30" i="82"/>
  <c r="V82" i="82"/>
  <c r="V12" i="82" s="1"/>
  <c r="BK39" i="48"/>
  <c r="BK79" i="82"/>
  <c r="BK80" i="82" s="1"/>
  <c r="AB11" i="52"/>
  <c r="AD126" i="59"/>
  <c r="AD127" i="59" s="1"/>
  <c r="AT30" i="82"/>
  <c r="AT82" i="82"/>
  <c r="AT12" i="82" s="1"/>
  <c r="N43" i="50"/>
  <c r="N40" i="64" s="1"/>
  <c r="N66" i="50"/>
  <c r="P68" i="50" s="1"/>
  <c r="E56" i="50" s="1"/>
  <c r="N50" i="52"/>
  <c r="S30" i="82"/>
  <c r="S82" i="82"/>
  <c r="S12" i="82" s="1"/>
  <c r="AG11" i="52"/>
  <c r="AI126" i="59"/>
  <c r="AI127" i="59" s="1"/>
  <c r="AL11" i="52"/>
  <c r="AN126" i="59"/>
  <c r="AN127" i="59" s="1"/>
  <c r="Z30" i="82"/>
  <c r="AB30" i="82"/>
  <c r="AX30" i="82"/>
  <c r="N74" i="82"/>
  <c r="N75" i="82" s="1"/>
  <c r="N35" i="48"/>
  <c r="BF74" i="82"/>
  <c r="BF75" i="82" s="1"/>
  <c r="BF35" i="48"/>
  <c r="P74" i="82"/>
  <c r="P75" i="82" s="1"/>
  <c r="P82" i="82" s="1"/>
  <c r="P12" i="82" s="1"/>
  <c r="P35" i="48"/>
  <c r="P41" i="48" s="1"/>
  <c r="AC9" i="52"/>
  <c r="AE121" i="59"/>
  <c r="AE122" i="59" s="1"/>
  <c r="AE42" i="48"/>
  <c r="AC70" i="49"/>
  <c r="BG79" i="82"/>
  <c r="BG80" i="82" s="1"/>
  <c r="BG39" i="48"/>
  <c r="BE39" i="48"/>
  <c r="BE79" i="82"/>
  <c r="BE80" i="82" s="1"/>
  <c r="BE30" i="82" s="1"/>
  <c r="M35" i="48"/>
  <c r="M41" i="48" s="1"/>
  <c r="M74" i="82"/>
  <c r="M75" i="82" s="1"/>
  <c r="O74" i="82"/>
  <c r="O75" i="82" s="1"/>
  <c r="O82" i="82" s="1"/>
  <c r="O12" i="82" s="1"/>
  <c r="O35" i="48"/>
  <c r="O126" i="59"/>
  <c r="O127" i="59" s="1"/>
  <c r="M11" i="52"/>
  <c r="AS11" i="52"/>
  <c r="AU126" i="59"/>
  <c r="AU127" i="59" s="1"/>
  <c r="AQ11" i="52"/>
  <c r="AS126" i="59"/>
  <c r="AS127" i="59" s="1"/>
  <c r="AS41" i="48"/>
  <c r="J22" i="82"/>
  <c r="J23" i="82" s="1"/>
  <c r="J83" i="82"/>
  <c r="J13" i="82" s="1"/>
  <c r="H28" i="52" s="1"/>
  <c r="T11" i="52"/>
  <c r="V126" i="59"/>
  <c r="V127" i="59" s="1"/>
  <c r="V41" i="48"/>
  <c r="P30" i="82"/>
  <c r="K126" i="59"/>
  <c r="K127" i="59" s="1"/>
  <c r="I11" i="52"/>
  <c r="AD30" i="82"/>
  <c r="AT41" i="48"/>
  <c r="AR11" i="52"/>
  <c r="AT126" i="59"/>
  <c r="AT127" i="59" s="1"/>
  <c r="BL39" i="48"/>
  <c r="BL79" i="82"/>
  <c r="BL80" i="82" s="1"/>
  <c r="AM30" i="82"/>
  <c r="AI30" i="82"/>
  <c r="U30" i="82"/>
  <c r="U82" i="82"/>
  <c r="U12" i="82" s="1"/>
  <c r="J37" i="82"/>
  <c r="E9" i="51"/>
  <c r="J9" i="51" s="1"/>
  <c r="J44" i="51"/>
  <c r="K44" i="51" s="1"/>
  <c r="BC39" i="48"/>
  <c r="BC79" i="82"/>
  <c r="BC80" i="82" s="1"/>
  <c r="Z126" i="59"/>
  <c r="Z127" i="59" s="1"/>
  <c r="X11" i="52"/>
  <c r="BM116" i="59"/>
  <c r="Z11" i="52"/>
  <c r="AB126" i="59"/>
  <c r="AB127" i="59" s="1"/>
  <c r="E50" i="52"/>
  <c r="E43" i="50"/>
  <c r="E40" i="64" s="1"/>
  <c r="E66" i="50"/>
  <c r="G68" i="50" s="1"/>
  <c r="AV11" i="52"/>
  <c r="AX126" i="59"/>
  <c r="AX127" i="59" s="1"/>
  <c r="Z74" i="82"/>
  <c r="Z75" i="82" s="1"/>
  <c r="Z35" i="48"/>
  <c r="AN35" i="48"/>
  <c r="AN41" i="48" s="1"/>
  <c r="AN74" i="82"/>
  <c r="AN75" i="82" s="1"/>
  <c r="AN82" i="82" s="1"/>
  <c r="AN12" i="82" s="1"/>
  <c r="F30" i="82"/>
  <c r="D20" i="116"/>
  <c r="J10" i="59"/>
  <c r="K10" i="59" s="1"/>
  <c r="AC71" i="49"/>
  <c r="Q74" i="82"/>
  <c r="Q75" i="82" s="1"/>
  <c r="Q35" i="48"/>
  <c r="Y35" i="48"/>
  <c r="Y74" i="82"/>
  <c r="Y75" i="82" s="1"/>
  <c r="AY74" i="82"/>
  <c r="AY75" i="82" s="1"/>
  <c r="AY82" i="82" s="1"/>
  <c r="AY12" i="82" s="1"/>
  <c r="AY35" i="48"/>
  <c r="AY41" i="48" s="1"/>
  <c r="AJ83" i="82"/>
  <c r="AJ13" i="82" s="1"/>
  <c r="AH28" i="52" s="1"/>
  <c r="AJ22" i="82"/>
  <c r="AI74" i="82"/>
  <c r="AI75" i="82" s="1"/>
  <c r="AI82" i="82" s="1"/>
  <c r="AI12" i="82" s="1"/>
  <c r="AI35" i="48"/>
  <c r="AR22" i="82"/>
  <c r="AR83" i="82"/>
  <c r="AR13" i="82" s="1"/>
  <c r="AP28" i="52" s="1"/>
  <c r="P126" i="59"/>
  <c r="P127" i="59" s="1"/>
  <c r="N11" i="52"/>
  <c r="K30" i="82"/>
  <c r="AF83" i="82"/>
  <c r="AF13" i="82" s="1"/>
  <c r="AD28" i="52" s="1"/>
  <c r="AF22" i="82"/>
  <c r="I42" i="48"/>
  <c r="I121" i="59"/>
  <c r="I122" i="59" s="1"/>
  <c r="G9" i="52"/>
  <c r="AK11" i="52"/>
  <c r="AM126" i="59"/>
  <c r="AM127" i="59" s="1"/>
  <c r="S22" i="82"/>
  <c r="S83" i="82"/>
  <c r="S13" i="82" s="1"/>
  <c r="Q28" i="52" s="1"/>
  <c r="U126" i="59"/>
  <c r="U127" i="59" s="1"/>
  <c r="U41" i="48"/>
  <c r="S11" i="52"/>
  <c r="AS22" i="82"/>
  <c r="AS83" i="82"/>
  <c r="AS13" i="82" s="1"/>
  <c r="AQ28" i="52" s="1"/>
  <c r="AT9" i="52"/>
  <c r="AV121" i="59"/>
  <c r="AV122" i="59" s="1"/>
  <c r="AV42" i="48"/>
  <c r="AQ83" i="82"/>
  <c r="AQ13" i="82" s="1"/>
  <c r="AO28" i="52" s="1"/>
  <c r="AQ22" i="82"/>
  <c r="AL74" i="82"/>
  <c r="AL75" i="82" s="1"/>
  <c r="AL35" i="48"/>
  <c r="AL41" i="48" s="1"/>
  <c r="G41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2" i="48"/>
  <c r="T121" i="59"/>
  <c r="T122" i="59" s="1"/>
  <c r="R9" i="52"/>
  <c r="BN14" i="49"/>
  <c r="BJ67" i="49"/>
  <c r="BJ69" i="49" s="1"/>
  <c r="AM35" i="48"/>
  <c r="AM41" i="48" s="1"/>
  <c r="AM74" i="82"/>
  <c r="AM75" i="82" s="1"/>
  <c r="AJ42" i="48"/>
  <c r="AH9" i="52"/>
  <c r="AH12" i="52" s="1"/>
  <c r="AJ121" i="59"/>
  <c r="AJ122" i="59" s="1"/>
  <c r="BD74" i="82"/>
  <c r="BD75" i="82" s="1"/>
  <c r="BD35" i="48"/>
  <c r="W74" i="82"/>
  <c r="W75" i="82" s="1"/>
  <c r="W35" i="48"/>
  <c r="AP74" i="82"/>
  <c r="AP75" i="82" s="1"/>
  <c r="AP35" i="48"/>
  <c r="BD79" i="82"/>
  <c r="BD80" i="82" s="1"/>
  <c r="BD39" i="48"/>
  <c r="E79" i="82"/>
  <c r="E39" i="48"/>
  <c r="Q144" i="49"/>
  <c r="AR42" i="48"/>
  <c r="AP9" i="52"/>
  <c r="AR121" i="59"/>
  <c r="AR122" i="59" s="1"/>
  <c r="AT83" i="82"/>
  <c r="AT13" i="82" s="1"/>
  <c r="AR28" i="52" s="1"/>
  <c r="AT22" i="82"/>
  <c r="E9" i="52"/>
  <c r="G121" i="59"/>
  <c r="G122" i="59" s="1"/>
  <c r="AD9" i="52"/>
  <c r="AF42" i="48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2" i="48"/>
  <c r="T30" i="82"/>
  <c r="T82" i="82"/>
  <c r="T12" i="82" s="1"/>
  <c r="AA30" i="82"/>
  <c r="AH30" i="82"/>
  <c r="AH82" i="82"/>
  <c r="AH12" i="82" s="1"/>
  <c r="AQ9" i="52"/>
  <c r="AS42" i="48"/>
  <c r="AS121" i="59"/>
  <c r="AS122" i="59" s="1"/>
  <c r="AV82" i="82"/>
  <c r="AV12" i="82" s="1"/>
  <c r="AV22" i="82"/>
  <c r="AV83" i="82"/>
  <c r="AV13" i="82" s="1"/>
  <c r="AT28" i="52" s="1"/>
  <c r="AQ42" i="48"/>
  <c r="AQ121" i="59"/>
  <c r="AQ122" i="59" s="1"/>
  <c r="AO9" i="52"/>
  <c r="AW30" i="82"/>
  <c r="BK67" i="49"/>
  <c r="BK69" i="49" s="1"/>
  <c r="BN15" i="49"/>
  <c r="H43" i="50"/>
  <c r="H40" i="64" s="1"/>
  <c r="H66" i="50"/>
  <c r="J68" i="50" s="1"/>
  <c r="H50" i="52"/>
  <c r="G30" i="82"/>
  <c r="G82" i="82"/>
  <c r="G12" i="82" s="1"/>
  <c r="BB142" i="49"/>
  <c r="BM143" i="49"/>
  <c r="BN143" i="49" s="1"/>
  <c r="BH79" i="82"/>
  <c r="BH80" i="82" s="1"/>
  <c r="BH39" i="48"/>
  <c r="K11" i="52"/>
  <c r="M126" i="59"/>
  <c r="M127" i="59" s="1"/>
  <c r="X42" i="48"/>
  <c r="V9" i="52"/>
  <c r="X121" i="59"/>
  <c r="X122" i="59" s="1"/>
  <c r="T22" i="82"/>
  <c r="T83" i="82"/>
  <c r="T13" i="82" s="1"/>
  <c r="R28" i="52" s="1"/>
  <c r="AF30" i="82"/>
  <c r="AF82" i="82"/>
  <c r="AF12" i="82" s="1"/>
  <c r="AK74" i="82"/>
  <c r="AK75" i="82" s="1"/>
  <c r="AK82" i="82" s="1"/>
  <c r="AK12" i="82" s="1"/>
  <c r="AK35" i="48"/>
  <c r="AV126" i="59"/>
  <c r="AV127" i="59" s="1"/>
  <c r="AT11" i="52"/>
  <c r="AV41" i="48"/>
  <c r="AU74" i="82"/>
  <c r="AU75" i="82" s="1"/>
  <c r="AU35" i="48"/>
  <c r="AU41" i="48" s="1"/>
  <c r="F35" i="48"/>
  <c r="F41" i="48" s="1"/>
  <c r="F74" i="82"/>
  <c r="F75" i="82" s="1"/>
  <c r="AO70" i="49"/>
  <c r="J50" i="52"/>
  <c r="J66" i="50"/>
  <c r="L68" i="50" s="1"/>
  <c r="J43" i="50"/>
  <c r="J40" i="64" s="1"/>
  <c r="AT121" i="59"/>
  <c r="AT122" i="59" s="1"/>
  <c r="AT42" i="48"/>
  <c r="AR9" i="52"/>
  <c r="AR12" i="52" s="1"/>
  <c r="G22" i="82"/>
  <c r="G83" i="82"/>
  <c r="G13" i="82" s="1"/>
  <c r="E28" i="52" s="1"/>
  <c r="H37" i="82"/>
  <c r="R30" i="82"/>
  <c r="BF39" i="48"/>
  <c r="BF79" i="82"/>
  <c r="BF80" i="82" s="1"/>
  <c r="T126" i="59"/>
  <c r="T127" i="59" s="1"/>
  <c r="R11" i="52"/>
  <c r="T41" i="48"/>
  <c r="E16" i="59"/>
  <c r="BM120" i="59"/>
  <c r="Y11" i="52"/>
  <c r="AA126" i="59"/>
  <c r="AA127" i="59" s="1"/>
  <c r="AP126" i="59"/>
  <c r="AP127" i="59" s="1"/>
  <c r="AN11" i="52"/>
  <c r="AP41" i="48"/>
  <c r="AF11" i="52"/>
  <c r="AH41" i="48"/>
  <c r="AH126" i="59"/>
  <c r="AH127" i="59" s="1"/>
  <c r="Q70" i="49"/>
  <c r="E37" i="82"/>
  <c r="BB79" i="82"/>
  <c r="BB80" i="82" s="1"/>
  <c r="BB39" i="48"/>
  <c r="AW41" i="48"/>
  <c r="AU11" i="52"/>
  <c r="AW126" i="59"/>
  <c r="AW127" i="59" s="1"/>
  <c r="K42" i="51"/>
  <c r="AG83" i="82"/>
  <c r="AG13" i="82" s="1"/>
  <c r="AE28" i="52" s="1"/>
  <c r="AG22" i="82"/>
  <c r="V22" i="82"/>
  <c r="V83" i="82"/>
  <c r="V13" i="82" s="1"/>
  <c r="T28" i="52" s="1"/>
  <c r="X31" i="82"/>
  <c r="X16" i="82" s="1"/>
  <c r="V30" i="52" s="1"/>
  <c r="AK126" i="59"/>
  <c r="AK127" i="59" s="1"/>
  <c r="AI11" i="52"/>
  <c r="AD11" i="52"/>
  <c r="AF126" i="59"/>
  <c r="AF127" i="59" s="1"/>
  <c r="AF41" i="48"/>
  <c r="AH22" i="82"/>
  <c r="AH83" i="82"/>
  <c r="AH13" i="82" s="1"/>
  <c r="AF28" i="52" s="1"/>
  <c r="C10" i="50"/>
  <c r="C16" i="50" s="1"/>
  <c r="C19" i="50" s="1"/>
  <c r="C66" i="50"/>
  <c r="C50" i="52"/>
  <c r="C43" i="50"/>
  <c r="AV31" i="82"/>
  <c r="AV16" i="82" s="1"/>
  <c r="AT30" i="52" s="1"/>
  <c r="K35" i="48"/>
  <c r="K41" i="48" s="1"/>
  <c r="K74" i="82"/>
  <c r="K75" i="82" s="1"/>
  <c r="K82" i="82" s="1"/>
  <c r="K12" i="82" s="1"/>
  <c r="AD35" i="48"/>
  <c r="AD74" i="82"/>
  <c r="AD75" i="82" s="1"/>
  <c r="AC35" i="48"/>
  <c r="AC74" i="82"/>
  <c r="AC75" i="82" s="1"/>
  <c r="AO71" i="49"/>
  <c r="AW11" i="52"/>
  <c r="AY126" i="59"/>
  <c r="AY127" i="59" s="1"/>
  <c r="G11" i="52"/>
  <c r="I126" i="59"/>
  <c r="I127" i="59" s="1"/>
  <c r="I41" i="48"/>
  <c r="H30" i="82"/>
  <c r="H82" i="82"/>
  <c r="H12" i="82" s="1"/>
  <c r="AC11" i="52"/>
  <c r="AE126" i="59"/>
  <c r="AE127" i="59" s="1"/>
  <c r="AE41" i="48"/>
  <c r="AO144" i="49"/>
  <c r="AC39" i="48"/>
  <c r="AC79" i="82"/>
  <c r="AC80" i="82" s="1"/>
  <c r="AR126" i="59"/>
  <c r="AR127" i="59" s="1"/>
  <c r="AP11" i="52"/>
  <c r="AR41" i="48"/>
  <c r="D21" i="116"/>
  <c r="J11" i="59"/>
  <c r="K11" i="59" s="1"/>
  <c r="R126" i="59"/>
  <c r="R127" i="59" s="1"/>
  <c r="P11" i="52"/>
  <c r="G42" i="48"/>
  <c r="L121" i="59"/>
  <c r="L122" i="59" s="1"/>
  <c r="J9" i="52"/>
  <c r="AP30" i="82"/>
  <c r="E35" i="48"/>
  <c r="E74" i="82"/>
  <c r="Q71" i="49"/>
  <c r="BN140" i="49"/>
  <c r="J126" i="59"/>
  <c r="J127" i="59" s="1"/>
  <c r="H11" i="52"/>
  <c r="J41" i="48"/>
  <c r="BE74" i="82"/>
  <c r="BE75" i="82" s="1"/>
  <c r="BE22" i="82" s="1"/>
  <c r="BE35" i="48"/>
  <c r="AB35" i="48"/>
  <c r="AB74" i="82"/>
  <c r="AB75" i="82" s="1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D42" i="50"/>
  <c r="AL31" i="82"/>
  <c r="AL16" i="82" s="1"/>
  <c r="AJ30" i="52" s="1"/>
  <c r="AG42" i="48"/>
  <c r="AE9" i="52"/>
  <c r="AG121" i="59"/>
  <c r="AG122" i="59" s="1"/>
  <c r="V42" i="48"/>
  <c r="T9" i="52"/>
  <c r="T12" i="52" s="1"/>
  <c r="V121" i="59"/>
  <c r="V122" i="59" s="1"/>
  <c r="V11" i="52"/>
  <c r="X126" i="59"/>
  <c r="X127" i="59" s="1"/>
  <c r="X41" i="48"/>
  <c r="AK30" i="82"/>
  <c r="BB69" i="49"/>
  <c r="AH121" i="59"/>
  <c r="AH122" i="59" s="1"/>
  <c r="AF9" i="52"/>
  <c r="AH42" i="48"/>
  <c r="Q39" i="48"/>
  <c r="Q79" i="82"/>
  <c r="Q80" i="82" s="1"/>
  <c r="AC144" i="49"/>
  <c r="L11" i="52"/>
  <c r="N126" i="59"/>
  <c r="N127" i="59" s="1"/>
  <c r="BN12" i="49"/>
  <c r="BH67" i="49"/>
  <c r="BH69" i="49" s="1"/>
  <c r="R35" i="48"/>
  <c r="R74" i="82"/>
  <c r="R75" i="82" s="1"/>
  <c r="AZ30" i="82"/>
  <c r="AY30" i="82"/>
  <c r="W30" i="82"/>
  <c r="W82" i="82"/>
  <c r="W12" i="82" s="1"/>
  <c r="BI79" i="82"/>
  <c r="BI80" i="82" s="1"/>
  <c r="BI39" i="48"/>
  <c r="F11" i="52"/>
  <c r="H126" i="59"/>
  <c r="H127" i="59" s="1"/>
  <c r="H129" i="59" s="1"/>
  <c r="H41" i="48"/>
  <c r="AE30" i="82"/>
  <c r="AE82" i="82"/>
  <c r="AE12" i="82" s="1"/>
  <c r="AE11" i="52"/>
  <c r="AG126" i="59"/>
  <c r="AG127" i="59" s="1"/>
  <c r="AG41" i="48"/>
  <c r="AR30" i="82"/>
  <c r="AR82" i="82"/>
  <c r="AR12" i="82" s="1"/>
  <c r="H22" i="82"/>
  <c r="H83" i="82"/>
  <c r="H13" i="82" s="1"/>
  <c r="F28" i="52" s="1"/>
  <c r="U83" i="82"/>
  <c r="U13" i="82" s="1"/>
  <c r="S28" i="52" s="1"/>
  <c r="U22" i="82"/>
  <c r="L50" i="52"/>
  <c r="L43" i="50"/>
  <c r="L40" i="64" s="1"/>
  <c r="L66" i="50"/>
  <c r="N68" i="50" s="1"/>
  <c r="L22" i="82"/>
  <c r="L83" i="82"/>
  <c r="L13" i="82" s="1"/>
  <c r="J28" i="52" s="1"/>
  <c r="AJ30" i="82"/>
  <c r="AJ82" i="82"/>
  <c r="AJ12" i="82" s="1"/>
  <c r="E34" i="51"/>
  <c r="J33" i="51"/>
  <c r="K33" i="51" s="1"/>
  <c r="K66" i="50"/>
  <c r="M68" i="50" s="1"/>
  <c r="K50" i="52"/>
  <c r="K43" i="50"/>
  <c r="K40" i="64" s="1"/>
  <c r="AQ41" i="48"/>
  <c r="AO11" i="52"/>
  <c r="AQ126" i="59"/>
  <c r="AQ127" i="59" s="1"/>
  <c r="L126" i="59"/>
  <c r="L127" i="59" s="1"/>
  <c r="J11" i="52"/>
  <c r="L41" i="48"/>
  <c r="J30" i="82"/>
  <c r="J82" i="82"/>
  <c r="J12" i="82" s="1"/>
  <c r="BA70" i="49"/>
  <c r="BN17" i="49"/>
  <c r="BM67" i="49"/>
  <c r="BM69" i="49" s="1"/>
  <c r="BH74" i="82"/>
  <c r="BH75" i="82" s="1"/>
  <c r="BH35" i="48"/>
  <c r="AJ11" i="52"/>
  <c r="AL126" i="59"/>
  <c r="AL127" i="59" s="1"/>
  <c r="F50" i="52"/>
  <c r="F43" i="50"/>
  <c r="F40" i="64" s="1"/>
  <c r="F66" i="50"/>
  <c r="H68" i="50" s="1"/>
  <c r="BJ39" i="48"/>
  <c r="BJ79" i="82"/>
  <c r="BJ80" i="82" s="1"/>
  <c r="BN16" i="49"/>
  <c r="BL67" i="49"/>
  <c r="BL69" i="49" s="1"/>
  <c r="N30" i="82"/>
  <c r="N82" i="82"/>
  <c r="N12" i="82" s="1"/>
  <c r="Y126" i="59"/>
  <c r="Y127" i="59" s="1"/>
  <c r="W11" i="52"/>
  <c r="BN7" i="49"/>
  <c r="BC67" i="49"/>
  <c r="BC69" i="49" s="1"/>
  <c r="AX11" i="52"/>
  <c r="AZ126" i="59"/>
  <c r="AZ127" i="59" s="1"/>
  <c r="AZ41" i="48"/>
  <c r="U11" i="52"/>
  <c r="W126" i="59"/>
  <c r="W127" i="59" s="1"/>
  <c r="M66" i="50"/>
  <c r="O68" i="50" s="1"/>
  <c r="M50" i="52"/>
  <c r="M43" i="50"/>
  <c r="M40" i="64" s="1"/>
  <c r="E12" i="59"/>
  <c r="AG30" i="82"/>
  <c r="AG82" i="82"/>
  <c r="AG12" i="82" s="1"/>
  <c r="Q11" i="52"/>
  <c r="S41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J129" i="59" l="1"/>
  <c r="AF12" i="52"/>
  <c r="BE82" i="82"/>
  <c r="BE83" i="82"/>
  <c r="X32" i="82"/>
  <c r="BN67" i="49"/>
  <c r="AQ12" i="52"/>
  <c r="AL32" i="82"/>
  <c r="AS129" i="59"/>
  <c r="AQ20" i="52" s="1"/>
  <c r="I129" i="59"/>
  <c r="AH129" i="59"/>
  <c r="V12" i="52"/>
  <c r="AG129" i="59"/>
  <c r="L129" i="59"/>
  <c r="K7" i="92" s="1"/>
  <c r="Q12" i="52"/>
  <c r="U129" i="59"/>
  <c r="T7" i="92" s="1"/>
  <c r="H12" i="52"/>
  <c r="AO12" i="52"/>
  <c r="AE12" i="52"/>
  <c r="G129" i="59"/>
  <c r="E20" i="52" s="1"/>
  <c r="AT12" i="52"/>
  <c r="AL19" i="92"/>
  <c r="AK22" i="71"/>
  <c r="AL14" i="67"/>
  <c r="AL17" i="67" s="1"/>
  <c r="AL32" i="52"/>
  <c r="AM19" i="92"/>
  <c r="AL22" i="71"/>
  <c r="AM14" i="67"/>
  <c r="AM17" i="67" s="1"/>
  <c r="AN18" i="67" s="1"/>
  <c r="M32" i="52"/>
  <c r="E19" i="92"/>
  <c r="E14" i="67"/>
  <c r="E17" i="67" s="1"/>
  <c r="D22" i="71"/>
  <c r="AG32" i="52"/>
  <c r="J19" i="92"/>
  <c r="J14" i="67"/>
  <c r="J17" i="67" s="1"/>
  <c r="K18" i="67" s="1"/>
  <c r="I22" i="71"/>
  <c r="AG31" i="82"/>
  <c r="AG16" i="82" s="1"/>
  <c r="AE30" i="52" s="1"/>
  <c r="AY19" i="92"/>
  <c r="AX22" i="71"/>
  <c r="AY14" i="67"/>
  <c r="AY17" i="67" s="1"/>
  <c r="AZ18" i="67" s="1"/>
  <c r="L32" i="52"/>
  <c r="AP19" i="92"/>
  <c r="AP14" i="67"/>
  <c r="AP17" i="67" s="1"/>
  <c r="AO22" i="71"/>
  <c r="H24" i="82"/>
  <c r="H38" i="82"/>
  <c r="G14" i="67"/>
  <c r="G17" i="67" s="1"/>
  <c r="G19" i="92"/>
  <c r="F22" i="71"/>
  <c r="AY31" i="82"/>
  <c r="AY16" i="82" s="1"/>
  <c r="AW30" i="52" s="1"/>
  <c r="BM70" i="49"/>
  <c r="BN70" i="49" s="1"/>
  <c r="H14" i="82"/>
  <c r="F31" i="52" s="1"/>
  <c r="F32" i="52"/>
  <c r="V38" i="82"/>
  <c r="T39" i="52"/>
  <c r="V23" i="82"/>
  <c r="V24" i="82" s="1"/>
  <c r="T38" i="52" s="1"/>
  <c r="BB126" i="59"/>
  <c r="BB127" i="59" s="1"/>
  <c r="AZ11" i="52"/>
  <c r="AO14" i="67"/>
  <c r="AO17" i="67" s="1"/>
  <c r="AO19" i="92"/>
  <c r="AN22" i="71"/>
  <c r="S19" i="92"/>
  <c r="S14" i="67"/>
  <c r="S17" i="67" s="1"/>
  <c r="R22" i="71"/>
  <c r="BA39" i="48"/>
  <c r="BA79" i="82"/>
  <c r="BA80" i="82" s="1"/>
  <c r="BM144" i="49"/>
  <c r="BN144" i="49" s="1"/>
  <c r="AU32" i="52"/>
  <c r="T14" i="82"/>
  <c r="R31" i="52" s="1"/>
  <c r="R32" i="52"/>
  <c r="I14" i="82"/>
  <c r="G31" i="52" s="1"/>
  <c r="G32" i="52"/>
  <c r="BD30" i="82"/>
  <c r="BD82" i="82"/>
  <c r="BD12" i="82" s="1"/>
  <c r="U49" i="68"/>
  <c r="S26" i="92"/>
  <c r="S28" i="92" s="1"/>
  <c r="S20" i="92"/>
  <c r="AU20" i="92"/>
  <c r="AW49" i="68"/>
  <c r="AU26" i="92"/>
  <c r="AU28" i="92" s="1"/>
  <c r="AF23" i="82"/>
  <c r="AD39" i="52"/>
  <c r="AF38" i="82"/>
  <c r="Y83" i="82"/>
  <c r="Y13" i="82" s="1"/>
  <c r="W28" i="52" s="1"/>
  <c r="Y22" i="82"/>
  <c r="F31" i="82"/>
  <c r="F16" i="82" s="1"/>
  <c r="D30" i="52" s="1"/>
  <c r="F32" i="82"/>
  <c r="S32" i="52"/>
  <c r="U14" i="82"/>
  <c r="S31" i="52" s="1"/>
  <c r="N32" i="52"/>
  <c r="AR14" i="67"/>
  <c r="AR17" i="67" s="1"/>
  <c r="AR19" i="92"/>
  <c r="AQ22" i="71"/>
  <c r="BG30" i="82"/>
  <c r="BF22" i="82"/>
  <c r="BF83" i="82"/>
  <c r="BF13" i="82" s="1"/>
  <c r="BD28" i="52" s="1"/>
  <c r="Z31" i="82"/>
  <c r="Z16" i="82" s="1"/>
  <c r="X30" i="52" s="1"/>
  <c r="S31" i="82"/>
  <c r="S16" i="82" s="1"/>
  <c r="Q30" i="52" s="1"/>
  <c r="AZ83" i="82"/>
  <c r="AZ13" i="82" s="1"/>
  <c r="AX28" i="52" s="1"/>
  <c r="AZ22" i="82"/>
  <c r="L32" i="82"/>
  <c r="L31" i="82"/>
  <c r="L16" i="82" s="1"/>
  <c r="J30" i="52" s="1"/>
  <c r="E13" i="59"/>
  <c r="D23" i="116" s="1"/>
  <c r="D22" i="116"/>
  <c r="J12" i="59"/>
  <c r="K12" i="59" s="1"/>
  <c r="N31" i="82"/>
  <c r="N16" i="82" s="1"/>
  <c r="L30" i="52" s="1"/>
  <c r="AK19" i="92"/>
  <c r="AJ22" i="71"/>
  <c r="AK14" i="67"/>
  <c r="AK17" i="67" s="1"/>
  <c r="AL18" i="67" s="1"/>
  <c r="H32" i="52"/>
  <c r="J14" i="82"/>
  <c r="H31" i="52" s="1"/>
  <c r="L23" i="82"/>
  <c r="L38" i="82"/>
  <c r="L24" i="82"/>
  <c r="AP32" i="52"/>
  <c r="AR14" i="82"/>
  <c r="AP31" i="52" s="1"/>
  <c r="G7" i="92"/>
  <c r="F20" i="52"/>
  <c r="AX32" i="52"/>
  <c r="BA35" i="48"/>
  <c r="BA74" i="82"/>
  <c r="BA75" i="82" s="1"/>
  <c r="BM71" i="49"/>
  <c r="BN71" i="49" s="1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2" i="82"/>
  <c r="H31" i="82"/>
  <c r="H16" i="82" s="1"/>
  <c r="F30" i="52" s="1"/>
  <c r="AC22" i="82"/>
  <c r="AC83" i="82"/>
  <c r="AC13" i="82" s="1"/>
  <c r="C48" i="50"/>
  <c r="C40" i="64"/>
  <c r="C10" i="64" s="1"/>
  <c r="C125" i="116" s="1"/>
  <c r="AE39" i="52"/>
  <c r="AG23" i="82"/>
  <c r="AG38" i="82"/>
  <c r="BB30" i="82"/>
  <c r="AK121" i="59"/>
  <c r="AK122" i="59" s="1"/>
  <c r="AK129" i="59" s="1"/>
  <c r="AI9" i="52"/>
  <c r="AI12" i="52" s="1"/>
  <c r="AK42" i="48"/>
  <c r="W20" i="92"/>
  <c r="Y49" i="68"/>
  <c r="W26" i="92"/>
  <c r="W28" i="92" s="1"/>
  <c r="E32" i="52"/>
  <c r="G14" i="82"/>
  <c r="E31" i="52" s="1"/>
  <c r="AW31" i="82"/>
  <c r="AW16" i="82" s="1"/>
  <c r="AU30" i="52" s="1"/>
  <c r="AR20" i="92"/>
  <c r="AT49" i="68"/>
  <c r="AR26" i="92"/>
  <c r="AR28" i="92" s="1"/>
  <c r="T31" i="82"/>
  <c r="T16" i="82" s="1"/>
  <c r="R30" i="52" s="1"/>
  <c r="AF129" i="59"/>
  <c r="AR129" i="59"/>
  <c r="AP121" i="59"/>
  <c r="AP122" i="59" s="1"/>
  <c r="AP129" i="59" s="1"/>
  <c r="AP42" i="48"/>
  <c r="AN9" i="52"/>
  <c r="AN12" i="52" s="1"/>
  <c r="AI20" i="92"/>
  <c r="AK49" i="68"/>
  <c r="AI26" i="92"/>
  <c r="AI28" i="92" s="1"/>
  <c r="F7" i="92"/>
  <c r="AV129" i="59"/>
  <c r="Q39" i="52"/>
  <c r="S38" i="82"/>
  <c r="S23" i="82"/>
  <c r="S24" i="82" s="1"/>
  <c r="Q38" i="52" s="1"/>
  <c r="AP39" i="52"/>
  <c r="AR38" i="82"/>
  <c r="AR23" i="82"/>
  <c r="AR24" i="82" s="1"/>
  <c r="AP38" i="52" s="1"/>
  <c r="W9" i="52"/>
  <c r="W12" i="52" s="1"/>
  <c r="Y42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2" i="48"/>
  <c r="N121" i="59"/>
  <c r="N122" i="59" s="1"/>
  <c r="N129" i="59" s="1"/>
  <c r="L9" i="52"/>
  <c r="L12" i="52" s="1"/>
  <c r="N42" i="48"/>
  <c r="BK30" i="82"/>
  <c r="J129" i="59"/>
  <c r="O31" i="82"/>
  <c r="O16" i="82" s="1"/>
  <c r="M30" i="52" s="1"/>
  <c r="AO82" i="82"/>
  <c r="AO12" i="82" s="1"/>
  <c r="AO30" i="82"/>
  <c r="AZ121" i="59"/>
  <c r="AZ122" i="59" s="1"/>
  <c r="AZ129" i="59" s="1"/>
  <c r="AX9" i="52"/>
  <c r="AX12" i="52" s="1"/>
  <c r="AZ42" i="48"/>
  <c r="AO32" i="52"/>
  <c r="AQ14" i="82"/>
  <c r="AO31" i="52" s="1"/>
  <c r="AN31" i="82"/>
  <c r="AN16" i="82" s="1"/>
  <c r="AL30" i="52" s="1"/>
  <c r="BK35" i="48"/>
  <c r="BK74" i="82"/>
  <c r="BK75" i="82" s="1"/>
  <c r="BK82" i="82" s="1"/>
  <c r="BK12" i="82" s="1"/>
  <c r="J32" i="82"/>
  <c r="J31" i="82"/>
  <c r="J16" i="82" s="1"/>
  <c r="H30" i="52" s="1"/>
  <c r="AR31" i="82"/>
  <c r="AR16" i="82" s="1"/>
  <c r="AP30" i="52" s="1"/>
  <c r="AZ31" i="82"/>
  <c r="AZ16" i="82" s="1"/>
  <c r="AX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2" i="48"/>
  <c r="AC121" i="59"/>
  <c r="AA9" i="52"/>
  <c r="G45" i="51"/>
  <c r="G10" i="51" s="1"/>
  <c r="G11" i="51" s="1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E20" i="92"/>
  <c r="AG49" i="68"/>
  <c r="AE26" i="92"/>
  <c r="AE28" i="92" s="1"/>
  <c r="AP12" i="52"/>
  <c r="AP83" i="82"/>
  <c r="AP13" i="82" s="1"/>
  <c r="AN28" i="52" s="1"/>
  <c r="AP22" i="82"/>
  <c r="AM22" i="82"/>
  <c r="AM83" i="82"/>
  <c r="AM13" i="82" s="1"/>
  <c r="AK28" i="52" s="1"/>
  <c r="X23" i="82"/>
  <c r="X24" i="82" s="1"/>
  <c r="V38" i="52" s="1"/>
  <c r="V39" i="52"/>
  <c r="X38" i="82"/>
  <c r="K14" i="82"/>
  <c r="I31" i="52" s="1"/>
  <c r="I32" i="52"/>
  <c r="AI42" i="48"/>
  <c r="AI121" i="59"/>
  <c r="AI122" i="59" s="1"/>
  <c r="AI129" i="59" s="1"/>
  <c r="AG9" i="52"/>
  <c r="AG12" i="52" s="1"/>
  <c r="Q121" i="59"/>
  <c r="F45" i="51"/>
  <c r="F10" i="51" s="1"/>
  <c r="F11" i="51" s="1"/>
  <c r="Q42" i="48"/>
  <c r="O9" i="52"/>
  <c r="AN121" i="59"/>
  <c r="AN122" i="59" s="1"/>
  <c r="AN129" i="59" s="1"/>
  <c r="AN42" i="48"/>
  <c r="AL9" i="52"/>
  <c r="AL12" i="52" s="1"/>
  <c r="BC30" i="82"/>
  <c r="BC82" i="82"/>
  <c r="BC12" i="82" s="1"/>
  <c r="AS14" i="67"/>
  <c r="AS17" i="67" s="1"/>
  <c r="AT18" i="67" s="1"/>
  <c r="AS19" i="92"/>
  <c r="AR22" i="7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BK126" i="59"/>
  <c r="BK127" i="59" s="1"/>
  <c r="BI11" i="52"/>
  <c r="Y82" i="82"/>
  <c r="Y12" i="82" s="1"/>
  <c r="AA121" i="59"/>
  <c r="AA122" i="59" s="1"/>
  <c r="AA129" i="59" s="1"/>
  <c r="AA42" i="48"/>
  <c r="Y9" i="52"/>
  <c r="Y12" i="52" s="1"/>
  <c r="AQ31" i="82"/>
  <c r="AQ16" i="82" s="1"/>
  <c r="AO30" i="52" s="1"/>
  <c r="V49" i="68"/>
  <c r="T26" i="92"/>
  <c r="T28" i="92" s="1"/>
  <c r="T20" i="92"/>
  <c r="BB74" i="82"/>
  <c r="BB75" i="82" s="1"/>
  <c r="BB35" i="48"/>
  <c r="K19" i="92"/>
  <c r="J22" i="71"/>
  <c r="K14" i="67"/>
  <c r="K17" i="67" s="1"/>
  <c r="AF14" i="67"/>
  <c r="AF17" i="67" s="1"/>
  <c r="AG18" i="67" s="1"/>
  <c r="AF19" i="92"/>
  <c r="AE22" i="71"/>
  <c r="BG11" i="52"/>
  <c r="BI126" i="59"/>
  <c r="BI127" i="59" s="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2" i="48"/>
  <c r="Z9" i="52"/>
  <c r="Z12" i="52" s="1"/>
  <c r="E75" i="82"/>
  <c r="AC126" i="59"/>
  <c r="AC41" i="48"/>
  <c r="G48" i="51"/>
  <c r="G14" i="51" s="1"/>
  <c r="G15" i="51" s="1"/>
  <c r="AA11" i="52"/>
  <c r="H7" i="92"/>
  <c r="G20" i="52"/>
  <c r="AD83" i="82"/>
  <c r="AD13" i="82" s="1"/>
  <c r="AB28" i="52" s="1"/>
  <c r="AD22" i="82"/>
  <c r="C54" i="50"/>
  <c r="C67" i="50"/>
  <c r="Z14" i="67"/>
  <c r="Z17" i="67" s="1"/>
  <c r="Z19" i="92"/>
  <c r="Y22" i="71"/>
  <c r="BF30" i="82"/>
  <c r="BF82" i="82"/>
  <c r="BF12" i="82" s="1"/>
  <c r="D9" i="52"/>
  <c r="D12" i="52" s="1"/>
  <c r="F121" i="59"/>
  <c r="F122" i="59" s="1"/>
  <c r="F129" i="59" s="1"/>
  <c r="F42" i="48"/>
  <c r="AF14" i="82"/>
  <c r="AD31" i="52" s="1"/>
  <c r="AD32" i="52"/>
  <c r="AH14" i="82"/>
  <c r="AF31" i="52" s="1"/>
  <c r="AF32" i="52"/>
  <c r="AD12" i="52"/>
  <c r="AQ26" i="92"/>
  <c r="AQ28" i="92" s="1"/>
  <c r="AS49" i="68"/>
  <c r="AQ20" i="92"/>
  <c r="U9" i="52"/>
  <c r="U12" i="52" s="1"/>
  <c r="W121" i="59"/>
  <c r="W122" i="59" s="1"/>
  <c r="W129" i="59" s="1"/>
  <c r="W42" i="48"/>
  <c r="AM42" i="48"/>
  <c r="AK9" i="52"/>
  <c r="AK12" i="52" s="1"/>
  <c r="AM121" i="59"/>
  <c r="AM122" i="59" s="1"/>
  <c r="AM129" i="59" s="1"/>
  <c r="V32" i="52"/>
  <c r="X14" i="82"/>
  <c r="V31" i="52" s="1"/>
  <c r="F19" i="92"/>
  <c r="E22" i="71"/>
  <c r="F14" i="67"/>
  <c r="F17" i="67" s="1"/>
  <c r="G18" i="67" s="1"/>
  <c r="K32" i="82"/>
  <c r="K31" i="82"/>
  <c r="K16" i="82" s="1"/>
  <c r="I30" i="52" s="1"/>
  <c r="AI83" i="82"/>
  <c r="AI13" i="82" s="1"/>
  <c r="AG28" i="52" s="1"/>
  <c r="AI22" i="82"/>
  <c r="Q22" i="82"/>
  <c r="Q83" i="82"/>
  <c r="Q13" i="82" s="1"/>
  <c r="X9" i="52"/>
  <c r="X12" i="52" s="1"/>
  <c r="Z121" i="59"/>
  <c r="Z122" i="59" s="1"/>
  <c r="Z129" i="59" s="1"/>
  <c r="Z42" i="48"/>
  <c r="AB41" i="48"/>
  <c r="BA11" i="52"/>
  <c r="BC126" i="59"/>
  <c r="BC127" i="59" s="1"/>
  <c r="BC41" i="48"/>
  <c r="AI31" i="82"/>
  <c r="AI16" i="82" s="1"/>
  <c r="AG30" i="52" s="1"/>
  <c r="AD82" i="82"/>
  <c r="AD12" i="82" s="1"/>
  <c r="AT19" i="92"/>
  <c r="AS22" i="71"/>
  <c r="AT14" i="67"/>
  <c r="AT17" i="67" s="1"/>
  <c r="M22" i="82"/>
  <c r="M83" i="82"/>
  <c r="M13" i="82" s="1"/>
  <c r="K28" i="52" s="1"/>
  <c r="AV32" i="52"/>
  <c r="T32" i="52"/>
  <c r="V14" i="82"/>
  <c r="T31" i="52" s="1"/>
  <c r="Y31" i="82"/>
  <c r="Y16" i="82" s="1"/>
  <c r="W30" i="52" s="1"/>
  <c r="AA22" i="82"/>
  <c r="AA83" i="82"/>
  <c r="AA13" i="82" s="1"/>
  <c r="Y28" i="52" s="1"/>
  <c r="AM11" i="52"/>
  <c r="H48" i="51"/>
  <c r="H14" i="51" s="1"/>
  <c r="H15" i="51" s="1"/>
  <c r="AO126" i="59"/>
  <c r="AO41" i="48"/>
  <c r="AO42" i="48"/>
  <c r="AM9" i="52"/>
  <c r="AO121" i="59"/>
  <c r="H45" i="51"/>
  <c r="H10" i="51" s="1"/>
  <c r="H11" i="51" s="1"/>
  <c r="AH22" i="71"/>
  <c r="AI19" i="92"/>
  <c r="AI14" i="67"/>
  <c r="AI17" i="67" s="1"/>
  <c r="AJ18" i="67" s="1"/>
  <c r="BJ30" i="82"/>
  <c r="BH42" i="48"/>
  <c r="BH121" i="59"/>
  <c r="BH122" i="59" s="1"/>
  <c r="BF9" i="52"/>
  <c r="BI30" i="82"/>
  <c r="R121" i="59"/>
  <c r="R122" i="59" s="1"/>
  <c r="R129" i="59" s="1"/>
  <c r="R42" i="48"/>
  <c r="P9" i="52"/>
  <c r="P12" i="52" s="1"/>
  <c r="O11" i="52"/>
  <c r="Q126" i="59"/>
  <c r="F48" i="51"/>
  <c r="F14" i="51" s="1"/>
  <c r="F15" i="51" s="1"/>
  <c r="Q41" i="48"/>
  <c r="V22" i="71"/>
  <c r="W19" i="92"/>
  <c r="W14" i="67"/>
  <c r="W17" i="67" s="1"/>
  <c r="AF26" i="92"/>
  <c r="AF28" i="92" s="1"/>
  <c r="AH49" i="68"/>
  <c r="AF20" i="92"/>
  <c r="BE121" i="59"/>
  <c r="BE122" i="59" s="1"/>
  <c r="BC9" i="52"/>
  <c r="BE42" i="48"/>
  <c r="C9" i="52"/>
  <c r="E121" i="59"/>
  <c r="E45" i="51"/>
  <c r="E42" i="48"/>
  <c r="R41" i="48"/>
  <c r="AD42" i="48"/>
  <c r="AD121" i="59"/>
  <c r="AD122" i="59" s="1"/>
  <c r="AD129" i="59" s="1"/>
  <c r="AB9" i="52"/>
  <c r="AB12" i="52" s="1"/>
  <c r="AK41" i="48"/>
  <c r="BD11" i="52"/>
  <c r="BF41" i="48"/>
  <c r="BF126" i="59"/>
  <c r="BF127" i="59" s="1"/>
  <c r="AS20" i="92"/>
  <c r="AU49" i="68"/>
  <c r="AS26" i="92"/>
  <c r="AS28" i="92" s="1"/>
  <c r="AS9" i="52"/>
  <c r="AS12" i="52" s="1"/>
  <c r="AU121" i="59"/>
  <c r="AU122" i="59" s="1"/>
  <c r="AU129" i="59" s="1"/>
  <c r="AU42" i="48"/>
  <c r="AF31" i="82"/>
  <c r="AF16" i="82" s="1"/>
  <c r="AD30" i="52" s="1"/>
  <c r="AP26" i="92"/>
  <c r="AP28" i="92" s="1"/>
  <c r="AP20" i="92"/>
  <c r="AR49" i="68"/>
  <c r="AH31" i="82"/>
  <c r="AH16" i="82" s="1"/>
  <c r="AF30" i="52" s="1"/>
  <c r="S129" i="59"/>
  <c r="W83" i="82"/>
  <c r="W13" i="82" s="1"/>
  <c r="U28" i="52" s="1"/>
  <c r="W22" i="82"/>
  <c r="BI35" i="48"/>
  <c r="BI41" i="48" s="1"/>
  <c r="BI74" i="82"/>
  <c r="BI75" i="82" s="1"/>
  <c r="M82" i="82"/>
  <c r="M12" i="82" s="1"/>
  <c r="AL121" i="59"/>
  <c r="AL122" i="59" s="1"/>
  <c r="AL129" i="59" s="1"/>
  <c r="AJ9" i="52"/>
  <c r="AJ12" i="52" s="1"/>
  <c r="AL42" i="48"/>
  <c r="AS23" i="82"/>
  <c r="AQ39" i="52"/>
  <c r="AS38" i="82"/>
  <c r="O19" i="92"/>
  <c r="O14" i="67"/>
  <c r="O17" i="67" s="1"/>
  <c r="P18" i="67" s="1"/>
  <c r="N22" i="71"/>
  <c r="AH39" i="52"/>
  <c r="AJ23" i="82"/>
  <c r="AJ38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2" i="48"/>
  <c r="AC12" i="52"/>
  <c r="AX31" i="82"/>
  <c r="AX16" i="82" s="1"/>
  <c r="AV30" i="52" s="1"/>
  <c r="AI41" i="48"/>
  <c r="AR32" i="52"/>
  <c r="AT14" i="82"/>
  <c r="AR31" i="52" s="1"/>
  <c r="V31" i="82"/>
  <c r="V16" i="82" s="1"/>
  <c r="T30" i="52" s="1"/>
  <c r="AS14" i="82"/>
  <c r="AQ31" i="52" s="1"/>
  <c r="AQ32" i="52"/>
  <c r="AW83" i="82"/>
  <c r="AW13" i="82" s="1"/>
  <c r="AU28" i="52" s="1"/>
  <c r="AW22" i="82"/>
  <c r="E7" i="51"/>
  <c r="J6" i="51"/>
  <c r="AO22" i="82"/>
  <c r="AO83" i="82"/>
  <c r="AO13" i="82" s="1"/>
  <c r="S12" i="52"/>
  <c r="Q22" i="71"/>
  <c r="R14" i="67"/>
  <c r="R17" i="67" s="1"/>
  <c r="S18" i="67" s="1"/>
  <c r="R19" i="92"/>
  <c r="W41" i="48"/>
  <c r="BH11" i="52"/>
  <c r="BJ126" i="59"/>
  <c r="BJ127" i="59" s="1"/>
  <c r="BH22" i="82"/>
  <c r="BH83" i="82"/>
  <c r="BH13" i="82" s="1"/>
  <c r="BF28" i="52" s="1"/>
  <c r="U38" i="82"/>
  <c r="S39" i="52"/>
  <c r="U23" i="82"/>
  <c r="U32" i="52"/>
  <c r="BG35" i="48"/>
  <c r="BG41" i="48" s="1"/>
  <c r="BG74" i="82"/>
  <c r="BG75" i="82" s="1"/>
  <c r="BG82" i="82" s="1"/>
  <c r="BG12" i="82" s="1"/>
  <c r="AI49" i="68"/>
  <c r="AG20" i="92"/>
  <c r="AG26" i="92"/>
  <c r="AG28" i="92" s="1"/>
  <c r="AP82" i="82"/>
  <c r="AP12" i="82" s="1"/>
  <c r="AD14" i="67"/>
  <c r="AD17" i="67" s="1"/>
  <c r="AE18" i="67" s="1"/>
  <c r="AD19" i="92"/>
  <c r="AC22" i="71"/>
  <c r="AX19" i="92"/>
  <c r="AX14" i="67"/>
  <c r="AX17" i="67" s="1"/>
  <c r="AW22" i="71"/>
  <c r="K22" i="82"/>
  <c r="K83" i="82"/>
  <c r="K13" i="82" s="1"/>
  <c r="I28" i="52" s="1"/>
  <c r="R82" i="82"/>
  <c r="R12" i="82" s="1"/>
  <c r="AT129" i="59"/>
  <c r="AU22" i="82"/>
  <c r="AU83" i="82"/>
  <c r="AU13" i="82" s="1"/>
  <c r="AS28" i="52" s="1"/>
  <c r="BF11" i="52"/>
  <c r="BH126" i="59"/>
  <c r="BH127" i="59" s="1"/>
  <c r="BH41" i="48"/>
  <c r="AA82" i="82"/>
  <c r="AA12" i="82" s="1"/>
  <c r="E12" i="52"/>
  <c r="C11" i="52"/>
  <c r="E126" i="59"/>
  <c r="E41" i="48"/>
  <c r="E48" i="51"/>
  <c r="BM39" i="48"/>
  <c r="BD42" i="48"/>
  <c r="BD121" i="59"/>
  <c r="BD122" i="59" s="1"/>
  <c r="BB9" i="52"/>
  <c r="M32" i="82"/>
  <c r="M31" i="82"/>
  <c r="M16" i="82" s="1"/>
  <c r="K30" i="52" s="1"/>
  <c r="AL82" i="82"/>
  <c r="AL12" i="82" s="1"/>
  <c r="AL22" i="82"/>
  <c r="AL83" i="82"/>
  <c r="AL13" i="82" s="1"/>
  <c r="AJ28" i="52" s="1"/>
  <c r="G12" i="52"/>
  <c r="AW14" i="67"/>
  <c r="AW17" i="67" s="1"/>
  <c r="AW19" i="92"/>
  <c r="AV22" i="71"/>
  <c r="AM31" i="82"/>
  <c r="AM16" i="82" s="1"/>
  <c r="AK30" i="52" s="1"/>
  <c r="BE31" i="82"/>
  <c r="BE16" i="82" s="1"/>
  <c r="BC30" i="52" s="1"/>
  <c r="P121" i="59"/>
  <c r="P122" i="59" s="1"/>
  <c r="P129" i="59" s="1"/>
  <c r="N9" i="52"/>
  <c r="N12" i="52" s="1"/>
  <c r="P42" i="48"/>
  <c r="AB82" i="82"/>
  <c r="AB12" i="82" s="1"/>
  <c r="AT31" i="82"/>
  <c r="AT16" i="82" s="1"/>
  <c r="AR30" i="52" s="1"/>
  <c r="AS31" i="82"/>
  <c r="AS16" i="82" s="1"/>
  <c r="AQ30" i="52" s="1"/>
  <c r="AW42" i="48"/>
  <c r="AU9" i="52"/>
  <c r="AU12" i="52" s="1"/>
  <c r="AW121" i="59"/>
  <c r="AW122" i="59" s="1"/>
  <c r="AW129" i="59" s="1"/>
  <c r="AX22" i="82"/>
  <c r="AX83" i="82"/>
  <c r="AX13" i="82" s="1"/>
  <c r="AV28" i="52" s="1"/>
  <c r="G20" i="92"/>
  <c r="I49" i="68"/>
  <c r="G26" i="92"/>
  <c r="G28" i="92" s="1"/>
  <c r="BL35" i="48"/>
  <c r="BL41" i="48" s="1"/>
  <c r="BL74" i="82"/>
  <c r="BL75" i="82" s="1"/>
  <c r="BL82" i="82" s="1"/>
  <c r="BL12" i="82" s="1"/>
  <c r="AQ129" i="59"/>
  <c r="AH32" i="52"/>
  <c r="AJ14" i="82"/>
  <c r="AH31" i="52" s="1"/>
  <c r="AC32" i="52"/>
  <c r="AE14" i="82"/>
  <c r="AC31" i="52" s="1"/>
  <c r="W31" i="82"/>
  <c r="W16" i="82" s="1"/>
  <c r="U30" i="52" s="1"/>
  <c r="H22" i="71"/>
  <c r="I19" i="92"/>
  <c r="I14" i="67"/>
  <c r="I17" i="67" s="1"/>
  <c r="J18" i="67" s="1"/>
  <c r="J20" i="67" s="1"/>
  <c r="J39" i="64" s="1"/>
  <c r="AP31" i="82"/>
  <c r="AP16" i="82" s="1"/>
  <c r="AN30" i="52" s="1"/>
  <c r="AE129" i="59"/>
  <c r="K42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AU19" i="92"/>
  <c r="AU14" i="67"/>
  <c r="AU17" i="67" s="1"/>
  <c r="AV18" i="67" s="1"/>
  <c r="AT22" i="71"/>
  <c r="T38" i="82"/>
  <c r="T23" i="82"/>
  <c r="T24" i="82" s="1"/>
  <c r="R38" i="52" s="1"/>
  <c r="R39" i="52"/>
  <c r="BH30" i="82"/>
  <c r="BH82" i="82"/>
  <c r="BH12" i="82" s="1"/>
  <c r="AT39" i="52"/>
  <c r="AV38" i="82"/>
  <c r="AV23" i="82"/>
  <c r="AV24" i="82" s="1"/>
  <c r="AT38" i="52" s="1"/>
  <c r="AA31" i="82"/>
  <c r="AA16" i="82" s="1"/>
  <c r="Y30" i="52" s="1"/>
  <c r="AR39" i="52"/>
  <c r="AT23" i="82"/>
  <c r="AT38" i="82"/>
  <c r="E80" i="82"/>
  <c r="BM79" i="82"/>
  <c r="BD83" i="82"/>
  <c r="BD13" i="82" s="1"/>
  <c r="BB28" i="52" s="1"/>
  <c r="BD22" i="82"/>
  <c r="R12" i="52"/>
  <c r="AO39" i="52"/>
  <c r="AQ38" i="82"/>
  <c r="AQ23" i="82"/>
  <c r="AQ24" i="82" s="1"/>
  <c r="AO38" i="52" s="1"/>
  <c r="S22" i="71"/>
  <c r="T14" i="67"/>
  <c r="T17" i="67" s="1"/>
  <c r="T19" i="92"/>
  <c r="AY42" i="48"/>
  <c r="AW9" i="52"/>
  <c r="AW12" i="52" s="1"/>
  <c r="AY121" i="59"/>
  <c r="AY122" i="59" s="1"/>
  <c r="AY129" i="59" s="1"/>
  <c r="J15" i="82"/>
  <c r="H29" i="52" s="1"/>
  <c r="BL30" i="82"/>
  <c r="J24" i="82"/>
  <c r="J38" i="82"/>
  <c r="O41" i="48"/>
  <c r="BE126" i="59"/>
  <c r="BE127" i="59" s="1"/>
  <c r="BC11" i="52"/>
  <c r="BE41" i="48"/>
  <c r="P22" i="82"/>
  <c r="P83" i="82"/>
  <c r="P13" i="82" s="1"/>
  <c r="N28" i="52" s="1"/>
  <c r="AB31" i="82"/>
  <c r="AB16" i="82" s="1"/>
  <c r="Z30" i="52" s="1"/>
  <c r="AD41" i="48"/>
  <c r="AU82" i="82"/>
  <c r="AU12" i="82" s="1"/>
  <c r="M50" i="68"/>
  <c r="M51" i="68"/>
  <c r="AX42" i="48"/>
  <c r="AX121" i="59"/>
  <c r="AX122" i="59" s="1"/>
  <c r="AX129" i="59" s="1"/>
  <c r="AV9" i="52"/>
  <c r="AV12" i="52" s="1"/>
  <c r="BC121" i="59"/>
  <c r="BC122" i="59" s="1"/>
  <c r="BA9" i="52"/>
  <c r="BC42" i="48"/>
  <c r="F12" i="52"/>
  <c r="AG14" i="82"/>
  <c r="AE31" i="52" s="1"/>
  <c r="AE32" i="52"/>
  <c r="Y41" i="48"/>
  <c r="AJ31" i="82"/>
  <c r="AJ16" i="82" s="1"/>
  <c r="AH30" i="52" s="1"/>
  <c r="AE31" i="82"/>
  <c r="AE16" i="82" s="1"/>
  <c r="AC30" i="52" s="1"/>
  <c r="AW32" i="52"/>
  <c r="N41" i="48"/>
  <c r="AF20" i="52"/>
  <c r="AG7" i="92"/>
  <c r="V129" i="59"/>
  <c r="J12" i="52"/>
  <c r="AQ19" i="92"/>
  <c r="AP22" i="71"/>
  <c r="AQ14" i="67"/>
  <c r="AQ17" i="67" s="1"/>
  <c r="AV32" i="82"/>
  <c r="AD22" i="71"/>
  <c r="AE14" i="67"/>
  <c r="AE17" i="67" s="1"/>
  <c r="AE19" i="92"/>
  <c r="AV14" i="67"/>
  <c r="AV17" i="67" s="1"/>
  <c r="AW18" i="67" s="1"/>
  <c r="AV19" i="92"/>
  <c r="AU22" i="71"/>
  <c r="D26" i="116"/>
  <c r="J16" i="59"/>
  <c r="K16" i="59" s="1"/>
  <c r="H23" i="82"/>
  <c r="X129" i="59"/>
  <c r="BJ35" i="48"/>
  <c r="BJ41" i="48" s="1"/>
  <c r="BJ74" i="82"/>
  <c r="BJ75" i="82" s="1"/>
  <c r="BJ82" i="82" s="1"/>
  <c r="BJ12" i="82" s="1"/>
  <c r="AT32" i="52"/>
  <c r="AV14" i="82"/>
  <c r="AT31" i="52" s="1"/>
  <c r="I24" i="82"/>
  <c r="I38" i="82"/>
  <c r="I23" i="82"/>
  <c r="BD41" i="48"/>
  <c r="BB11" i="52"/>
  <c r="BD126" i="59"/>
  <c r="BD127" i="59" s="1"/>
  <c r="AI7" i="92"/>
  <c r="AH20" i="52"/>
  <c r="T129" i="59"/>
  <c r="H26" i="92"/>
  <c r="H28" i="92" s="1"/>
  <c r="H20" i="92"/>
  <c r="J49" i="68"/>
  <c r="AY22" i="82"/>
  <c r="AY83" i="82"/>
  <c r="AY13" i="82" s="1"/>
  <c r="AW28" i="52" s="1"/>
  <c r="F82" i="82"/>
  <c r="F12" i="82" s="1"/>
  <c r="Z41" i="48"/>
  <c r="BL126" i="59"/>
  <c r="BL127" i="59" s="1"/>
  <c r="BJ11" i="52"/>
  <c r="BE11" i="52"/>
  <c r="BG126" i="59"/>
  <c r="BG127" i="59" s="1"/>
  <c r="BD9" i="52"/>
  <c r="BF42" i="48"/>
  <c r="BF121" i="59"/>
  <c r="BF122" i="59" s="1"/>
  <c r="Z82" i="82"/>
  <c r="Z12" i="82" s="1"/>
  <c r="Q32" i="52"/>
  <c r="S14" i="82"/>
  <c r="Q31" i="52" s="1"/>
  <c r="K49" i="68"/>
  <c r="I26" i="92"/>
  <c r="I28" i="92" s="1"/>
  <c r="I20" i="92"/>
  <c r="AU31" i="82"/>
  <c r="AU16" i="82" s="1"/>
  <c r="AS30" i="52" s="1"/>
  <c r="AE23" i="82"/>
  <c r="AC39" i="52"/>
  <c r="AE38" i="82"/>
  <c r="J32" i="52"/>
  <c r="L14" i="82"/>
  <c r="J31" i="52" s="1"/>
  <c r="BC22" i="82"/>
  <c r="BC83" i="82"/>
  <c r="BC13" i="82" s="1"/>
  <c r="BA28" i="52" s="1"/>
  <c r="BE13" i="82"/>
  <c r="BC39" i="52"/>
  <c r="BE38" i="82"/>
  <c r="BE23" i="82"/>
  <c r="BE24" i="82" s="1"/>
  <c r="BC38" i="52" s="1"/>
  <c r="BE12" i="82"/>
  <c r="AF7" i="92"/>
  <c r="AE20" i="52"/>
  <c r="AS18" i="67"/>
  <c r="AR7" i="92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T32" i="82" l="1"/>
  <c r="AM32" i="82"/>
  <c r="BN80" i="82"/>
  <c r="J39" i="82"/>
  <c r="S20" i="52"/>
  <c r="J20" i="52"/>
  <c r="AH32" i="82"/>
  <c r="AQ32" i="82"/>
  <c r="AR32" i="82"/>
  <c r="AG32" i="82"/>
  <c r="BE129" i="59"/>
  <c r="AA32" i="82"/>
  <c r="AW32" i="82"/>
  <c r="AS32" i="82"/>
  <c r="BE32" i="82"/>
  <c r="AI32" i="82"/>
  <c r="AD32" i="82"/>
  <c r="W14" i="82"/>
  <c r="U31" i="52" s="1"/>
  <c r="Y32" i="82"/>
  <c r="H17" i="51"/>
  <c r="G5" i="91" s="1"/>
  <c r="AB32" i="82"/>
  <c r="AE32" i="82"/>
  <c r="W32" i="82"/>
  <c r="AX32" i="82"/>
  <c r="T32" i="82"/>
  <c r="BC129" i="59"/>
  <c r="BA20" i="52" s="1"/>
  <c r="N14" i="82"/>
  <c r="L31" i="52" s="1"/>
  <c r="AK14" i="82"/>
  <c r="AI31" i="52" s="1"/>
  <c r="AN14" i="82"/>
  <c r="AL31" i="52" s="1"/>
  <c r="AF32" i="82"/>
  <c r="BF129" i="59"/>
  <c r="BE7" i="92" s="1"/>
  <c r="C12" i="52"/>
  <c r="V32" i="82"/>
  <c r="F17" i="51"/>
  <c r="E5" i="97" s="1"/>
  <c r="BB12" i="52"/>
  <c r="AY14" i="82"/>
  <c r="AW31" i="52" s="1"/>
  <c r="BD129" i="59"/>
  <c r="BC7" i="92" s="1"/>
  <c r="U32" i="82"/>
  <c r="BI32" i="52"/>
  <c r="AV20" i="52"/>
  <c r="AW7" i="92"/>
  <c r="L7" i="92"/>
  <c r="K20" i="52"/>
  <c r="Q7" i="92"/>
  <c r="P20" i="52"/>
  <c r="X20" i="52"/>
  <c r="Y7" i="92"/>
  <c r="AN20" i="52"/>
  <c r="AO7" i="92"/>
  <c r="BK14" i="67"/>
  <c r="BK17" i="67" s="1"/>
  <c r="BJ22" i="71"/>
  <c r="BK19" i="92"/>
  <c r="BC14" i="67"/>
  <c r="BC17" i="67" s="1"/>
  <c r="BD18" i="67" s="1"/>
  <c r="BC19" i="92"/>
  <c r="BB22" i="71"/>
  <c r="W7" i="92"/>
  <c r="V20" i="52"/>
  <c r="AF18" i="67"/>
  <c r="AF20" i="67" s="1"/>
  <c r="AF39" i="64" s="1"/>
  <c r="AE20" i="67"/>
  <c r="AE39" i="64" s="1"/>
  <c r="AT15" i="82"/>
  <c r="AR29" i="52" s="1"/>
  <c r="AT39" i="82"/>
  <c r="AR42" i="52"/>
  <c r="BF32" i="52"/>
  <c r="BH14" i="82"/>
  <c r="BF31" i="52" s="1"/>
  <c r="AH39" i="82"/>
  <c r="AF42" i="52"/>
  <c r="AH15" i="82"/>
  <c r="AF29" i="52" s="1"/>
  <c r="AX38" i="82"/>
  <c r="AV39" i="52"/>
  <c r="AX23" i="82"/>
  <c r="AX24" i="82" s="1"/>
  <c r="AV38" i="52" s="1"/>
  <c r="AB14" i="82"/>
  <c r="Z31" i="52" s="1"/>
  <c r="Z32" i="52"/>
  <c r="AR20" i="52"/>
  <c r="AS7" i="92"/>
  <c r="AO38" i="82"/>
  <c r="AO23" i="82"/>
  <c r="AM39" i="52"/>
  <c r="AJ24" i="82"/>
  <c r="AH38" i="52" s="1"/>
  <c r="AJ39" i="82"/>
  <c r="AJ15" i="82"/>
  <c r="AH29" i="52" s="1"/>
  <c r="AH42" i="52"/>
  <c r="AK26" i="92"/>
  <c r="AK28" i="92" s="1"/>
  <c r="AK20" i="92"/>
  <c r="AM49" i="68"/>
  <c r="R7" i="92"/>
  <c r="Q20" i="52"/>
  <c r="BE14" i="67"/>
  <c r="BE17" i="67" s="1"/>
  <c r="BF18" i="67" s="1"/>
  <c r="BD22" i="71"/>
  <c r="BE19" i="92"/>
  <c r="E10" i="51"/>
  <c r="AH50" i="68"/>
  <c r="AH51" i="68"/>
  <c r="BG26" i="92"/>
  <c r="BG28" i="92" s="1"/>
  <c r="BI49" i="68"/>
  <c r="BG20" i="92"/>
  <c r="G4" i="82"/>
  <c r="O28" i="52"/>
  <c r="AA20" i="92"/>
  <c r="AC49" i="68"/>
  <c r="AA26" i="92"/>
  <c r="AA28" i="92" s="1"/>
  <c r="N38" i="82"/>
  <c r="N23" i="82"/>
  <c r="AM7" i="92"/>
  <c r="AL20" i="52"/>
  <c r="AP38" i="82"/>
  <c r="AP23" i="82"/>
  <c r="AN39" i="52"/>
  <c r="T50" i="68"/>
  <c r="T51" i="68"/>
  <c r="AC122" i="59"/>
  <c r="G18" i="59" s="1"/>
  <c r="F28" i="116" s="1"/>
  <c r="G17" i="59"/>
  <c r="F27" i="116" s="1"/>
  <c r="AB23" i="82"/>
  <c r="Z39" i="52"/>
  <c r="AB38" i="82"/>
  <c r="BA49" i="68"/>
  <c r="AY26" i="92"/>
  <c r="AY28" i="92" s="1"/>
  <c r="AY20" i="92"/>
  <c r="X20" i="92"/>
  <c r="Z49" i="68"/>
  <c r="X26" i="92"/>
  <c r="X28" i="92" s="1"/>
  <c r="AT50" i="68"/>
  <c r="AT51" i="68"/>
  <c r="BD39" i="52"/>
  <c r="BF23" i="82"/>
  <c r="BF38" i="82"/>
  <c r="AF15" i="82"/>
  <c r="AD29" i="52" s="1"/>
  <c r="AF39" i="82"/>
  <c r="AD42" i="52"/>
  <c r="BB32" i="52"/>
  <c r="BD14" i="82"/>
  <c r="BB31" i="52" s="1"/>
  <c r="AP18" i="67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AZ49" i="68"/>
  <c r="AX20" i="92"/>
  <c r="AX26" i="92"/>
  <c r="AX28" i="92" s="1"/>
  <c r="BH31" i="82"/>
  <c r="BH16" i="82" s="1"/>
  <c r="BF30" i="52" s="1"/>
  <c r="R32" i="82"/>
  <c r="AP7" i="92"/>
  <c r="AO20" i="52"/>
  <c r="AU20" i="52"/>
  <c r="AV7" i="92"/>
  <c r="O20" i="92"/>
  <c r="O26" i="92"/>
  <c r="O28" i="92" s="1"/>
  <c r="Q49" i="68"/>
  <c r="P32" i="52"/>
  <c r="R14" i="82"/>
  <c r="P31" i="52" s="1"/>
  <c r="BI14" i="67"/>
  <c r="BI17" i="67" s="1"/>
  <c r="BJ18" i="67" s="1"/>
  <c r="BI19" i="92"/>
  <c r="BH22" i="71"/>
  <c r="AV49" i="68"/>
  <c r="AT20" i="92"/>
  <c r="AT26" i="92"/>
  <c r="AT28" i="92" s="1"/>
  <c r="E122" i="59"/>
  <c r="E18" i="59" s="1"/>
  <c r="E17" i="59"/>
  <c r="BH32" i="52"/>
  <c r="BB19" i="92"/>
  <c r="BB14" i="67"/>
  <c r="BB17" i="67" s="1"/>
  <c r="BC18" i="67" s="1"/>
  <c r="BA22" i="71"/>
  <c r="O39" i="52"/>
  <c r="Q38" i="82"/>
  <c r="Q23" i="82"/>
  <c r="Q24" i="82" s="1"/>
  <c r="O38" i="52" s="1"/>
  <c r="AA18" i="67"/>
  <c r="AA7" i="92"/>
  <c r="Z20" i="52"/>
  <c r="AZ9" i="52"/>
  <c r="AZ12" i="52" s="1"/>
  <c r="BB121" i="59"/>
  <c r="BB122" i="59" s="1"/>
  <c r="BB129" i="59" s="1"/>
  <c r="BB42" i="48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BK22" i="82"/>
  <c r="BK83" i="82"/>
  <c r="BK13" i="82" s="1"/>
  <c r="BI28" i="52" s="1"/>
  <c r="BK31" i="82"/>
  <c r="BK16" i="82" s="1"/>
  <c r="BI30" i="52" s="1"/>
  <c r="P32" i="82"/>
  <c r="AO20" i="92"/>
  <c r="AQ49" i="68"/>
  <c r="AO26" i="92"/>
  <c r="AO28" i="92" s="1"/>
  <c r="AL49" i="68"/>
  <c r="AJ26" i="92"/>
  <c r="AJ28" i="92" s="1"/>
  <c r="AJ20" i="92"/>
  <c r="H51" i="68"/>
  <c r="H50" i="68"/>
  <c r="AZ23" i="82"/>
  <c r="AZ24" i="82" s="1"/>
  <c r="AX38" i="52" s="1"/>
  <c r="AX39" i="52"/>
  <c r="AZ38" i="82"/>
  <c r="BE32" i="52"/>
  <c r="AF24" i="82"/>
  <c r="AD38" i="52" s="1"/>
  <c r="BD31" i="82"/>
  <c r="BD16" i="82" s="1"/>
  <c r="BB30" i="52" s="1"/>
  <c r="BA82" i="82"/>
  <c r="BA12" i="82" s="1"/>
  <c r="BA30" i="82"/>
  <c r="H18" i="67"/>
  <c r="H20" i="67" s="1"/>
  <c r="H39" i="64" s="1"/>
  <c r="G20" i="67"/>
  <c r="G39" i="64" s="1"/>
  <c r="E7" i="92"/>
  <c r="D20" i="52"/>
  <c r="M19" i="92"/>
  <c r="L22" i="71"/>
  <c r="M14" i="67"/>
  <c r="M17" i="67" s="1"/>
  <c r="AW20" i="92"/>
  <c r="AY49" i="68"/>
  <c r="AW26" i="92"/>
  <c r="AW28" i="92" s="1"/>
  <c r="P38" i="82"/>
  <c r="P23" i="82"/>
  <c r="BJ32" i="52"/>
  <c r="BB39" i="52"/>
  <c r="BD38" i="82"/>
  <c r="BD23" i="82"/>
  <c r="BD24" i="82" s="1"/>
  <c r="BB38" i="52" s="1"/>
  <c r="J7" i="92"/>
  <c r="I20" i="52"/>
  <c r="BL22" i="82"/>
  <c r="BL83" i="82"/>
  <c r="BL13" i="82" s="1"/>
  <c r="BJ28" i="52" s="1"/>
  <c r="AX18" i="67"/>
  <c r="AX20" i="67" s="1"/>
  <c r="AX39" i="64" s="1"/>
  <c r="AW20" i="67"/>
  <c r="AW39" i="64" s="1"/>
  <c r="Y32" i="52"/>
  <c r="AA14" i="82"/>
  <c r="Y31" i="52" s="1"/>
  <c r="AN32" i="52"/>
  <c r="AP14" i="82"/>
  <c r="AN31" i="52" s="1"/>
  <c r="U24" i="82"/>
  <c r="S38" i="52" s="1"/>
  <c r="U39" i="82"/>
  <c r="S42" i="52"/>
  <c r="U15" i="82"/>
  <c r="S29" i="52" s="1"/>
  <c r="U22" i="71"/>
  <c r="V14" i="67"/>
  <c r="V17" i="67" s="1"/>
  <c r="W18" i="67" s="1"/>
  <c r="W20" i="67" s="1"/>
  <c r="W39" i="64" s="1"/>
  <c r="V19" i="92"/>
  <c r="AJ20" i="52"/>
  <c r="AK7" i="92"/>
  <c r="AT7" i="92"/>
  <c r="AS20" i="5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BJ31" i="82"/>
  <c r="BJ16" i="82" s="1"/>
  <c r="BH30" i="52" s="1"/>
  <c r="AO122" i="59"/>
  <c r="H18" i="59" s="1"/>
  <c r="G28" i="116" s="1"/>
  <c r="H17" i="59"/>
  <c r="G27" i="116" s="1"/>
  <c r="Y39" i="52"/>
  <c r="AA23" i="82"/>
  <c r="AA24" i="82" s="1"/>
  <c r="Y38" i="52" s="1"/>
  <c r="AA38" i="82"/>
  <c r="M24" i="82"/>
  <c r="M38" i="82"/>
  <c r="M23" i="82"/>
  <c r="AI23" i="82"/>
  <c r="AG39" i="52"/>
  <c r="AI38" i="82"/>
  <c r="AS51" i="68"/>
  <c r="AS50" i="68"/>
  <c r="E20" i="92"/>
  <c r="E26" i="92"/>
  <c r="E28" i="92" s="1"/>
  <c r="G49" i="68"/>
  <c r="C69" i="50"/>
  <c r="C55" i="50"/>
  <c r="C70" i="50"/>
  <c r="AB14" i="67"/>
  <c r="AA22" i="71"/>
  <c r="AB19" i="92"/>
  <c r="AK32" i="82"/>
  <c r="BH14" i="67"/>
  <c r="BH17" i="67" s="1"/>
  <c r="BI18" i="67" s="1"/>
  <c r="BH19" i="92"/>
  <c r="BG22" i="71"/>
  <c r="BB22" i="82"/>
  <c r="BB83" i="82"/>
  <c r="BB13" i="82" s="1"/>
  <c r="AZ28" i="52" s="1"/>
  <c r="Z7" i="92"/>
  <c r="Y20" i="52"/>
  <c r="R49" i="68"/>
  <c r="P20" i="92"/>
  <c r="P26" i="92"/>
  <c r="P28" i="92" s="1"/>
  <c r="G39" i="82"/>
  <c r="G15" i="82"/>
  <c r="E29" i="52" s="1"/>
  <c r="BI9" i="52"/>
  <c r="BI12" i="52" s="1"/>
  <c r="BK42" i="48"/>
  <c r="BK121" i="59"/>
  <c r="BK122" i="59" s="1"/>
  <c r="BK129" i="59" s="1"/>
  <c r="AY7" i="92"/>
  <c r="AX20" i="52"/>
  <c r="M20" i="92"/>
  <c r="O49" i="68"/>
  <c r="M26" i="92"/>
  <c r="M28" i="92" s="1"/>
  <c r="AT20" i="52"/>
  <c r="AU7" i="92"/>
  <c r="D52" i="63"/>
  <c r="D9" i="63" s="1"/>
  <c r="C152" i="116" s="1"/>
  <c r="C52" i="52"/>
  <c r="D48" i="50"/>
  <c r="D31" i="50"/>
  <c r="C58" i="52"/>
  <c r="F68" i="50"/>
  <c r="D56" i="50" s="1"/>
  <c r="D54" i="50"/>
  <c r="BA83" i="82"/>
  <c r="BA13" i="82" s="1"/>
  <c r="AY28" i="52" s="1"/>
  <c r="BA22" i="82"/>
  <c r="BG31" i="82"/>
  <c r="BG16" i="82" s="1"/>
  <c r="BE30" i="52" s="1"/>
  <c r="BA126" i="59"/>
  <c r="BM126" i="59" s="1"/>
  <c r="AY11" i="52"/>
  <c r="I48" i="51"/>
  <c r="I14" i="51" s="1"/>
  <c r="I15" i="51" s="1"/>
  <c r="BA41" i="48"/>
  <c r="BB41" i="48"/>
  <c r="AI14" i="82"/>
  <c r="AG31" i="52" s="1"/>
  <c r="BC23" i="82"/>
  <c r="BA39" i="52"/>
  <c r="BC38" i="82"/>
  <c r="AU32" i="82"/>
  <c r="BE20" i="92"/>
  <c r="BG49" i="68"/>
  <c r="BE26" i="92"/>
  <c r="BE28" i="92" s="1"/>
  <c r="X22" i="71"/>
  <c r="Y14" i="67"/>
  <c r="Y17" i="67" s="1"/>
  <c r="Z18" i="67" s="1"/>
  <c r="Z20" i="67" s="1"/>
  <c r="Z39" i="64" s="1"/>
  <c r="Y19" i="92"/>
  <c r="R20" i="52"/>
  <c r="S7" i="92"/>
  <c r="AR18" i="67"/>
  <c r="AR20" i="67" s="1"/>
  <c r="AR39" i="64" s="1"/>
  <c r="BL121" i="59"/>
  <c r="BL122" i="59" s="1"/>
  <c r="BL129" i="59" s="1"/>
  <c r="BJ9" i="52"/>
  <c r="BJ12" i="52" s="1"/>
  <c r="BL42" i="48"/>
  <c r="AV20" i="92"/>
  <c r="AX49" i="68"/>
  <c r="AV26" i="92"/>
  <c r="AV28" i="92" s="1"/>
  <c r="N20" i="52"/>
  <c r="O7" i="92"/>
  <c r="BE49" i="68"/>
  <c r="BC20" i="92"/>
  <c r="BC26" i="92"/>
  <c r="BC28" i="92" s="1"/>
  <c r="BG14" i="67"/>
  <c r="BG17" i="67" s="1"/>
  <c r="BG19" i="92"/>
  <c r="BF22" i="71"/>
  <c r="K24" i="82"/>
  <c r="K38" i="82"/>
  <c r="K23" i="82"/>
  <c r="AW38" i="82"/>
  <c r="AW23" i="82"/>
  <c r="AU39" i="52"/>
  <c r="AH19" i="92"/>
  <c r="AG22" i="71"/>
  <c r="AH14" i="67"/>
  <c r="AH17" i="67" s="1"/>
  <c r="K32" i="52"/>
  <c r="M14" i="82"/>
  <c r="K31" i="52" s="1"/>
  <c r="AR50" i="68"/>
  <c r="AR51" i="68"/>
  <c r="BD26" i="92"/>
  <c r="BD28" i="92" s="1"/>
  <c r="BD20" i="92"/>
  <c r="BF49" i="68"/>
  <c r="AM12" i="52"/>
  <c r="AX13" i="52"/>
  <c r="AU18" i="67"/>
  <c r="AU20" i="67" s="1"/>
  <c r="AU39" i="64" s="1"/>
  <c r="AT20" i="67"/>
  <c r="AT39" i="64" s="1"/>
  <c r="AL7" i="92"/>
  <c r="AK20" i="52"/>
  <c r="G22" i="59"/>
  <c r="F32" i="116" s="1"/>
  <c r="AC127" i="59"/>
  <c r="Y14" i="82"/>
  <c r="W31" i="52" s="1"/>
  <c r="W32" i="52"/>
  <c r="AO31" i="82"/>
  <c r="AO16" i="82" s="1"/>
  <c r="AR39" i="82"/>
  <c r="AP42" i="52"/>
  <c r="AR15" i="82"/>
  <c r="AP29" i="52" s="1"/>
  <c r="AP20" i="52"/>
  <c r="AQ7" i="92"/>
  <c r="AI20" i="52"/>
  <c r="AJ7" i="92"/>
  <c r="AA28" i="52"/>
  <c r="I4" i="82"/>
  <c r="AY9" i="52"/>
  <c r="BA42" i="48"/>
  <c r="BA121" i="59"/>
  <c r="I45" i="51"/>
  <c r="I10" i="51" s="1"/>
  <c r="I11" i="51" s="1"/>
  <c r="N32" i="82"/>
  <c r="AW51" i="68"/>
  <c r="AW50" i="68"/>
  <c r="BD19" i="92"/>
  <c r="BD14" i="67"/>
  <c r="BD17" i="67" s="1"/>
  <c r="BD20" i="67" s="1"/>
  <c r="BD39" i="64" s="1"/>
  <c r="BC22" i="71"/>
  <c r="BD12" i="5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BI83" i="82"/>
  <c r="BI13" i="82" s="1"/>
  <c r="BG28" i="52" s="1"/>
  <c r="BI22" i="82"/>
  <c r="AC7" i="92"/>
  <c r="AB20" i="52"/>
  <c r="BC12" i="52"/>
  <c r="BI82" i="82"/>
  <c r="BI12" i="82" s="1"/>
  <c r="AN26" i="92"/>
  <c r="AN28" i="92" s="1"/>
  <c r="AN20" i="92"/>
  <c r="AP49" i="68"/>
  <c r="AA14" i="67"/>
  <c r="AA17" i="67" s="1"/>
  <c r="AB18" i="67" s="1"/>
  <c r="AA19" i="92"/>
  <c r="Z22" i="71"/>
  <c r="AB39" i="52"/>
  <c r="AD38" i="82"/>
  <c r="AD23" i="82"/>
  <c r="AD24" i="82" s="1"/>
  <c r="AB38" i="52" s="1"/>
  <c r="O32" i="52"/>
  <c r="G3" i="82"/>
  <c r="D36" i="52" s="1"/>
  <c r="Q14" i="82"/>
  <c r="O31" i="52" s="1"/>
  <c r="BK41" i="48"/>
  <c r="BC14" i="82"/>
  <c r="BA31" i="52" s="1"/>
  <c r="BA32" i="52"/>
  <c r="F17" i="59"/>
  <c r="E27" i="116" s="1"/>
  <c r="Q122" i="59"/>
  <c r="F18" i="59" s="1"/>
  <c r="E28" i="116" s="1"/>
  <c r="AG51" i="68"/>
  <c r="AG50" i="68"/>
  <c r="I18" i="67"/>
  <c r="I20" i="67" s="1"/>
  <c r="I39" i="64" s="1"/>
  <c r="AZ32" i="82"/>
  <c r="AO14" i="82"/>
  <c r="AM31" i="52" s="1"/>
  <c r="AM32" i="52"/>
  <c r="K3" i="82"/>
  <c r="F36" i="52" s="1"/>
  <c r="L20" i="52"/>
  <c r="M7" i="92"/>
  <c r="AD20" i="52"/>
  <c r="AE7" i="92"/>
  <c r="BB82" i="82"/>
  <c r="BB12" i="82" s="1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BB20" i="92"/>
  <c r="BD49" i="68"/>
  <c r="BB26" i="92"/>
  <c r="BB28" i="92" s="1"/>
  <c r="AU14" i="82"/>
  <c r="AS31" i="52" s="1"/>
  <c r="AS32" i="52"/>
  <c r="E30" i="82"/>
  <c r="E82" i="82"/>
  <c r="AV39" i="82"/>
  <c r="AT42" i="52"/>
  <c r="AV15" i="82"/>
  <c r="AT29" i="52" s="1"/>
  <c r="AD7" i="92"/>
  <c r="AC20" i="52"/>
  <c r="I50" i="68"/>
  <c r="I51" i="68"/>
  <c r="AL23" i="82"/>
  <c r="AL24" i="82" s="1"/>
  <c r="AJ38" i="52" s="1"/>
  <c r="AJ39" i="52"/>
  <c r="AL38" i="82"/>
  <c r="E14" i="51"/>
  <c r="AY18" i="67"/>
  <c r="AY20" i="67" s="1"/>
  <c r="AY39" i="64" s="1"/>
  <c r="AI50" i="68"/>
  <c r="AI51" i="68"/>
  <c r="BI121" i="59"/>
  <c r="BI122" i="59" s="1"/>
  <c r="BI129" i="59" s="1"/>
  <c r="BG9" i="52"/>
  <c r="BG12" i="52" s="1"/>
  <c r="BI42" i="48"/>
  <c r="AU51" i="68"/>
  <c r="AU50" i="68"/>
  <c r="AC26" i="92"/>
  <c r="AC28" i="92" s="1"/>
  <c r="AC20" i="92"/>
  <c r="AE49" i="68"/>
  <c r="P14" i="67"/>
  <c r="P19" i="92"/>
  <c r="O22" i="71"/>
  <c r="BI31" i="82"/>
  <c r="BI16" i="82" s="1"/>
  <c r="BG30" i="52" s="1"/>
  <c r="AN14" i="67"/>
  <c r="AM22" i="71"/>
  <c r="AN19" i="92"/>
  <c r="Y20" i="92"/>
  <c r="AA49" i="68"/>
  <c r="Y26" i="92"/>
  <c r="Y28" i="92" s="1"/>
  <c r="AL26" i="92"/>
  <c r="AL28" i="92" s="1"/>
  <c r="AL20" i="92"/>
  <c r="AN49" i="68"/>
  <c r="BD32" i="52"/>
  <c r="BF14" i="82"/>
  <c r="BD31" i="52" s="1"/>
  <c r="BM74" i="82"/>
  <c r="BN82" i="82" s="1"/>
  <c r="Q31" i="82"/>
  <c r="Q16" i="82" s="1"/>
  <c r="V51" i="68"/>
  <c r="V50" i="68"/>
  <c r="O38" i="82"/>
  <c r="O23" i="82"/>
  <c r="BC31" i="82"/>
  <c r="BC16" i="82" s="1"/>
  <c r="BA30" i="52" s="1"/>
  <c r="V42" i="52"/>
  <c r="X15" i="82"/>
  <c r="V29" i="52" s="1"/>
  <c r="X39" i="82"/>
  <c r="AC14" i="82"/>
  <c r="AA31" i="52" s="1"/>
  <c r="AA32" i="52"/>
  <c r="I3" i="82"/>
  <c r="E36" i="52" s="1"/>
  <c r="AN32" i="82"/>
  <c r="N20" i="92"/>
  <c r="N26" i="92"/>
  <c r="N28" i="92" s="1"/>
  <c r="P49" i="68"/>
  <c r="AN23" i="82"/>
  <c r="AN38" i="82"/>
  <c r="AL39" i="52"/>
  <c r="BB31" i="82"/>
  <c r="BB16" i="82" s="1"/>
  <c r="AZ30" i="52" s="1"/>
  <c r="AZ14" i="82"/>
  <c r="AX31" i="52" s="1"/>
  <c r="V15" i="82"/>
  <c r="T29" i="52" s="1"/>
  <c r="T42" i="52"/>
  <c r="V39" i="82"/>
  <c r="AQ18" i="67"/>
  <c r="AQ20" i="67" s="1"/>
  <c r="AQ39" i="64" s="1"/>
  <c r="AP20" i="67"/>
  <c r="AP39" i="64" s="1"/>
  <c r="AM18" i="67"/>
  <c r="AM20" i="67" s="1"/>
  <c r="AM39" i="64" s="1"/>
  <c r="AL20" i="67"/>
  <c r="AL39" i="64" s="1"/>
  <c r="U18" i="67"/>
  <c r="U20" i="67" s="1"/>
  <c r="U39" i="64" s="1"/>
  <c r="AE24" i="82"/>
  <c r="AC38" i="52" s="1"/>
  <c r="K51" i="68"/>
  <c r="K50" i="68"/>
  <c r="AW39" i="52"/>
  <c r="AY38" i="82"/>
  <c r="AY23" i="82"/>
  <c r="AY24" i="82" s="1"/>
  <c r="AW38" i="52" s="1"/>
  <c r="BJ22" i="82"/>
  <c r="BJ83" i="82"/>
  <c r="BJ13" i="82" s="1"/>
  <c r="BA12" i="52"/>
  <c r="AC14" i="67"/>
  <c r="AC17" i="67" s="1"/>
  <c r="AC19" i="92"/>
  <c r="AB22" i="71"/>
  <c r="N19" i="92"/>
  <c r="N14" i="67"/>
  <c r="N17" i="67" s="1"/>
  <c r="M22" i="71"/>
  <c r="AQ15" i="82"/>
  <c r="AO29" i="52" s="1"/>
  <c r="AO42" i="52"/>
  <c r="AQ39" i="82"/>
  <c r="AT24" i="82"/>
  <c r="AR38" i="52" s="1"/>
  <c r="AJ32" i="52"/>
  <c r="AL14" i="82"/>
  <c r="AJ31" i="52" s="1"/>
  <c r="C22" i="71"/>
  <c r="D19" i="92"/>
  <c r="D14" i="67"/>
  <c r="BG22" i="82"/>
  <c r="BG83" i="82"/>
  <c r="BG13" i="82" s="1"/>
  <c r="BE28" i="52" s="1"/>
  <c r="BF39" i="52"/>
  <c r="BH23" i="82"/>
  <c r="BH24" i="82" s="1"/>
  <c r="BF38" i="52" s="1"/>
  <c r="BH38" i="82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BM35" i="48"/>
  <c r="BN41" i="48" s="1"/>
  <c r="BF12" i="52"/>
  <c r="AO127" i="59"/>
  <c r="H22" i="59"/>
  <c r="G32" i="116" s="1"/>
  <c r="AD14" i="82"/>
  <c r="AB31" i="52" s="1"/>
  <c r="AB32" i="52"/>
  <c r="V20" i="92"/>
  <c r="X49" i="68"/>
  <c r="V26" i="92"/>
  <c r="V28" i="92" s="1"/>
  <c r="BF31" i="82"/>
  <c r="BF16" i="82" s="1"/>
  <c r="BD30" i="5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G17" i="51"/>
  <c r="AC31" i="82"/>
  <c r="AC16" i="82" s="1"/>
  <c r="O32" i="82"/>
  <c r="AK50" i="68"/>
  <c r="AK51" i="68"/>
  <c r="Z32" i="82"/>
  <c r="P14" i="82"/>
  <c r="N31" i="52" s="1"/>
  <c r="AY32" i="82"/>
  <c r="O14" i="82"/>
  <c r="M31" i="52" s="1"/>
  <c r="BN30" i="82"/>
  <c r="BN29" i="82"/>
  <c r="BL31" i="82"/>
  <c r="BF19" i="92"/>
  <c r="BE22" i="71"/>
  <c r="BF14" i="67"/>
  <c r="BF17" i="67" s="1"/>
  <c r="BG18" i="67" s="1"/>
  <c r="J50" i="68"/>
  <c r="J51" i="68"/>
  <c r="BJ42" i="48"/>
  <c r="BJ121" i="59"/>
  <c r="BJ122" i="59" s="1"/>
  <c r="BJ129" i="59" s="1"/>
  <c r="BH9" i="52"/>
  <c r="BH12" i="52" s="1"/>
  <c r="T20" i="52"/>
  <c r="U7" i="92"/>
  <c r="AJ32" i="82"/>
  <c r="AX7" i="92"/>
  <c r="AW20" i="52"/>
  <c r="AV20" i="67"/>
  <c r="AV39" i="64" s="1"/>
  <c r="AH24" i="82"/>
  <c r="AF38" i="52" s="1"/>
  <c r="AP32" i="82"/>
  <c r="E22" i="59"/>
  <c r="E127" i="59"/>
  <c r="AS39" i="52"/>
  <c r="AU38" i="82"/>
  <c r="AU23" i="82"/>
  <c r="AU24" i="82" s="1"/>
  <c r="AS38" i="52" s="1"/>
  <c r="BG42" i="48"/>
  <c r="BG121" i="59"/>
  <c r="BG122" i="59" s="1"/>
  <c r="BG129" i="59" s="1"/>
  <c r="BE9" i="52"/>
  <c r="BE12" i="52" s="1"/>
  <c r="AM28" i="52"/>
  <c r="K4" i="82"/>
  <c r="L26" i="92"/>
  <c r="L28" i="92" s="1"/>
  <c r="L20" i="92"/>
  <c r="N49" i="68"/>
  <c r="AS24" i="82"/>
  <c r="AQ38" i="52" s="1"/>
  <c r="AS15" i="82"/>
  <c r="AQ29" i="52" s="1"/>
  <c r="AQ42" i="52"/>
  <c r="AS39" i="82"/>
  <c r="D26" i="92"/>
  <c r="D28" i="92" s="1"/>
  <c r="F49" i="68"/>
  <c r="D20" i="92"/>
  <c r="F22" i="59"/>
  <c r="E32" i="116" s="1"/>
  <c r="Q127" i="59"/>
  <c r="BH129" i="59"/>
  <c r="AX14" i="82"/>
  <c r="AV31" i="52" s="1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AL13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W14" i="82"/>
  <c r="AU31" i="52" s="1"/>
  <c r="AS20" i="67"/>
  <c r="AS39" i="64" s="1"/>
  <c r="BE39" i="82"/>
  <c r="BC42" i="52"/>
  <c r="BE15" i="82"/>
  <c r="BC32" i="52"/>
  <c r="BE14" i="82"/>
  <c r="BC31" i="52" s="1"/>
  <c r="BC28" i="52"/>
  <c r="BD7" i="92"/>
  <c r="BC20" i="52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BB20" i="52" l="1"/>
  <c r="E5" i="91"/>
  <c r="M3" i="82"/>
  <c r="BE18" i="67"/>
  <c r="BB7" i="92"/>
  <c r="BC32" i="82"/>
  <c r="BD32" i="82"/>
  <c r="BB32" i="82"/>
  <c r="I17" i="51"/>
  <c r="J48" i="51"/>
  <c r="K48" i="51" s="1"/>
  <c r="BD20" i="52"/>
  <c r="G5" i="97"/>
  <c r="AJ20" i="67"/>
  <c r="AJ39" i="64" s="1"/>
  <c r="BC20" i="67"/>
  <c r="BC39" i="64" s="1"/>
  <c r="V20" i="67"/>
  <c r="V39" i="64" s="1"/>
  <c r="BF32" i="82"/>
  <c r="AO32" i="82"/>
  <c r="BK32" i="82"/>
  <c r="Y20" i="67"/>
  <c r="Y39" i="64" s="1"/>
  <c r="AC32" i="82"/>
  <c r="BM41" i="48"/>
  <c r="BH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F37" i="52"/>
  <c r="K5" i="82"/>
  <c r="F42" i="52" s="1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BM42" i="48"/>
  <c r="D17" i="67"/>
  <c r="D4" i="67"/>
  <c r="BH28" i="52"/>
  <c r="BJ14" i="82"/>
  <c r="BH31" i="52" s="1"/>
  <c r="M4" i="82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BH39" i="52"/>
  <c r="BJ38" i="82"/>
  <c r="BJ23" i="82"/>
  <c r="BE20" i="52"/>
  <c r="BF7" i="92"/>
  <c r="E24" i="82"/>
  <c r="E38" i="82"/>
  <c r="E23" i="82"/>
  <c r="O18" i="67"/>
  <c r="O20" i="67" s="1"/>
  <c r="O39" i="64" s="1"/>
  <c r="BL16" i="82"/>
  <c r="BJ30" i="52" s="1"/>
  <c r="BL32" i="82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O129" i="59"/>
  <c r="H23" i="59"/>
  <c r="G33" i="116" s="1"/>
  <c r="AW42" i="52"/>
  <c r="AY39" i="82"/>
  <c r="AY15" i="82"/>
  <c r="AW29" i="52" s="1"/>
  <c r="BI7" i="92"/>
  <c r="BH20" i="52"/>
  <c r="BH39" i="82"/>
  <c r="BH15" i="82"/>
  <c r="BF29" i="52" s="1"/>
  <c r="BF42" i="52"/>
  <c r="AU15" i="82"/>
  <c r="AS29" i="52" s="1"/>
  <c r="AS42" i="52"/>
  <c r="AU39" i="82"/>
  <c r="BK49" i="68"/>
  <c r="BI26" i="92"/>
  <c r="BI28" i="92" s="1"/>
  <c r="BI20" i="92"/>
  <c r="BN31" i="82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BH49" i="68"/>
  <c r="BF26" i="92"/>
  <c r="BF28" i="92" s="1"/>
  <c r="BF20" i="92"/>
  <c r="E13" i="82"/>
  <c r="BM83" i="82"/>
  <c r="R18" i="67"/>
  <c r="R20" i="67" s="1"/>
  <c r="R39" i="64" s="1"/>
  <c r="AN51" i="68"/>
  <c r="AN50" i="68"/>
  <c r="AN17" i="67"/>
  <c r="G4" i="67"/>
  <c r="E32" i="82"/>
  <c r="E31" i="82"/>
  <c r="E16" i="82" s="1"/>
  <c r="O407" i="6"/>
  <c r="K230" i="97" s="1"/>
  <c r="K229" i="97"/>
  <c r="BA122" i="59"/>
  <c r="I18" i="59" s="1"/>
  <c r="H28" i="116" s="1"/>
  <c r="I17" i="59"/>
  <c r="H27" i="116" s="1"/>
  <c r="AU42" i="52"/>
  <c r="AW39" i="82"/>
  <c r="AW15" i="82"/>
  <c r="AU29" i="52" s="1"/>
  <c r="BK20" i="92"/>
  <c r="BK26" i="92"/>
  <c r="BK28" i="92" s="1"/>
  <c r="BM49" i="68"/>
  <c r="BG32" i="82"/>
  <c r="E52" i="63"/>
  <c r="D52" i="52"/>
  <c r="E31" i="50"/>
  <c r="E49" i="52" s="1"/>
  <c r="D58" i="52"/>
  <c r="E48" i="50"/>
  <c r="BI20" i="67"/>
  <c r="BI39" i="64" s="1"/>
  <c r="G50" i="68"/>
  <c r="G51" i="68"/>
  <c r="X20" i="67"/>
  <c r="X39" i="64" s="1"/>
  <c r="AZ50" i="68"/>
  <c r="AZ51" i="68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H77" i="68"/>
  <c r="AJ406" i="6" s="1"/>
  <c r="AH76" i="68"/>
  <c r="AJ341" i="6" s="1"/>
  <c r="AF145" i="91" s="1"/>
  <c r="AM51" i="68"/>
  <c r="AM50" i="68"/>
  <c r="AO24" i="82"/>
  <c r="AM38" i="52" s="1"/>
  <c r="AO15" i="82"/>
  <c r="AM42" i="52"/>
  <c r="AO39" i="82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BI32" i="82"/>
  <c r="AU80" i="68"/>
  <c r="AW496" i="6" s="1"/>
  <c r="AU77" i="68"/>
  <c r="AW406" i="6" s="1"/>
  <c r="AU72" i="68"/>
  <c r="AW175" i="6" s="1"/>
  <c r="AW176" i="6" s="1"/>
  <c r="AU73" i="68"/>
  <c r="AW184" i="6" s="1"/>
  <c r="AW185" i="6" s="1"/>
  <c r="AU75" i="68"/>
  <c r="AW305" i="6" s="1"/>
  <c r="AU76" i="68"/>
  <c r="AW341" i="6" s="1"/>
  <c r="AU78" i="68"/>
  <c r="AW442" i="6" s="1"/>
  <c r="AU79" i="68"/>
  <c r="AW469" i="6" s="1"/>
  <c r="AU71" i="68"/>
  <c r="AU74" i="68"/>
  <c r="AW193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9" i="68"/>
  <c r="AI469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BI38" i="82"/>
  <c r="BG39" i="52"/>
  <c r="BI23" i="82"/>
  <c r="AZ26" i="92"/>
  <c r="AZ28" i="92" s="1"/>
  <c r="AZ20" i="92"/>
  <c r="BB49" i="68"/>
  <c r="BA42" i="52"/>
  <c r="BC15" i="82"/>
  <c r="BA29" i="52" s="1"/>
  <c r="BC39" i="82"/>
  <c r="G5" i="68"/>
  <c r="R51" i="68"/>
  <c r="R50" i="68"/>
  <c r="BL14" i="82"/>
  <c r="BJ31" i="52" s="1"/>
  <c r="N18" i="67"/>
  <c r="N20" i="67" s="1"/>
  <c r="N39" i="64" s="1"/>
  <c r="M20" i="67"/>
  <c r="M39" i="64" s="1"/>
  <c r="AL50" i="68"/>
  <c r="AL51" i="68"/>
  <c r="BK38" i="82"/>
  <c r="BK23" i="82"/>
  <c r="BK24" i="82" s="1"/>
  <c r="BI38" i="52" s="1"/>
  <c r="BI39" i="52"/>
  <c r="BM121" i="59"/>
  <c r="AT74" i="68"/>
  <c r="AV193" i="6" s="1"/>
  <c r="AV194" i="6" s="1"/>
  <c r="AT73" i="68"/>
  <c r="AV184" i="6" s="1"/>
  <c r="AV185" i="6" s="1"/>
  <c r="AT76" i="68"/>
  <c r="AV341" i="6" s="1"/>
  <c r="AR145" i="91" s="1"/>
  <c r="AT71" i="68"/>
  <c r="AT78" i="68"/>
  <c r="AV442" i="6" s="1"/>
  <c r="AT72" i="68"/>
  <c r="AV175" i="6" s="1"/>
  <c r="AV176" i="6" s="1"/>
  <c r="AT77" i="68"/>
  <c r="AV406" i="6" s="1"/>
  <c r="AT75" i="68"/>
  <c r="AV305" i="6" s="1"/>
  <c r="AR117" i="91" s="1"/>
  <c r="AR118" i="91" s="1"/>
  <c r="AT79" i="68"/>
  <c r="AV469" i="6" s="1"/>
  <c r="AT80" i="68"/>
  <c r="AV496" i="6" s="1"/>
  <c r="AP39" i="82"/>
  <c r="AN42" i="52"/>
  <c r="AP15" i="82"/>
  <c r="AN29" i="52" s="1"/>
  <c r="J45" i="51"/>
  <c r="K45" i="51" s="1"/>
  <c r="AP51" i="68"/>
  <c r="AP50" i="68"/>
  <c r="I5" i="68"/>
  <c r="K319" i="97"/>
  <c r="O530" i="6"/>
  <c r="AY12" i="52"/>
  <c r="BK12" i="52" s="1"/>
  <c r="BJ13" i="52"/>
  <c r="BK13" i="52" s="1"/>
  <c r="AC129" i="59"/>
  <c r="G23" i="59"/>
  <c r="F33" i="116" s="1"/>
  <c r="K15" i="82"/>
  <c r="I29" i="52" s="1"/>
  <c r="K39" i="82"/>
  <c r="BE51" i="68"/>
  <c r="BE50" i="68"/>
  <c r="BK7" i="92"/>
  <c r="BJ20" i="52"/>
  <c r="BA38" i="82"/>
  <c r="BA23" i="82"/>
  <c r="BA24" i="82" s="1"/>
  <c r="AY38" i="52" s="1"/>
  <c r="AY39" i="52"/>
  <c r="BI20" i="52"/>
  <c r="BJ7" i="92"/>
  <c r="M15" i="82"/>
  <c r="K29" i="52" s="1"/>
  <c r="M39" i="82"/>
  <c r="BL38" i="82"/>
  <c r="BN22" i="82"/>
  <c r="BN23" i="82"/>
  <c r="BL23" i="82"/>
  <c r="BL24" i="82" s="1"/>
  <c r="BJ38" i="52" s="1"/>
  <c r="BJ39" i="52"/>
  <c r="BA31" i="82"/>
  <c r="BA16" i="82" s="1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J10" i="51"/>
  <c r="Q32" i="82"/>
  <c r="BJ49" i="68"/>
  <c r="BH20" i="92"/>
  <c r="BH26" i="92"/>
  <c r="BH28" i="92" s="1"/>
  <c r="E15" i="51"/>
  <c r="J15" i="51" s="1"/>
  <c r="J14" i="51"/>
  <c r="O443" i="6"/>
  <c r="K266" i="97" s="1"/>
  <c r="K265" i="97"/>
  <c r="O470" i="6"/>
  <c r="K293" i="97" s="1"/>
  <c r="K292" i="97"/>
  <c r="AZ20" i="52"/>
  <c r="BA7" i="92"/>
  <c r="I5" i="82"/>
  <c r="E42" i="52" s="1"/>
  <c r="E37" i="52"/>
  <c r="BF50" i="68"/>
  <c r="BF51" i="68"/>
  <c r="AH20" i="67"/>
  <c r="AH39" i="64" s="1"/>
  <c r="AI18" i="67"/>
  <c r="AI20" i="67" s="1"/>
  <c r="AI39" i="64" s="1"/>
  <c r="BG51" i="68"/>
  <c r="BG50" i="68"/>
  <c r="BA19" i="92"/>
  <c r="AZ22" i="71"/>
  <c r="BA14" i="67"/>
  <c r="BA17" i="67" s="1"/>
  <c r="BL49" i="68"/>
  <c r="BJ20" i="92"/>
  <c r="BJ26" i="92"/>
  <c r="BJ28" i="92" s="1"/>
  <c r="AS73" i="68"/>
  <c r="AU184" i="6" s="1"/>
  <c r="AU185" i="6" s="1"/>
  <c r="AS76" i="68"/>
  <c r="AU341" i="6" s="1"/>
  <c r="AS71" i="68"/>
  <c r="AS72" i="68"/>
  <c r="AU175" i="6" s="1"/>
  <c r="AU176" i="6" s="1"/>
  <c r="AS74" i="68"/>
  <c r="AU193" i="6" s="1"/>
  <c r="AS79" i="68"/>
  <c r="AU469" i="6" s="1"/>
  <c r="AS77" i="68"/>
  <c r="AU406" i="6" s="1"/>
  <c r="AS78" i="68"/>
  <c r="AU442" i="6" s="1"/>
  <c r="AS75" i="68"/>
  <c r="AU305" i="6" s="1"/>
  <c r="AS80" i="68"/>
  <c r="AU496" i="6" s="1"/>
  <c r="BJ32" i="82"/>
  <c r="P39" i="82"/>
  <c r="P15" i="82"/>
  <c r="N29" i="52" s="1"/>
  <c r="BA14" i="82"/>
  <c r="AY31" i="52" s="1"/>
  <c r="AY32" i="52"/>
  <c r="AZ39" i="82"/>
  <c r="AX42" i="52"/>
  <c r="AZ15" i="82"/>
  <c r="AX29" i="52" s="1"/>
  <c r="AQ50" i="68"/>
  <c r="AQ51" i="68"/>
  <c r="AD51" i="68"/>
  <c r="AD50" i="68"/>
  <c r="H5" i="68"/>
  <c r="Z51" i="68"/>
  <c r="Z50" i="68"/>
  <c r="D37" i="52"/>
  <c r="G5" i="82"/>
  <c r="D42" i="52" s="1"/>
  <c r="O30" i="52"/>
  <c r="G7" i="82"/>
  <c r="AA50" i="68"/>
  <c r="AA51" i="68"/>
  <c r="BD51" i="68"/>
  <c r="BD50" i="68"/>
  <c r="AC15" i="82"/>
  <c r="AA42" i="52"/>
  <c r="AC39" i="82"/>
  <c r="AB42" i="52"/>
  <c r="AD39" i="82"/>
  <c r="AD15" i="82"/>
  <c r="AB29" i="52" s="1"/>
  <c r="O306" i="6"/>
  <c r="K117" i="91"/>
  <c r="K118" i="91" s="1"/>
  <c r="AW71" i="68"/>
  <c r="AW79" i="68"/>
  <c r="AY469" i="6" s="1"/>
  <c r="AW73" i="68"/>
  <c r="AY184" i="6" s="1"/>
  <c r="AY185" i="6" s="1"/>
  <c r="AW72" i="68"/>
  <c r="AY175" i="6" s="1"/>
  <c r="AY176" i="6" s="1"/>
  <c r="AW74" i="68"/>
  <c r="AY193" i="6" s="1"/>
  <c r="AW78" i="68"/>
  <c r="AY442" i="6" s="1"/>
  <c r="AW80" i="68"/>
  <c r="AY496" i="6" s="1"/>
  <c r="AW77" i="68"/>
  <c r="AY406" i="6" s="1"/>
  <c r="AW76" i="68"/>
  <c r="AY341" i="6" s="1"/>
  <c r="AW75" i="68"/>
  <c r="AY305" i="6" s="1"/>
  <c r="D28" i="116"/>
  <c r="AZ19" i="92"/>
  <c r="AY22" i="71"/>
  <c r="AZ14" i="67"/>
  <c r="AB17" i="67"/>
  <c r="F4" i="67"/>
  <c r="AB50" i="68"/>
  <c r="AB51" i="68"/>
  <c r="AA20" i="67"/>
  <c r="AA39" i="64" s="1"/>
  <c r="Q51" i="68"/>
  <c r="Q50" i="68"/>
  <c r="BG7" i="92"/>
  <c r="BF20" i="52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BH7" i="92"/>
  <c r="BG20" i="52"/>
  <c r="BI14" i="82"/>
  <c r="BG31" i="52" s="1"/>
  <c r="BG32" i="52"/>
  <c r="L51" i="68"/>
  <c r="L50" i="68"/>
  <c r="K7" i="82"/>
  <c r="AM30" i="52"/>
  <c r="AZ39" i="52"/>
  <c r="BB38" i="82"/>
  <c r="BB23" i="82"/>
  <c r="BB24" i="82" s="1"/>
  <c r="AZ38" i="52" s="1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BF39" i="82"/>
  <c r="BF15" i="82"/>
  <c r="BD29" i="52" s="1"/>
  <c r="BD42" i="52"/>
  <c r="N24" i="82"/>
  <c r="N15" i="82"/>
  <c r="L29" i="52" s="1"/>
  <c r="N39" i="82"/>
  <c r="BI50" i="68"/>
  <c r="BI51" i="68"/>
  <c r="BF20" i="67"/>
  <c r="BF39" i="64" s="1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BB14" i="82"/>
  <c r="AZ31" i="52" s="1"/>
  <c r="AZ32" i="52"/>
  <c r="O357" i="6"/>
  <c r="O358" i="6" s="1"/>
  <c r="O342" i="6"/>
  <c r="K145" i="91"/>
  <c r="AW24" i="82"/>
  <c r="AU38" i="52" s="1"/>
  <c r="AX51" i="68"/>
  <c r="AX50" i="68"/>
  <c r="BC24" i="82"/>
  <c r="BA38" i="52" s="1"/>
  <c r="O50" i="68"/>
  <c r="O51" i="68"/>
  <c r="BB42" i="52"/>
  <c r="BD39" i="82"/>
  <c r="BD15" i="82"/>
  <c r="BB29" i="52" s="1"/>
  <c r="AV50" i="68"/>
  <c r="AV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BK14" i="82"/>
  <c r="BI31" i="52" s="1"/>
  <c r="AK24" i="82"/>
  <c r="AI38" i="52" s="1"/>
  <c r="BG38" i="82"/>
  <c r="BG23" i="82"/>
  <c r="BG24" i="82" s="1"/>
  <c r="BE38" i="52" s="1"/>
  <c r="BE39" i="52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BM82" i="82"/>
  <c r="BJ19" i="92"/>
  <c r="BI22" i="71"/>
  <c r="BJ14" i="67"/>
  <c r="BJ17" i="67" s="1"/>
  <c r="M82" i="68"/>
  <c r="O166" i="6"/>
  <c r="AR71" i="68"/>
  <c r="AR72" i="68"/>
  <c r="AT175" i="6" s="1"/>
  <c r="AT176" i="6" s="1"/>
  <c r="AR74" i="68"/>
  <c r="AT193" i="6" s="1"/>
  <c r="AR80" i="68"/>
  <c r="AT496" i="6" s="1"/>
  <c r="AR76" i="68"/>
  <c r="AT341" i="6" s="1"/>
  <c r="AR78" i="68"/>
  <c r="AT442" i="6" s="1"/>
  <c r="AR75" i="68"/>
  <c r="AT305" i="6" s="1"/>
  <c r="AR73" i="68"/>
  <c r="AT184" i="6" s="1"/>
  <c r="AT185" i="6" s="1"/>
  <c r="AR79" i="68"/>
  <c r="AT469" i="6" s="1"/>
  <c r="AR77" i="68"/>
  <c r="AT406" i="6" s="1"/>
  <c r="BH18" i="67"/>
  <c r="BH20" i="67" s="1"/>
  <c r="BH39" i="64" s="1"/>
  <c r="BG20" i="67"/>
  <c r="BG39" i="64" s="1"/>
  <c r="I22" i="59"/>
  <c r="H32" i="116" s="1"/>
  <c r="BA127" i="59"/>
  <c r="D49" i="52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AY50" i="68"/>
  <c r="AY51" i="68"/>
  <c r="BG14" i="82"/>
  <c r="BE31" i="52" s="1"/>
  <c r="BA26" i="92"/>
  <c r="BA28" i="92" s="1"/>
  <c r="BA20" i="92"/>
  <c r="BC49" i="68"/>
  <c r="Q39" i="82"/>
  <c r="O42" i="52"/>
  <c r="Q15" i="82"/>
  <c r="BF24" i="82"/>
  <c r="BD38" i="52" s="1"/>
  <c r="BA50" i="68"/>
  <c r="BA51" i="68"/>
  <c r="AP24" i="82"/>
  <c r="AN38" i="52" s="1"/>
  <c r="AX15" i="82"/>
  <c r="AV29" i="52" s="1"/>
  <c r="AV42" i="52"/>
  <c r="AX39" i="82"/>
  <c r="BE20" i="67"/>
  <c r="BE39" i="64" s="1"/>
  <c r="M5" i="82"/>
  <c r="G42" i="52" s="1"/>
  <c r="G37" i="52"/>
  <c r="G36" i="52"/>
  <c r="BC29" i="52"/>
  <c r="AJ194" i="6"/>
  <c r="H5" i="91"/>
  <c r="H5" i="97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J357" i="6" l="1"/>
  <c r="AJ358" i="6" s="1"/>
  <c r="AF117" i="91"/>
  <c r="AF118" i="91" s="1"/>
  <c r="AJ306" i="6"/>
  <c r="AV342" i="6"/>
  <c r="AV357" i="6"/>
  <c r="AV358" i="6" s="1"/>
  <c r="AV371" i="6" s="1"/>
  <c r="J22" i="59"/>
  <c r="K22" i="59" s="1"/>
  <c r="AJ342" i="6"/>
  <c r="J17" i="59"/>
  <c r="K17" i="59" s="1"/>
  <c r="BM122" i="59"/>
  <c r="BN24" i="82"/>
  <c r="J18" i="59"/>
  <c r="H7" i="68"/>
  <c r="I7" i="68"/>
  <c r="AV306" i="6"/>
  <c r="D70" i="50"/>
  <c r="D41" i="64" s="1"/>
  <c r="E66" i="63"/>
  <c r="E68" i="63" s="1"/>
  <c r="E74" i="63" s="1"/>
  <c r="D53" i="52"/>
  <c r="E65" i="50"/>
  <c r="E67" i="50" s="1"/>
  <c r="E69" i="50" s="1"/>
  <c r="D59" i="52"/>
  <c r="AT470" i="6"/>
  <c r="AP293" i="97" s="1"/>
  <c r="AP292" i="97"/>
  <c r="AT166" i="6"/>
  <c r="AT167" i="6" s="1"/>
  <c r="AR82" i="68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Y342" i="6"/>
  <c r="AU145" i="91"/>
  <c r="AY357" i="6"/>
  <c r="AY358" i="6" s="1"/>
  <c r="AY166" i="6"/>
  <c r="AY167" i="6" s="1"/>
  <c r="AW82" i="68"/>
  <c r="AA29" i="52"/>
  <c r="I6" i="82"/>
  <c r="AQ74" i="68"/>
  <c r="AS193" i="6" s="1"/>
  <c r="AQ71" i="68"/>
  <c r="AQ72" i="68"/>
  <c r="AS175" i="6" s="1"/>
  <c r="AS176" i="6" s="1"/>
  <c r="AQ77" i="68"/>
  <c r="AS406" i="6" s="1"/>
  <c r="AQ75" i="68"/>
  <c r="AS305" i="6" s="1"/>
  <c r="AQ79" i="68"/>
  <c r="AS469" i="6" s="1"/>
  <c r="AQ78" i="68"/>
  <c r="AS442" i="6" s="1"/>
  <c r="AQ80" i="68"/>
  <c r="AS496" i="6" s="1"/>
  <c r="AQ73" i="68"/>
  <c r="AS184" i="6" s="1"/>
  <c r="AS185" i="6" s="1"/>
  <c r="AQ76" i="68"/>
  <c r="AS341" i="6" s="1"/>
  <c r="AU166" i="6"/>
  <c r="AU167" i="6" s="1"/>
  <c r="AS82" i="68"/>
  <c r="AY30" i="52"/>
  <c r="M7" i="82"/>
  <c r="AT82" i="68"/>
  <c r="AV166" i="6"/>
  <c r="AE292" i="97"/>
  <c r="AI470" i="6"/>
  <c r="AE293" i="97" s="1"/>
  <c r="G265" i="97"/>
  <c r="K443" i="6"/>
  <c r="G266" i="97" s="1"/>
  <c r="AW470" i="6"/>
  <c r="AS293" i="97" s="1"/>
  <c r="AS292" i="97"/>
  <c r="V82" i="68"/>
  <c r="X166" i="6"/>
  <c r="X167" i="6" s="1"/>
  <c r="AM29" i="52"/>
  <c r="K6" i="82"/>
  <c r="C30" i="52"/>
  <c r="E7" i="82"/>
  <c r="W117" i="91"/>
  <c r="W118" i="91" s="1"/>
  <c r="AA306" i="6"/>
  <c r="AA470" i="6"/>
  <c r="W293" i="97" s="1"/>
  <c r="W292" i="97"/>
  <c r="BK51" i="68"/>
  <c r="BK50" i="68"/>
  <c r="AM530" i="6"/>
  <c r="AI319" i="97"/>
  <c r="Y470" i="6"/>
  <c r="U293" i="97" s="1"/>
  <c r="U292" i="97"/>
  <c r="H319" i="97"/>
  <c r="L530" i="6"/>
  <c r="G7" i="68"/>
  <c r="F7" i="68"/>
  <c r="BA75" i="68"/>
  <c r="BC305" i="6" s="1"/>
  <c r="BA80" i="68"/>
  <c r="BC496" i="6" s="1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3" i="68"/>
  <c r="BC184" i="6" s="1"/>
  <c r="BC185" i="6" s="1"/>
  <c r="BA76" i="68"/>
  <c r="BC341" i="6" s="1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AU229" i="97"/>
  <c r="AY407" i="6"/>
  <c r="AU230" i="97" s="1"/>
  <c r="BD74" i="68"/>
  <c r="BF193" i="6" s="1"/>
  <c r="BD80" i="68"/>
  <c r="BF496" i="6" s="1"/>
  <c r="BD77" i="68"/>
  <c r="BF406" i="6" s="1"/>
  <c r="BD75" i="68"/>
  <c r="BF305" i="6" s="1"/>
  <c r="BD73" i="68"/>
  <c r="BF184" i="6" s="1"/>
  <c r="BF185" i="6" s="1"/>
  <c r="BD72" i="68"/>
  <c r="BF175" i="6" s="1"/>
  <c r="BF176" i="6" s="1"/>
  <c r="BD78" i="68"/>
  <c r="BF442" i="6" s="1"/>
  <c r="BD76" i="68"/>
  <c r="BF341" i="6" s="1"/>
  <c r="BD79" i="68"/>
  <c r="BF469" i="6" s="1"/>
  <c r="BD71" i="68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Q319" i="97"/>
  <c r="AU530" i="6"/>
  <c r="AQ145" i="91"/>
  <c r="AU357" i="6"/>
  <c r="AU358" i="6" s="1"/>
  <c r="AU342" i="6"/>
  <c r="BG80" i="68"/>
  <c r="BI496" i="6" s="1"/>
  <c r="BG77" i="68"/>
  <c r="BI406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75" i="68"/>
  <c r="BI305" i="6" s="1"/>
  <c r="BG74" i="68"/>
  <c r="BI193" i="6" s="1"/>
  <c r="AH443" i="6"/>
  <c r="AD266" i="97" s="1"/>
  <c r="AD265" i="97"/>
  <c r="BE74" i="68"/>
  <c r="BG193" i="6" s="1"/>
  <c r="BE75" i="68"/>
  <c r="BG305" i="6" s="1"/>
  <c r="BE79" i="68"/>
  <c r="BG469" i="6" s="1"/>
  <c r="BE71" i="68"/>
  <c r="BE78" i="68"/>
  <c r="BG442" i="6" s="1"/>
  <c r="BE73" i="68"/>
  <c r="BG184" i="6" s="1"/>
  <c r="BG185" i="6" s="1"/>
  <c r="BE77" i="68"/>
  <c r="BG406" i="6" s="1"/>
  <c r="BE76" i="68"/>
  <c r="BG341" i="6" s="1"/>
  <c r="BE80" i="68"/>
  <c r="BG496" i="6" s="1"/>
  <c r="BE72" i="68"/>
  <c r="BG175" i="6" s="1"/>
  <c r="BG176" i="6" s="1"/>
  <c r="K353" i="97"/>
  <c r="O531" i="6"/>
  <c r="AI306" i="6"/>
  <c r="AE117" i="91"/>
  <c r="AE118" i="91" s="1"/>
  <c r="AW443" i="6"/>
  <c r="AS266" i="97" s="1"/>
  <c r="AS265" i="97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AT306" i="6"/>
  <c r="AP117" i="91"/>
  <c r="AP118" i="91" s="1"/>
  <c r="M194" i="6"/>
  <c r="AX71" i="68"/>
  <c r="AX80" i="68"/>
  <c r="AZ496" i="6" s="1"/>
  <c r="AX78" i="68"/>
  <c r="AZ442" i="6" s="1"/>
  <c r="AX73" i="68"/>
  <c r="AZ184" i="6" s="1"/>
  <c r="AZ185" i="6" s="1"/>
  <c r="AX74" i="68"/>
  <c r="AZ193" i="6" s="1"/>
  <c r="AX77" i="68"/>
  <c r="AZ406" i="6" s="1"/>
  <c r="AX79" i="68"/>
  <c r="AZ469" i="6" s="1"/>
  <c r="AX75" i="68"/>
  <c r="AZ305" i="6" s="1"/>
  <c r="AX76" i="68"/>
  <c r="AZ341" i="6" s="1"/>
  <c r="AX72" i="68"/>
  <c r="AZ175" i="6" s="1"/>
  <c r="AZ176" i="6" s="1"/>
  <c r="BI77" i="68"/>
  <c r="BK406" i="6" s="1"/>
  <c r="BI76" i="68"/>
  <c r="BK341" i="6" s="1"/>
  <c r="BI80" i="68"/>
  <c r="BK496" i="6" s="1"/>
  <c r="BI73" i="68"/>
  <c r="BK184" i="6" s="1"/>
  <c r="BK185" i="6" s="1"/>
  <c r="BI78" i="68"/>
  <c r="BK442" i="6" s="1"/>
  <c r="BI75" i="68"/>
  <c r="BK305" i="6" s="1"/>
  <c r="BI74" i="68"/>
  <c r="BK193" i="6" s="1"/>
  <c r="BI71" i="68"/>
  <c r="BI79" i="68"/>
  <c r="BK469" i="6" s="1"/>
  <c r="BI72" i="68"/>
  <c r="BK175" i="6" s="1"/>
  <c r="BK176" i="6" s="1"/>
  <c r="AZ17" i="67"/>
  <c r="H4" i="67"/>
  <c r="AY530" i="6"/>
  <c r="AU319" i="97"/>
  <c r="AQ117" i="91"/>
  <c r="AQ118" i="91" s="1"/>
  <c r="AU306" i="6"/>
  <c r="AF82" i="68"/>
  <c r="AH166" i="6"/>
  <c r="AH167" i="6" s="1"/>
  <c r="AR319" i="97"/>
  <c r="AV530" i="6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AW357" i="6"/>
  <c r="AW358" i="6" s="1"/>
  <c r="AS145" i="91"/>
  <c r="AW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Z71" i="68"/>
  <c r="AZ72" i="68"/>
  <c r="BB175" i="6" s="1"/>
  <c r="BB176" i="6" s="1"/>
  <c r="AZ80" i="68"/>
  <c r="BB496" i="6" s="1"/>
  <c r="AZ74" i="68"/>
  <c r="BB193" i="6" s="1"/>
  <c r="AZ79" i="68"/>
  <c r="BB469" i="6" s="1"/>
  <c r="AZ78" i="68"/>
  <c r="BB442" i="6" s="1"/>
  <c r="AZ73" i="68"/>
  <c r="BB184" i="6" s="1"/>
  <c r="BB185" i="6" s="1"/>
  <c r="AZ75" i="68"/>
  <c r="BB305" i="6" s="1"/>
  <c r="AZ76" i="68"/>
  <c r="BB341" i="6" s="1"/>
  <c r="AZ77" i="68"/>
  <c r="BB406" i="6" s="1"/>
  <c r="AA194" i="6"/>
  <c r="W470" i="6"/>
  <c r="S293" i="97" s="1"/>
  <c r="S292" i="97"/>
  <c r="W166" i="6"/>
  <c r="W167" i="6" s="1"/>
  <c r="U82" i="68"/>
  <c r="AM407" i="6"/>
  <c r="AI230" i="97" s="1"/>
  <c r="AI229" i="97"/>
  <c r="BH42" i="52"/>
  <c r="BJ39" i="82"/>
  <c r="BJ15" i="82"/>
  <c r="BH29" i="52" s="1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AY73" i="68"/>
  <c r="BA184" i="6" s="1"/>
  <c r="BA185" i="6" s="1"/>
  <c r="AY76" i="68"/>
  <c r="BA341" i="6" s="1"/>
  <c r="AY79" i="68"/>
  <c r="BA469" i="6" s="1"/>
  <c r="AY80" i="68"/>
  <c r="BA496" i="6" s="1"/>
  <c r="AY78" i="68"/>
  <c r="BA442" i="6" s="1"/>
  <c r="AY71" i="68"/>
  <c r="AY77" i="68"/>
  <c r="BA406" i="6" s="1"/>
  <c r="AY75" i="68"/>
  <c r="BA305" i="6" s="1"/>
  <c r="AY72" i="68"/>
  <c r="BA175" i="6" s="1"/>
  <c r="BA176" i="6" s="1"/>
  <c r="AY74" i="68"/>
  <c r="BA193" i="6" s="1"/>
  <c r="BM127" i="59"/>
  <c r="I23" i="59"/>
  <c r="H33" i="116" s="1"/>
  <c r="BA129" i="59"/>
  <c r="BM129" i="59" s="1"/>
  <c r="M357" i="6"/>
  <c r="M358" i="6" s="1"/>
  <c r="M342" i="6"/>
  <c r="I145" i="91"/>
  <c r="R117" i="91"/>
  <c r="R118" i="91" s="1"/>
  <c r="V306" i="6"/>
  <c r="AV79" i="68"/>
  <c r="AX469" i="6" s="1"/>
  <c r="AV80" i="68"/>
  <c r="AX496" i="6" s="1"/>
  <c r="AV71" i="68"/>
  <c r="AV78" i="68"/>
  <c r="AX442" i="6" s="1"/>
  <c r="AV75" i="68"/>
  <c r="AX305" i="6" s="1"/>
  <c r="AV76" i="68"/>
  <c r="AX341" i="6" s="1"/>
  <c r="AV77" i="68"/>
  <c r="AX406" i="6" s="1"/>
  <c r="AV72" i="68"/>
  <c r="AX175" i="6" s="1"/>
  <c r="AX176" i="6" s="1"/>
  <c r="AV73" i="68"/>
  <c r="AX184" i="6" s="1"/>
  <c r="AX185" i="6" s="1"/>
  <c r="AV74" i="68"/>
  <c r="AX193" i="6" s="1"/>
  <c r="O20" i="52"/>
  <c r="F25" i="59"/>
  <c r="E35" i="116" s="1"/>
  <c r="P7" i="92"/>
  <c r="F229" i="97"/>
  <c r="J407" i="6"/>
  <c r="F230" i="97" s="1"/>
  <c r="J166" i="6"/>
  <c r="J167" i="6" s="1"/>
  <c r="H82" i="68"/>
  <c r="BB39" i="82"/>
  <c r="BB15" i="82"/>
  <c r="AZ29" i="52" s="1"/>
  <c r="AZ42" i="52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U265" i="97"/>
  <c r="AY443" i="6"/>
  <c r="AU266" i="97" s="1"/>
  <c r="AU443" i="6"/>
  <c r="AQ266" i="97" s="1"/>
  <c r="AQ265" i="97"/>
  <c r="BJ51" i="68"/>
  <c r="BJ50" i="68"/>
  <c r="AD145" i="91"/>
  <c r="AH342" i="6"/>
  <c r="AH357" i="6"/>
  <c r="AH358" i="6" s="1"/>
  <c r="BJ42" i="52"/>
  <c r="BL39" i="82"/>
  <c r="BL15" i="82"/>
  <c r="BJ29" i="52" s="1"/>
  <c r="AR292" i="97"/>
  <c r="AV470" i="6"/>
  <c r="AR293" i="97" s="1"/>
  <c r="AE319" i="97"/>
  <c r="AI530" i="6"/>
  <c r="AE145" i="91"/>
  <c r="AI357" i="6"/>
  <c r="AI358" i="6" s="1"/>
  <c r="AI342" i="6"/>
  <c r="K530" i="6"/>
  <c r="G319" i="97"/>
  <c r="AS117" i="91"/>
  <c r="AS118" i="91" s="1"/>
  <c r="AW306" i="6"/>
  <c r="T117" i="91"/>
  <c r="T118" i="91" s="1"/>
  <c r="X306" i="6"/>
  <c r="AJ530" i="6"/>
  <c r="AF319" i="97"/>
  <c r="AN20" i="67"/>
  <c r="AN39" i="64" s="1"/>
  <c r="AO18" i="67"/>
  <c r="G7" i="67"/>
  <c r="W145" i="91"/>
  <c r="AA342" i="6"/>
  <c r="AA357" i="6"/>
  <c r="AA358" i="6" s="1"/>
  <c r="W357" i="6"/>
  <c r="W358" i="6" s="1"/>
  <c r="S145" i="91"/>
  <c r="W342" i="6"/>
  <c r="J7" i="82"/>
  <c r="E44" i="52" s="1"/>
  <c r="E39" i="52"/>
  <c r="BJ24" i="82"/>
  <c r="BH38" i="52" s="1"/>
  <c r="U319" i="97"/>
  <c r="Y530" i="6"/>
  <c r="H145" i="91"/>
  <c r="L342" i="6"/>
  <c r="L357" i="6"/>
  <c r="L358" i="6" s="1"/>
  <c r="AT443" i="6"/>
  <c r="AP266" i="97" s="1"/>
  <c r="AP265" i="97"/>
  <c r="D58" i="50"/>
  <c r="E53" i="50"/>
  <c r="E55" i="50" s="1"/>
  <c r="E57" i="50" s="1"/>
  <c r="AT342" i="6"/>
  <c r="AP145" i="91"/>
  <c r="AT357" i="6"/>
  <c r="AT358" i="6" s="1"/>
  <c r="AG265" i="97"/>
  <c r="AK443" i="6"/>
  <c r="AG266" i="97" s="1"/>
  <c r="AK470" i="6"/>
  <c r="AG293" i="97" s="1"/>
  <c r="AG292" i="97"/>
  <c r="M407" i="6"/>
  <c r="I230" i="97" s="1"/>
  <c r="I229" i="97"/>
  <c r="BG15" i="82"/>
  <c r="BE29" i="52" s="1"/>
  <c r="BG39" i="82"/>
  <c r="BE42" i="52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Y194" i="6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Q229" i="97"/>
  <c r="AU407" i="6"/>
  <c r="AQ230" i="97" s="1"/>
  <c r="AP78" i="68"/>
  <c r="AR442" i="6" s="1"/>
  <c r="AP79" i="68"/>
  <c r="AR469" i="6" s="1"/>
  <c r="AP76" i="68"/>
  <c r="AP71" i="68"/>
  <c r="AP77" i="68"/>
  <c r="AR406" i="6" s="1"/>
  <c r="AP80" i="68"/>
  <c r="AR496" i="6" s="1"/>
  <c r="AP75" i="68"/>
  <c r="AP74" i="68"/>
  <c r="AP73" i="68"/>
  <c r="AP72" i="68"/>
  <c r="I6" i="68"/>
  <c r="BB50" i="68"/>
  <c r="BB51" i="68"/>
  <c r="J5" i="68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5" i="68"/>
  <c r="AP305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7" i="68"/>
  <c r="AP406" i="6" s="1"/>
  <c r="AN72" i="68"/>
  <c r="AP175" i="6" s="1"/>
  <c r="AP176" i="6" s="1"/>
  <c r="BH51" i="68"/>
  <c r="BH50" i="68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T530" i="6"/>
  <c r="AP319" i="97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U470" i="6"/>
  <c r="AQ293" i="97" s="1"/>
  <c r="AQ292" i="97"/>
  <c r="BL51" i="68"/>
  <c r="BL50" i="68"/>
  <c r="AD117" i="91"/>
  <c r="AD118" i="91" s="1"/>
  <c r="AH306" i="6"/>
  <c r="AH470" i="6"/>
  <c r="AD293" i="97" s="1"/>
  <c r="AD292" i="97"/>
  <c r="BA15" i="82"/>
  <c r="AY42" i="52"/>
  <c r="BA39" i="82"/>
  <c r="AR229" i="97"/>
  <c r="AV407" i="6"/>
  <c r="AR230" i="97" s="1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BM51" i="68"/>
  <c r="BM50" i="68"/>
  <c r="S117" i="91"/>
  <c r="S118" i="91" s="1"/>
  <c r="W306" i="6"/>
  <c r="AN7" i="92"/>
  <c r="AM20" i="52"/>
  <c r="H25" i="59"/>
  <c r="G35" i="116" s="1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BK18" i="67"/>
  <c r="BK20" i="67" s="1"/>
  <c r="BK39" i="64" s="1"/>
  <c r="BJ20" i="67"/>
  <c r="BJ39" i="64" s="1"/>
  <c r="BC50" i="68"/>
  <c r="BC51" i="68"/>
  <c r="D68" i="63"/>
  <c r="D23" i="63"/>
  <c r="C166" i="116" s="1"/>
  <c r="AT194" i="6"/>
  <c r="AT209" i="6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AU194" i="6"/>
  <c r="BB18" i="67"/>
  <c r="BB20" i="67" s="1"/>
  <c r="BB39" i="64" s="1"/>
  <c r="BF74" i="68"/>
  <c r="BH193" i="6" s="1"/>
  <c r="BH194" i="6" s="1"/>
  <c r="BF75" i="68"/>
  <c r="BH305" i="6" s="1"/>
  <c r="BD117" i="91" s="1"/>
  <c r="BD118" i="91" s="1"/>
  <c r="BF77" i="68"/>
  <c r="BH406" i="6" s="1"/>
  <c r="BH407" i="6" s="1"/>
  <c r="BD230" i="97" s="1"/>
  <c r="BF73" i="68"/>
  <c r="BH184" i="6" s="1"/>
  <c r="BH185" i="6" s="1"/>
  <c r="BF76" i="68"/>
  <c r="BH341" i="6" s="1"/>
  <c r="BH342" i="6" s="1"/>
  <c r="BF79" i="68"/>
  <c r="BH469" i="6" s="1"/>
  <c r="BD292" i="97" s="1"/>
  <c r="BF78" i="68"/>
  <c r="BH442" i="6" s="1"/>
  <c r="BH443" i="6" s="1"/>
  <c r="BD266" i="97" s="1"/>
  <c r="BF71" i="68"/>
  <c r="BF80" i="68"/>
  <c r="BH496" i="6" s="1"/>
  <c r="BD319" i="97" s="1"/>
  <c r="BF72" i="68"/>
  <c r="BH175" i="6" s="1"/>
  <c r="BH176" i="6" s="1"/>
  <c r="E17" i="51"/>
  <c r="J11" i="51"/>
  <c r="K15" i="51" s="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AW194" i="6"/>
  <c r="AS229" i="97"/>
  <c r="AW407" i="6"/>
  <c r="AS230" i="97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AP229" i="97"/>
  <c r="AT407" i="6"/>
  <c r="AP230" i="97" s="1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F39" i="52"/>
  <c r="L7" i="82"/>
  <c r="F44" i="52" s="1"/>
  <c r="I4" i="67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Y306" i="6"/>
  <c r="AU117" i="91"/>
  <c r="AU118" i="91" s="1"/>
  <c r="AY470" i="6"/>
  <c r="AU293" i="97" s="1"/>
  <c r="AU292" i="97"/>
  <c r="AD319" i="97"/>
  <c r="AH530" i="6"/>
  <c r="BA32" i="82"/>
  <c r="AV443" i="6"/>
  <c r="AR266" i="97" s="1"/>
  <c r="AR265" i="97"/>
  <c r="BK39" i="82"/>
  <c r="BK15" i="82"/>
  <c r="BI29" i="52" s="1"/>
  <c r="BI42" i="52"/>
  <c r="BI24" i="82"/>
  <c r="BG38" i="52" s="1"/>
  <c r="BI39" i="82"/>
  <c r="BG42" i="52"/>
  <c r="BI15" i="82"/>
  <c r="BG29" i="52" s="1"/>
  <c r="AI194" i="6"/>
  <c r="AU82" i="68"/>
  <c r="AW166" i="6"/>
  <c r="AW167" i="6" s="1"/>
  <c r="AW530" i="6"/>
  <c r="AS319" i="97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BL14" i="67"/>
  <c r="L194" i="6"/>
  <c r="AR159" i="91"/>
  <c r="AR146" i="91"/>
  <c r="AR160" i="91" s="1"/>
  <c r="AR35" i="92" s="1"/>
  <c r="AV368" i="6"/>
  <c r="AF159" i="91"/>
  <c r="AF146" i="91"/>
  <c r="AF160" i="91" s="1"/>
  <c r="AF35" i="92" s="1"/>
  <c r="AG152" i="59"/>
  <c r="AJ369" i="6"/>
  <c r="AJ367" i="6"/>
  <c r="AJ368" i="6"/>
  <c r="AJ371" i="6"/>
  <c r="AU376" i="6"/>
  <c r="AJ362" i="6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C67" i="64"/>
  <c r="I56" i="63"/>
  <c r="I17" i="34"/>
  <c r="I19" i="34" s="1"/>
  <c r="H20" i="34"/>
  <c r="K18" i="59" l="1"/>
  <c r="AV367" i="6"/>
  <c r="AV369" i="6"/>
  <c r="AV362" i="6"/>
  <c r="BG376" i="6"/>
  <c r="AS152" i="59"/>
  <c r="BD145" i="91"/>
  <c r="BD265" i="97"/>
  <c r="AH209" i="6"/>
  <c r="AU209" i="6"/>
  <c r="AY209" i="6"/>
  <c r="AY562" i="6" s="1"/>
  <c r="BH357" i="6"/>
  <c r="BH358" i="6" s="1"/>
  <c r="AI209" i="6"/>
  <c r="J209" i="6"/>
  <c r="J7" i="68"/>
  <c r="BH470" i="6"/>
  <c r="BD293" i="97" s="1"/>
  <c r="BH530" i="6"/>
  <c r="BH531" i="6" s="1"/>
  <c r="L209" i="6"/>
  <c r="AK209" i="6"/>
  <c r="AK210" i="6" s="1"/>
  <c r="X209" i="6"/>
  <c r="BD229" i="97"/>
  <c r="Y209" i="6"/>
  <c r="Y562" i="6" s="1"/>
  <c r="AH319" i="97"/>
  <c r="AL530" i="6"/>
  <c r="P530" i="6"/>
  <c r="L319" i="97"/>
  <c r="P229" i="97"/>
  <c r="T407" i="6"/>
  <c r="P230" i="97" s="1"/>
  <c r="AU562" i="6"/>
  <c r="AU210" i="6"/>
  <c r="I306" i="6"/>
  <c r="E117" i="91"/>
  <c r="E118" i="91" s="1"/>
  <c r="AF341" i="6"/>
  <c r="H28" i="68"/>
  <c r="AP353" i="97"/>
  <c r="AT531" i="6"/>
  <c r="AP194" i="6"/>
  <c r="AN319" i="97"/>
  <c r="AR530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AX357" i="6"/>
  <c r="AX358" i="6" s="1"/>
  <c r="AT145" i="91"/>
  <c r="AX342" i="6"/>
  <c r="I159" i="91"/>
  <c r="I34" i="92" s="1"/>
  <c r="I146" i="91"/>
  <c r="I160" i="91" s="1"/>
  <c r="I35" i="92" s="1"/>
  <c r="AW117" i="91"/>
  <c r="AW118" i="91" s="1"/>
  <c r="BA306" i="6"/>
  <c r="AQ194" i="6"/>
  <c r="N319" i="97"/>
  <c r="R530" i="6"/>
  <c r="AN470" i="6"/>
  <c r="AJ293" i="97" s="1"/>
  <c r="AJ292" i="97"/>
  <c r="BG292" i="97"/>
  <c r="BK470" i="6"/>
  <c r="BG293" i="97" s="1"/>
  <c r="BK407" i="6"/>
  <c r="BG230" i="97" s="1"/>
  <c r="BG229" i="97"/>
  <c r="AV265" i="97"/>
  <c r="AZ443" i="6"/>
  <c r="AV266" i="97" s="1"/>
  <c r="H184" i="6"/>
  <c r="H185" i="6" s="1"/>
  <c r="G25" i="68"/>
  <c r="F25" i="68"/>
  <c r="H469" i="6"/>
  <c r="BC117" i="91"/>
  <c r="BC118" i="91" s="1"/>
  <c r="BG306" i="6"/>
  <c r="BI342" i="6"/>
  <c r="BI357" i="6"/>
  <c r="BI358" i="6" s="1"/>
  <c r="BE145" i="91"/>
  <c r="AQ146" i="91"/>
  <c r="AQ160" i="91" s="1"/>
  <c r="AQ35" i="92" s="1"/>
  <c r="AQ159" i="91"/>
  <c r="AQ34" i="92" s="1"/>
  <c r="AB470" i="6"/>
  <c r="X293" i="97" s="1"/>
  <c r="X292" i="97"/>
  <c r="BF443" i="6"/>
  <c r="BB266" i="97" s="1"/>
  <c r="BB265" i="97"/>
  <c r="BC194" i="6"/>
  <c r="BK73" i="68"/>
  <c r="BM184" i="6" s="1"/>
  <c r="BM185" i="6" s="1"/>
  <c r="BK79" i="68"/>
  <c r="BM469" i="6" s="1"/>
  <c r="BK72" i="68"/>
  <c r="BM175" i="6" s="1"/>
  <c r="BM176" i="6" s="1"/>
  <c r="BK78" i="68"/>
  <c r="BM442" i="6" s="1"/>
  <c r="BK71" i="68"/>
  <c r="BK80" i="68"/>
  <c r="BM496" i="6" s="1"/>
  <c r="BK77" i="68"/>
  <c r="BM406" i="6" s="1"/>
  <c r="BK76" i="68"/>
  <c r="BM341" i="6" s="1"/>
  <c r="BK75" i="68"/>
  <c r="BM305" i="6" s="1"/>
  <c r="BK74" i="68"/>
  <c r="BM193" i="6" s="1"/>
  <c r="L6" i="82"/>
  <c r="F43" i="52" s="1"/>
  <c r="F38" i="52"/>
  <c r="AO145" i="91"/>
  <c r="AS342" i="6"/>
  <c r="AS357" i="6"/>
  <c r="AS358" i="6" s="1"/>
  <c r="AQ82" i="68"/>
  <c r="AS166" i="6"/>
  <c r="AS167" i="6" s="1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AW209" i="6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AR407" i="6"/>
  <c r="AN230" i="97" s="1"/>
  <c r="AN229" i="97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T117" i="91"/>
  <c r="AT118" i="91" s="1"/>
  <c r="AX306" i="6"/>
  <c r="AW229" i="97"/>
  <c r="BA407" i="6"/>
  <c r="AW230" i="97" s="1"/>
  <c r="D38" i="52"/>
  <c r="H6" i="82"/>
  <c r="D43" i="52" s="1"/>
  <c r="AQ342" i="6"/>
  <c r="AQ357" i="6"/>
  <c r="AQ358" i="6" s="1"/>
  <c r="AM145" i="91"/>
  <c r="R194" i="6"/>
  <c r="AX265" i="97"/>
  <c r="BB443" i="6"/>
  <c r="AX266" i="97" s="1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BK166" i="6"/>
  <c r="BK167" i="6" s="1"/>
  <c r="BI82" i="68"/>
  <c r="AV319" i="97"/>
  <c r="AZ530" i="6"/>
  <c r="H193" i="6"/>
  <c r="F26" i="68"/>
  <c r="G26" i="68"/>
  <c r="H406" i="6"/>
  <c r="S353" i="97"/>
  <c r="W531" i="6"/>
  <c r="BC319" i="97"/>
  <c r="BG530" i="6"/>
  <c r="BG194" i="6"/>
  <c r="BE265" i="97"/>
  <c r="BI443" i="6"/>
  <c r="BE266" i="97" s="1"/>
  <c r="AU531" i="6"/>
  <c r="AQ353" i="97"/>
  <c r="AB443" i="6"/>
  <c r="X266" i="97" s="1"/>
  <c r="X265" i="97"/>
  <c r="AY292" i="97"/>
  <c r="BC470" i="6"/>
  <c r="AY293" i="97" s="1"/>
  <c r="AS194" i="6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I5" i="91" s="1"/>
  <c r="D5" i="97"/>
  <c r="I5" i="97" s="1"/>
  <c r="J17" i="51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BH73" i="68"/>
  <c r="BJ184" i="6" s="1"/>
  <c r="BJ185" i="6" s="1"/>
  <c r="BH78" i="68"/>
  <c r="BJ442" i="6" s="1"/>
  <c r="BH76" i="68"/>
  <c r="BJ341" i="6" s="1"/>
  <c r="BH79" i="68"/>
  <c r="BJ469" i="6" s="1"/>
  <c r="BH71" i="68"/>
  <c r="BH72" i="68"/>
  <c r="BJ175" i="6" s="1"/>
  <c r="BJ176" i="6" s="1"/>
  <c r="BH77" i="68"/>
  <c r="BJ406" i="6" s="1"/>
  <c r="BH80" i="68"/>
  <c r="BJ496" i="6" s="1"/>
  <c r="BH74" i="68"/>
  <c r="BJ193" i="6" s="1"/>
  <c r="BH75" i="68"/>
  <c r="BJ305" i="6" s="1"/>
  <c r="K209" i="6"/>
  <c r="BB73" i="68"/>
  <c r="BB79" i="68"/>
  <c r="BD469" i="6" s="1"/>
  <c r="BB77" i="68"/>
  <c r="BD406" i="6" s="1"/>
  <c r="BB72" i="68"/>
  <c r="BB75" i="68"/>
  <c r="BB71" i="68"/>
  <c r="BB80" i="68"/>
  <c r="BD496" i="6" s="1"/>
  <c r="BB78" i="68"/>
  <c r="BD442" i="6" s="1"/>
  <c r="BB76" i="68"/>
  <c r="BB74" i="68"/>
  <c r="J6" i="68"/>
  <c r="AP82" i="68"/>
  <c r="AR166" i="6"/>
  <c r="AR167" i="6" s="1"/>
  <c r="I23" i="68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BJ80" i="68"/>
  <c r="BL496" i="6" s="1"/>
  <c r="BJ76" i="68"/>
  <c r="BL341" i="6" s="1"/>
  <c r="BJ71" i="68"/>
  <c r="BJ75" i="68"/>
  <c r="BL305" i="6" s="1"/>
  <c r="BJ78" i="68"/>
  <c r="BL442" i="6" s="1"/>
  <c r="BJ77" i="68"/>
  <c r="BL406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S166" i="6"/>
  <c r="S167" i="6" s="1"/>
  <c r="Q82" i="68"/>
  <c r="AX443" i="6"/>
  <c r="AT266" i="97" s="1"/>
  <c r="AT265" i="97"/>
  <c r="M367" i="6"/>
  <c r="M362" i="6"/>
  <c r="M371" i="6"/>
  <c r="J152" i="59"/>
  <c r="M369" i="6"/>
  <c r="M368" i="6"/>
  <c r="X376" i="6"/>
  <c r="BA166" i="6"/>
  <c r="BA167" i="6" s="1"/>
  <c r="AY82" i="68"/>
  <c r="AM265" i="97"/>
  <c r="AQ443" i="6"/>
  <c r="AM266" i="97" s="1"/>
  <c r="N265" i="97"/>
  <c r="R443" i="6"/>
  <c r="N266" i="97" s="1"/>
  <c r="AX292" i="97"/>
  <c r="BB470" i="6"/>
  <c r="AX293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BK194" i="6"/>
  <c r="AZ342" i="6"/>
  <c r="AV145" i="91"/>
  <c r="AZ357" i="6"/>
  <c r="AZ358" i="6" s="1"/>
  <c r="AZ166" i="6"/>
  <c r="AZ167" i="6" s="1"/>
  <c r="AX82" i="68"/>
  <c r="H305" i="6"/>
  <c r="G27" i="68"/>
  <c r="F27" i="68"/>
  <c r="BG357" i="6"/>
  <c r="BG358" i="6" s="1"/>
  <c r="BC145" i="91"/>
  <c r="BG342" i="6"/>
  <c r="BI470" i="6"/>
  <c r="BE293" i="97" s="1"/>
  <c r="BE292" i="97"/>
  <c r="AB194" i="6"/>
  <c r="AK531" i="6"/>
  <c r="AG353" i="97"/>
  <c r="BC407" i="6"/>
  <c r="AY230" i="97" s="1"/>
  <c r="AY229" i="97"/>
  <c r="H353" i="97"/>
  <c r="L531" i="6"/>
  <c r="AV167" i="6"/>
  <c r="AV209" i="6"/>
  <c r="AS530" i="6"/>
  <c r="AO319" i="97"/>
  <c r="J6" i="82"/>
  <c r="E43" i="52" s="1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R341" i="6"/>
  <c r="I28" i="68"/>
  <c r="AC470" i="6"/>
  <c r="Y293" i="97" s="1"/>
  <c r="Y292" i="97"/>
  <c r="Z530" i="6"/>
  <c r="V319" i="97"/>
  <c r="AO20" i="67"/>
  <c r="AO39" i="64" s="1"/>
  <c r="G9" i="64" s="1"/>
  <c r="G124" i="116" s="1"/>
  <c r="G8" i="67"/>
  <c r="G10" i="67" s="1"/>
  <c r="S530" i="6"/>
  <c r="O319" i="97"/>
  <c r="AV82" i="68"/>
  <c r="AX166" i="6"/>
  <c r="AX167" i="6" s="1"/>
  <c r="AZ7" i="92"/>
  <c r="AY20" i="52"/>
  <c r="I25" i="59"/>
  <c r="H35" i="116" s="1"/>
  <c r="BA443" i="6"/>
  <c r="AW266" i="97" s="1"/>
  <c r="AW265" i="97"/>
  <c r="AQ530" i="6"/>
  <c r="AM319" i="97"/>
  <c r="R342" i="6"/>
  <c r="N145" i="91"/>
  <c r="R357" i="6"/>
  <c r="R358" i="6" s="1"/>
  <c r="AA209" i="6"/>
  <c r="BB194" i="6"/>
  <c r="AO194" i="6"/>
  <c r="AO209" i="6"/>
  <c r="X562" i="6"/>
  <c r="X210" i="6"/>
  <c r="AN530" i="6"/>
  <c r="AJ319" i="97"/>
  <c r="AN166" i="6"/>
  <c r="AN167" i="6" s="1"/>
  <c r="AL82" i="68"/>
  <c r="BK306" i="6"/>
  <c r="BG117" i="91"/>
  <c r="BG118" i="91" s="1"/>
  <c r="AZ306" i="6"/>
  <c r="AV117" i="91"/>
  <c r="AV118" i="91" s="1"/>
  <c r="M209" i="6"/>
  <c r="H341" i="6"/>
  <c r="G28" i="68"/>
  <c r="F28" i="68"/>
  <c r="BC229" i="97"/>
  <c r="BG407" i="6"/>
  <c r="BC230" i="97" s="1"/>
  <c r="BG82" i="68"/>
  <c r="BI166" i="6"/>
  <c r="BI167" i="6" s="1"/>
  <c r="X319" i="97"/>
  <c r="AB530" i="6"/>
  <c r="BB117" i="91"/>
  <c r="BB118" i="91" s="1"/>
  <c r="BF306" i="6"/>
  <c r="F8" i="67"/>
  <c r="F10" i="67" s="1"/>
  <c r="AC20" i="67"/>
  <c r="AC39" i="64" s="1"/>
  <c r="F9" i="64" s="1"/>
  <c r="F124" i="116" s="1"/>
  <c r="AS443" i="6"/>
  <c r="AO266" i="97" s="1"/>
  <c r="AO265" i="97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R175" i="6"/>
  <c r="AR176" i="6" s="1"/>
  <c r="I24" i="68"/>
  <c r="AN292" i="97"/>
  <c r="AR470" i="6"/>
  <c r="AN293" i="97" s="1"/>
  <c r="AC166" i="6"/>
  <c r="AC167" i="6" s="1"/>
  <c r="AA82" i="68"/>
  <c r="V229" i="97"/>
  <c r="Z407" i="6"/>
  <c r="V230" i="97" s="1"/>
  <c r="Z166" i="6"/>
  <c r="Z167" i="6" s="1"/>
  <c r="X82" i="68"/>
  <c r="AT362" i="6"/>
  <c r="AT367" i="6"/>
  <c r="AT369" i="6"/>
  <c r="AT368" i="6"/>
  <c r="BE376" i="6"/>
  <c r="AT371" i="6"/>
  <c r="AQ152" i="59"/>
  <c r="K531" i="6"/>
  <c r="G353" i="97"/>
  <c r="AX194" i="6"/>
  <c r="AX530" i="6"/>
  <c r="AT319" i="97"/>
  <c r="AW319" i="97"/>
  <c r="BA530" i="6"/>
  <c r="AO82" i="68"/>
  <c r="AQ166" i="6"/>
  <c r="AQ167" i="6" s="1"/>
  <c r="R470" i="6"/>
  <c r="N293" i="97" s="1"/>
  <c r="N292" i="97"/>
  <c r="AX319" i="97"/>
  <c r="BB530" i="6"/>
  <c r="AO443" i="6"/>
  <c r="AK266" i="97" s="1"/>
  <c r="AK265" i="97"/>
  <c r="AN407" i="6"/>
  <c r="AJ230" i="97" s="1"/>
  <c r="AJ229" i="97"/>
  <c r="AU353" i="97"/>
  <c r="AY531" i="6"/>
  <c r="BK443" i="6"/>
  <c r="BG266" i="97" s="1"/>
  <c r="BG265" i="97"/>
  <c r="AV292" i="97"/>
  <c r="AZ470" i="6"/>
  <c r="AV293" i="97" s="1"/>
  <c r="H175" i="6"/>
  <c r="H176" i="6" s="1"/>
  <c r="G24" i="68"/>
  <c r="F24" i="68"/>
  <c r="C37" i="52"/>
  <c r="E5" i="82"/>
  <c r="C42" i="52" s="1"/>
  <c r="O4" i="82"/>
  <c r="BI194" i="6"/>
  <c r="BI407" i="6"/>
  <c r="BE230" i="97" s="1"/>
  <c r="BE229" i="97"/>
  <c r="AB306" i="6"/>
  <c r="X117" i="91"/>
  <c r="X118" i="91" s="1"/>
  <c r="BF407" i="6"/>
  <c r="BB230" i="97" s="1"/>
  <c r="BB229" i="97"/>
  <c r="F353" i="97"/>
  <c r="J531" i="6"/>
  <c r="O562" i="6"/>
  <c r="O210" i="6"/>
  <c r="AY265" i="97"/>
  <c r="BC443" i="6"/>
  <c r="AY266" i="97" s="1"/>
  <c r="G39" i="52"/>
  <c r="N7" i="82"/>
  <c r="G44" i="52" s="1"/>
  <c r="AS470" i="6"/>
  <c r="AO293" i="97" s="1"/>
  <c r="AO292" i="97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J562" i="6"/>
  <c r="J210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H210" i="6"/>
  <c r="AH562" i="6"/>
  <c r="BF82" i="68"/>
  <c r="BH166" i="6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BM71" i="68"/>
  <c r="BM74" i="68"/>
  <c r="BO193" i="6" s="1"/>
  <c r="BM75" i="68"/>
  <c r="BO305" i="6" s="1"/>
  <c r="BM77" i="68"/>
  <c r="BO406" i="6" s="1"/>
  <c r="BM78" i="68"/>
  <c r="BO442" i="6" s="1"/>
  <c r="BM80" i="68"/>
  <c r="BO496" i="6" s="1"/>
  <c r="BM79" i="68"/>
  <c r="BO469" i="6" s="1"/>
  <c r="BM73" i="68"/>
  <c r="BO184" i="6" s="1"/>
  <c r="BO185" i="6" s="1"/>
  <c r="BM76" i="68"/>
  <c r="BO341" i="6" s="1"/>
  <c r="BM72" i="68"/>
  <c r="BO175" i="6" s="1"/>
  <c r="BO176" i="6" s="1"/>
  <c r="I342" i="6"/>
  <c r="E145" i="91"/>
  <c r="I357" i="6"/>
  <c r="I358" i="6" s="1"/>
  <c r="BL71" i="68"/>
  <c r="BL80" i="68"/>
  <c r="BN496" i="6" s="1"/>
  <c r="BL78" i="68"/>
  <c r="BN442" i="6" s="1"/>
  <c r="BL73" i="68"/>
  <c r="BN184" i="6" s="1"/>
  <c r="BN185" i="6" s="1"/>
  <c r="BL76" i="68"/>
  <c r="BN341" i="6" s="1"/>
  <c r="BL79" i="68"/>
  <c r="BN469" i="6" s="1"/>
  <c r="BL72" i="68"/>
  <c r="BN175" i="6" s="1"/>
  <c r="BN176" i="6" s="1"/>
  <c r="BL77" i="68"/>
  <c r="BN406" i="6" s="1"/>
  <c r="BL75" i="68"/>
  <c r="BN305" i="6" s="1"/>
  <c r="BL74" i="68"/>
  <c r="BN193" i="6" s="1"/>
  <c r="AD82" i="68"/>
  <c r="AF166" i="6"/>
  <c r="AF167" i="6" s="1"/>
  <c r="H23" i="68"/>
  <c r="AL229" i="97"/>
  <c r="AP407" i="6"/>
  <c r="AL230" i="97" s="1"/>
  <c r="AP166" i="6"/>
  <c r="AP167" i="6" s="1"/>
  <c r="AN82" i="68"/>
  <c r="AR184" i="6"/>
  <c r="AR185" i="6" s="1"/>
  <c r="I25" i="68"/>
  <c r="AN265" i="97"/>
  <c r="AR443" i="6"/>
  <c r="AN266" i="97" s="1"/>
  <c r="Z194" i="6"/>
  <c r="AP146" i="91"/>
  <c r="AP160" i="91" s="1"/>
  <c r="AP35" i="92" s="1"/>
  <c r="AP159" i="91"/>
  <c r="AP34" i="92" s="1"/>
  <c r="S146" i="91"/>
  <c r="S160" i="91" s="1"/>
  <c r="S35" i="92" s="1"/>
  <c r="S159" i="91"/>
  <c r="S34" i="92" s="1"/>
  <c r="S194" i="6"/>
  <c r="AT292" i="97"/>
  <c r="AX470" i="6"/>
  <c r="AT293" i="97" s="1"/>
  <c r="BA470" i="6"/>
  <c r="AW293" i="97" s="1"/>
  <c r="AW292" i="97"/>
  <c r="AM117" i="91"/>
  <c r="AM118" i="91" s="1"/>
  <c r="AQ306" i="6"/>
  <c r="R306" i="6"/>
  <c r="N117" i="91"/>
  <c r="N118" i="91" s="1"/>
  <c r="BB407" i="6"/>
  <c r="AX230" i="97" s="1"/>
  <c r="AX229" i="97"/>
  <c r="AR353" i="97"/>
  <c r="AV531" i="6"/>
  <c r="AZ407" i="6"/>
  <c r="AV230" i="97" s="1"/>
  <c r="AV229" i="97"/>
  <c r="F82" i="68"/>
  <c r="H166" i="6"/>
  <c r="H167" i="6" s="1"/>
  <c r="F23" i="68"/>
  <c r="G23" i="68"/>
  <c r="E16" i="67"/>
  <c r="E19" i="67" s="1"/>
  <c r="E51" i="63"/>
  <c r="AM209" i="6"/>
  <c r="BG443" i="6"/>
  <c r="BC266" i="97" s="1"/>
  <c r="BC265" i="97"/>
  <c r="BE117" i="91"/>
  <c r="BE118" i="91" s="1"/>
  <c r="BI306" i="6"/>
  <c r="BI530" i="6"/>
  <c r="BE319" i="97"/>
  <c r="AB166" i="6"/>
  <c r="AB167" i="6" s="1"/>
  <c r="Z82" i="68"/>
  <c r="BF166" i="6"/>
  <c r="BF167" i="6" s="1"/>
  <c r="BD82" i="68"/>
  <c r="BB319" i="97"/>
  <c r="BF530" i="6"/>
  <c r="BC166" i="6"/>
  <c r="BC167" i="6" s="1"/>
  <c r="BA82" i="68"/>
  <c r="AS306" i="6"/>
  <c r="AO117" i="91"/>
  <c r="AO118" i="91" s="1"/>
  <c r="N194" i="6"/>
  <c r="N407" i="6"/>
  <c r="J230" i="97" s="1"/>
  <c r="J229" i="97"/>
  <c r="R159" i="91"/>
  <c r="R34" i="92" s="1"/>
  <c r="R146" i="91"/>
  <c r="R160" i="91" s="1"/>
  <c r="R35" i="92" s="1"/>
  <c r="AI210" i="6"/>
  <c r="AI562" i="6"/>
  <c r="AV372" i="6"/>
  <c r="AR164" i="91" s="1"/>
  <c r="AA145" i="91"/>
  <c r="AE342" i="6"/>
  <c r="AE357" i="6"/>
  <c r="AE358" i="6" s="1"/>
  <c r="Q319" i="97"/>
  <c r="U530" i="6"/>
  <c r="AL194" i="6"/>
  <c r="BH306" i="6"/>
  <c r="AH531" i="6"/>
  <c r="AD353" i="97"/>
  <c r="AD306" i="6"/>
  <c r="Z117" i="91"/>
  <c r="Z118" i="91" s="1"/>
  <c r="J23" i="59"/>
  <c r="K23" i="59" s="1"/>
  <c r="Q145" i="91"/>
  <c r="U342" i="6"/>
  <c r="U357" i="6"/>
  <c r="U358" i="6" s="1"/>
  <c r="C36" i="52"/>
  <c r="O3" i="8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R193" i="6"/>
  <c r="I26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BA194" i="6"/>
  <c r="BA342" i="6"/>
  <c r="BA357" i="6"/>
  <c r="BA358" i="6" s="1"/>
  <c r="AW145" i="91"/>
  <c r="AM292" i="97"/>
  <c r="AQ470" i="6"/>
  <c r="AM293" i="97" s="1"/>
  <c r="P82" i="68"/>
  <c r="R166" i="6"/>
  <c r="R167" i="6" s="1"/>
  <c r="BB342" i="6"/>
  <c r="BB357" i="6"/>
  <c r="BB358" i="6" s="1"/>
  <c r="AX145" i="91"/>
  <c r="BB166" i="6"/>
  <c r="BB167" i="6" s="1"/>
  <c r="AZ82" i="68"/>
  <c r="AK319" i="97"/>
  <c r="AO530" i="6"/>
  <c r="AS159" i="91"/>
  <c r="AS34" i="92" s="1"/>
  <c r="AS146" i="91"/>
  <c r="AS160" i="91" s="1"/>
  <c r="AS35" i="92" s="1"/>
  <c r="AJ117" i="91"/>
  <c r="AJ118" i="91" s="1"/>
  <c r="AN306" i="6"/>
  <c r="BA18" i="67"/>
  <c r="AZ20" i="67"/>
  <c r="AZ39" i="64" s="1"/>
  <c r="H7" i="67"/>
  <c r="BG319" i="97"/>
  <c r="BK530" i="6"/>
  <c r="AZ194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BG166" i="6"/>
  <c r="BG167" i="6" s="1"/>
  <c r="BE82" i="68"/>
  <c r="X229" i="97"/>
  <c r="AB407" i="6"/>
  <c r="X230" i="97" s="1"/>
  <c r="BF470" i="6"/>
  <c r="BB293" i="97" s="1"/>
  <c r="BB292" i="97"/>
  <c r="BF194" i="6"/>
  <c r="V209" i="6"/>
  <c r="AY145" i="91"/>
  <c r="BC357" i="6"/>
  <c r="BC358" i="6" s="1"/>
  <c r="BC342" i="6"/>
  <c r="AY319" i="97"/>
  <c r="BC530" i="6"/>
  <c r="F7" i="82"/>
  <c r="C44" i="52" s="1"/>
  <c r="C39" i="52"/>
  <c r="AS407" i="6"/>
  <c r="AO230" i="97" s="1"/>
  <c r="AO229" i="97"/>
  <c r="AV152" i="59"/>
  <c r="AY371" i="6"/>
  <c r="AY369" i="6"/>
  <c r="AY367" i="6"/>
  <c r="AY368" i="6"/>
  <c r="AY362" i="6"/>
  <c r="BJ376" i="6"/>
  <c r="J145" i="91"/>
  <c r="N357" i="6"/>
  <c r="N358" i="6" s="1"/>
  <c r="N342" i="6"/>
  <c r="AA319" i="97"/>
  <c r="AE530" i="6"/>
  <c r="L562" i="6"/>
  <c r="L21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BC75" i="68"/>
  <c r="BE305" i="6" s="1"/>
  <c r="BC78" i="68"/>
  <c r="BE442" i="6" s="1"/>
  <c r="BC71" i="68"/>
  <c r="BC77" i="68"/>
  <c r="BE406" i="6" s="1"/>
  <c r="BC80" i="68"/>
  <c r="BE496" i="6" s="1"/>
  <c r="BC74" i="68"/>
  <c r="BE193" i="6" s="1"/>
  <c r="BC79" i="68"/>
  <c r="BE469" i="6" s="1"/>
  <c r="BC72" i="68"/>
  <c r="BE175" i="6" s="1"/>
  <c r="BE176" i="6" s="1"/>
  <c r="BC73" i="68"/>
  <c r="BE184" i="6" s="1"/>
  <c r="BE185" i="6" s="1"/>
  <c r="BC76" i="68"/>
  <c r="BE341" i="6" s="1"/>
  <c r="AF193" i="6"/>
  <c r="H26" i="68"/>
  <c r="AE194" i="6"/>
  <c r="AS353" i="97"/>
  <c r="AW531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AT210" i="6"/>
  <c r="AT562" i="6"/>
  <c r="E265" i="97"/>
  <c r="I443" i="6"/>
  <c r="E266" i="97" s="1"/>
  <c r="AY29" i="52"/>
  <c r="M6" i="82"/>
  <c r="AF443" i="6"/>
  <c r="AB266" i="97" s="1"/>
  <c r="AB265" i="97"/>
  <c r="AL319" i="97"/>
  <c r="AP530" i="6"/>
  <c r="AR305" i="6"/>
  <c r="I27" i="68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T229" i="97"/>
  <c r="AX407" i="6"/>
  <c r="AT230" i="97" s="1"/>
  <c r="AM229" i="97"/>
  <c r="AQ407" i="6"/>
  <c r="AM230" i="97" s="1"/>
  <c r="R407" i="6"/>
  <c r="N230" i="97" s="1"/>
  <c r="N229" i="97"/>
  <c r="BB306" i="6"/>
  <c r="AX117" i="91"/>
  <c r="AX118" i="91" s="1"/>
  <c r="AJ167" i="6"/>
  <c r="AJ209" i="6"/>
  <c r="AK292" i="97"/>
  <c r="AO470" i="6"/>
  <c r="AK293" i="97" s="1"/>
  <c r="AW368" i="6"/>
  <c r="AW369" i="6"/>
  <c r="AW362" i="6"/>
  <c r="AT152" i="59"/>
  <c r="AW371" i="6"/>
  <c r="AW367" i="6"/>
  <c r="BH376" i="6"/>
  <c r="AN194" i="6"/>
  <c r="BK357" i="6"/>
  <c r="BK358" i="6" s="1"/>
  <c r="BG145" i="91"/>
  <c r="BK342" i="6"/>
  <c r="H442" i="6"/>
  <c r="D8" i="67"/>
  <c r="D10" i="67" s="1"/>
  <c r="E20" i="67"/>
  <c r="E39" i="64" s="1"/>
  <c r="D9" i="64" s="1"/>
  <c r="D124" i="116" s="1"/>
  <c r="T353" i="97"/>
  <c r="X531" i="6"/>
  <c r="BC292" i="97"/>
  <c r="BG470" i="6"/>
  <c r="BC293" i="97" s="1"/>
  <c r="AU362" i="6"/>
  <c r="BF376" i="6"/>
  <c r="AU368" i="6"/>
  <c r="AU367" i="6"/>
  <c r="AR152" i="59"/>
  <c r="AU371" i="6"/>
  <c r="AU369" i="6"/>
  <c r="AB342" i="6"/>
  <c r="X145" i="91"/>
  <c r="AB357" i="6"/>
  <c r="AB358" i="6" s="1"/>
  <c r="BF357" i="6"/>
  <c r="BF358" i="6" s="1"/>
  <c r="BB145" i="91"/>
  <c r="BF342" i="6"/>
  <c r="BC306" i="6"/>
  <c r="AY117" i="91"/>
  <c r="AY118" i="91" s="1"/>
  <c r="AI353" i="97"/>
  <c r="AM531" i="6"/>
  <c r="AU146" i="91"/>
  <c r="AU160" i="91" s="1"/>
  <c r="AU35" i="92" s="1"/>
  <c r="AU159" i="91"/>
  <c r="AU34" i="92" s="1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K17" i="51"/>
  <c r="AF34" i="92"/>
  <c r="AU378" i="6"/>
  <c r="AQ166" i="91"/>
  <c r="AR34" i="92"/>
  <c r="BG378" i="6"/>
  <c r="BC166" i="91"/>
  <c r="BD146" i="91"/>
  <c r="BD160" i="91" s="1"/>
  <c r="BD35" i="92" s="1"/>
  <c r="BD159" i="91"/>
  <c r="AJ372" i="6"/>
  <c r="BH371" i="6"/>
  <c r="BH362" i="6"/>
  <c r="BH369" i="6"/>
  <c r="BH368" i="6"/>
  <c r="BE152" i="59"/>
  <c r="BH367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Y210" i="6" l="1"/>
  <c r="AY210" i="6"/>
  <c r="AY214" i="6" s="1"/>
  <c r="BK209" i="6"/>
  <c r="S209" i="6"/>
  <c r="Z209" i="6"/>
  <c r="BD353" i="97"/>
  <c r="BF209" i="6"/>
  <c r="BF562" i="6" s="1"/>
  <c r="AL209" i="6"/>
  <c r="AL210" i="6" s="1"/>
  <c r="M372" i="6"/>
  <c r="I164" i="91" s="1"/>
  <c r="I37" i="92" s="1"/>
  <c r="Y372" i="6"/>
  <c r="U164" i="91" s="1"/>
  <c r="BN80" i="68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BI209" i="6"/>
  <c r="BI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G9" i="67" s="1"/>
  <c r="H6" i="67" s="1"/>
  <c r="AX209" i="6"/>
  <c r="AX562" i="6" s="1"/>
  <c r="AT372" i="6"/>
  <c r="AP164" i="91" s="1"/>
  <c r="AS209" i="6"/>
  <c r="AS210" i="6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BF378" i="6"/>
  <c r="BB166" i="91"/>
  <c r="BN78" i="68"/>
  <c r="AW372" i="6"/>
  <c r="AJ562" i="6"/>
  <c r="AJ210" i="6"/>
  <c r="G38" i="52"/>
  <c r="N6" i="82"/>
  <c r="G43" i="52" s="1"/>
  <c r="AF194" i="6"/>
  <c r="AF209" i="6"/>
  <c r="BE166" i="6"/>
  <c r="BE167" i="6" s="1"/>
  <c r="BC82" i="68"/>
  <c r="BF166" i="91"/>
  <c r="BJ378" i="6"/>
  <c r="V562" i="6"/>
  <c r="V210" i="6"/>
  <c r="Z551" i="6"/>
  <c r="V372" i="97"/>
  <c r="BG353" i="97"/>
  <c r="BK531" i="6"/>
  <c r="AT378" i="6"/>
  <c r="AP166" i="91"/>
  <c r="AC209" i="6"/>
  <c r="P209" i="6"/>
  <c r="AA159" i="91"/>
  <c r="AA34" i="92" s="1"/>
  <c r="AA146" i="91"/>
  <c r="AA160" i="91" s="1"/>
  <c r="AA35" i="92" s="1"/>
  <c r="N209" i="6"/>
  <c r="BO342" i="6"/>
  <c r="BK145" i="91"/>
  <c r="BO357" i="6"/>
  <c r="BO358" i="6" s="1"/>
  <c r="BM82" i="68"/>
  <c r="BO166" i="6"/>
  <c r="BO167" i="6" s="1"/>
  <c r="J563" i="6"/>
  <c r="J565" i="6" s="1"/>
  <c r="E10" i="12"/>
  <c r="E11" i="12" s="1"/>
  <c r="M353" i="97"/>
  <c r="Q531" i="6"/>
  <c r="AX531" i="6"/>
  <c r="AT353" i="97"/>
  <c r="AL146" i="91"/>
  <c r="AL160" i="91" s="1"/>
  <c r="AL35" i="92" s="1"/>
  <c r="AL159" i="91"/>
  <c r="AL34" i="92" s="1"/>
  <c r="S10" i="12"/>
  <c r="S11" i="12" s="1"/>
  <c r="X563" i="6"/>
  <c r="X565" i="6" s="1"/>
  <c r="AY219" i="6"/>
  <c r="AY221" i="6"/>
  <c r="AV150" i="59"/>
  <c r="BJ228" i="6"/>
  <c r="AY223" i="6"/>
  <c r="AY220" i="6"/>
  <c r="BL470" i="6"/>
  <c r="BH293" i="97" s="1"/>
  <c r="BH292" i="97"/>
  <c r="BH319" i="97"/>
  <c r="BL530" i="6"/>
  <c r="I29" i="68"/>
  <c r="I30" i="68" s="1"/>
  <c r="BB82" i="68"/>
  <c r="BD166" i="6"/>
  <c r="BD167" i="6" s="1"/>
  <c r="J23" i="68"/>
  <c r="BJ194" i="6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BD376" i="6"/>
  <c r="AP152" i="59"/>
  <c r="AS362" i="6"/>
  <c r="AS367" i="6"/>
  <c r="AS371" i="6"/>
  <c r="AS369" i="6"/>
  <c r="AS368" i="6"/>
  <c r="BM407" i="6"/>
  <c r="BI230" i="97" s="1"/>
  <c r="BI229" i="97"/>
  <c r="BI367" i="6"/>
  <c r="BI362" i="6"/>
  <c r="BI368" i="6"/>
  <c r="BI369" i="6"/>
  <c r="BI371" i="6"/>
  <c r="BF152" i="59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BF228" i="6"/>
  <c r="AU223" i="6"/>
  <c r="AU214" i="6"/>
  <c r="AU220" i="6"/>
  <c r="AR150" i="59"/>
  <c r="AU219" i="6"/>
  <c r="AU221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BA145" i="91"/>
  <c r="BE342" i="6"/>
  <c r="BE357" i="6"/>
  <c r="BE358" i="6" s="1"/>
  <c r="BE443" i="6"/>
  <c r="BA266" i="97" s="1"/>
  <c r="BA265" i="97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BN443" i="6"/>
  <c r="BJ266" i="97" s="1"/>
  <c r="BJ265" i="97"/>
  <c r="F6" i="82"/>
  <c r="C43" i="52" s="1"/>
  <c r="C38" i="52"/>
  <c r="AY542" i="6"/>
  <c r="AU365" i="97" s="1"/>
  <c r="AY541" i="6"/>
  <c r="AU364" i="97" s="1"/>
  <c r="AY544" i="6"/>
  <c r="AU367" i="97" s="1"/>
  <c r="AU354" i="97"/>
  <c r="AV153" i="59"/>
  <c r="BJ549" i="6"/>
  <c r="AY535" i="6"/>
  <c r="AU358" i="97" s="1"/>
  <c r="AY540" i="6"/>
  <c r="AO210" i="6"/>
  <c r="AO562" i="6"/>
  <c r="AT10" i="12"/>
  <c r="AT11" i="12" s="1"/>
  <c r="AY563" i="6"/>
  <c r="AY565" i="6" s="1"/>
  <c r="BD305" i="6"/>
  <c r="J27" i="68"/>
  <c r="BF319" i="97"/>
  <c r="BJ530" i="6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BI319" i="97"/>
  <c r="BM530" i="6"/>
  <c r="N353" i="97"/>
  <c r="R531" i="6"/>
  <c r="AU563" i="6"/>
  <c r="AU565" i="6" s="1"/>
  <c r="AP10" i="12"/>
  <c r="AP11" i="12" s="1"/>
  <c r="G10" i="12"/>
  <c r="G11" i="12" s="1"/>
  <c r="L563" i="6"/>
  <c r="L565" i="6" s="1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BN194" i="6"/>
  <c r="BN530" i="6"/>
  <c r="BJ319" i="97"/>
  <c r="BO470" i="6"/>
  <c r="BK293" i="97" s="1"/>
  <c r="BK292" i="97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BN76" i="68"/>
  <c r="AM353" i="97"/>
  <c r="AQ531" i="6"/>
  <c r="AB353" i="97"/>
  <c r="AF531" i="6"/>
  <c r="Q362" i="6"/>
  <c r="Q367" i="6"/>
  <c r="Q369" i="6"/>
  <c r="AB376" i="6"/>
  <c r="N152" i="59"/>
  <c r="Q368" i="6"/>
  <c r="Q371" i="6"/>
  <c r="BC146" i="91"/>
  <c r="BC160" i="91" s="1"/>
  <c r="BC35" i="92" s="1"/>
  <c r="BC159" i="91"/>
  <c r="BC34" i="92" s="1"/>
  <c r="BK376" i="6"/>
  <c r="AZ371" i="6"/>
  <c r="AZ368" i="6"/>
  <c r="AW152" i="59"/>
  <c r="AZ367" i="6"/>
  <c r="AZ369" i="6"/>
  <c r="AZ362" i="6"/>
  <c r="BL194" i="6"/>
  <c r="BD175" i="6"/>
  <c r="BD176" i="6" s="1"/>
  <c r="J24" i="68"/>
  <c r="BF229" i="97"/>
  <c r="BJ407" i="6"/>
  <c r="BF230" i="97" s="1"/>
  <c r="AF306" i="6"/>
  <c r="AB117" i="91"/>
  <c r="AB118" i="91" s="1"/>
  <c r="L146" i="91"/>
  <c r="L160" i="91" s="1"/>
  <c r="L35" i="92" s="1"/>
  <c r="L159" i="91"/>
  <c r="L34" i="92" s="1"/>
  <c r="BG209" i="6"/>
  <c r="AK152" i="59"/>
  <c r="AN367" i="6"/>
  <c r="AN362" i="6"/>
  <c r="AY376" i="6"/>
  <c r="AN371" i="6"/>
  <c r="AN369" i="6"/>
  <c r="AN368" i="6"/>
  <c r="AO146" i="91"/>
  <c r="AO160" i="91" s="1"/>
  <c r="AO35" i="92" s="1"/>
  <c r="AO159" i="91"/>
  <c r="AO34" i="92" s="1"/>
  <c r="BK82" i="68"/>
  <c r="BM166" i="6"/>
  <c r="BM167" i="6" s="1"/>
  <c r="AT146" i="91"/>
  <c r="AT160" i="91" s="1"/>
  <c r="AT35" i="92" s="1"/>
  <c r="AT159" i="91"/>
  <c r="AT34" i="92" s="1"/>
  <c r="AT544" i="6"/>
  <c r="AP367" i="97" s="1"/>
  <c r="AQ153" i="59"/>
  <c r="AT541" i="6"/>
  <c r="AP364" i="97" s="1"/>
  <c r="AT542" i="6"/>
  <c r="AP365" i="97" s="1"/>
  <c r="AT540" i="6"/>
  <c r="AT535" i="6"/>
  <c r="AP358" i="97" s="1"/>
  <c r="BE549" i="6"/>
  <c r="AP354" i="97"/>
  <c r="AD166" i="91"/>
  <c r="AH378" i="6"/>
  <c r="Q353" i="97"/>
  <c r="U531" i="6"/>
  <c r="AF150" i="59"/>
  <c r="AI220" i="6"/>
  <c r="AI221" i="6"/>
  <c r="AI223" i="6"/>
  <c r="AI219" i="6"/>
  <c r="AI214" i="6"/>
  <c r="AT228" i="6"/>
  <c r="AV544" i="6"/>
  <c r="AR367" i="97" s="1"/>
  <c r="AV542" i="6"/>
  <c r="AR365" i="97" s="1"/>
  <c r="AS153" i="59"/>
  <c r="BG549" i="6"/>
  <c r="AV540" i="6"/>
  <c r="AR354" i="97"/>
  <c r="AV541" i="6"/>
  <c r="AR364" i="97" s="1"/>
  <c r="AV535" i="6"/>
  <c r="AR358" i="97" s="1"/>
  <c r="BJ117" i="91"/>
  <c r="BJ118" i="91" s="1"/>
  <c r="BN306" i="6"/>
  <c r="BL82" i="68"/>
  <c r="BN166" i="6"/>
  <c r="BN167" i="6" s="1"/>
  <c r="BK319" i="97"/>
  <c r="BO530" i="6"/>
  <c r="W378" i="6"/>
  <c r="S166" i="91"/>
  <c r="AD209" i="6"/>
  <c r="O563" i="6"/>
  <c r="O565" i="6" s="1"/>
  <c r="J10" i="12"/>
  <c r="J11" i="12" s="1"/>
  <c r="BB209" i="6"/>
  <c r="S531" i="6"/>
  <c r="O353" i="97"/>
  <c r="M159" i="91"/>
  <c r="M34" i="92" s="1"/>
  <c r="M146" i="91"/>
  <c r="M160" i="91" s="1"/>
  <c r="M35" i="92" s="1"/>
  <c r="AS531" i="6"/>
  <c r="AO353" i="97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BG367" i="6"/>
  <c r="BG362" i="6"/>
  <c r="BG368" i="6"/>
  <c r="BG371" i="6"/>
  <c r="BG369" i="6"/>
  <c r="BD152" i="59"/>
  <c r="AV159" i="91"/>
  <c r="AV34" i="92" s="1"/>
  <c r="AV146" i="91"/>
  <c r="AV160" i="91" s="1"/>
  <c r="AV35" i="92" s="1"/>
  <c r="BL407" i="6"/>
  <c r="BH230" i="97" s="1"/>
  <c r="BH229" i="97"/>
  <c r="AK376" i="6"/>
  <c r="Z367" i="6"/>
  <c r="Z369" i="6"/>
  <c r="Z371" i="6"/>
  <c r="Z362" i="6"/>
  <c r="Z368" i="6"/>
  <c r="W152" i="59"/>
  <c r="BD407" i="6"/>
  <c r="AZ230" i="97" s="1"/>
  <c r="AZ229" i="97"/>
  <c r="AF166" i="91"/>
  <c r="AJ378" i="6"/>
  <c r="AJ380" i="6" s="1"/>
  <c r="BC353" i="97"/>
  <c r="BG531" i="6"/>
  <c r="H194" i="6"/>
  <c r="H209" i="6"/>
  <c r="Y353" i="97"/>
  <c r="AC531" i="6"/>
  <c r="BI265" i="97"/>
  <c r="BM443" i="6"/>
  <c r="BI266" i="97" s="1"/>
  <c r="AQ209" i="6"/>
  <c r="AX368" i="6"/>
  <c r="BI376" i="6"/>
  <c r="AX369" i="6"/>
  <c r="AX371" i="6"/>
  <c r="AX367" i="6"/>
  <c r="AU152" i="59"/>
  <c r="AX362" i="6"/>
  <c r="AC367" i="6"/>
  <c r="Z152" i="59"/>
  <c r="AC371" i="6"/>
  <c r="AC368" i="6"/>
  <c r="AN376" i="6"/>
  <c r="AC362" i="6"/>
  <c r="AC369" i="6"/>
  <c r="AV378" i="6"/>
  <c r="AV380" i="6" s="1"/>
  <c r="AR168" i="91" s="1"/>
  <c r="AR38" i="92" s="1"/>
  <c r="AR47" i="92" s="1"/>
  <c r="AR166" i="91"/>
  <c r="AR37" i="92" s="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AV210" i="6"/>
  <c r="AV562" i="6"/>
  <c r="BN75" i="68"/>
  <c r="X378" i="6"/>
  <c r="X380" i="6" s="1"/>
  <c r="T168" i="91" s="1"/>
  <c r="T38" i="92" s="1"/>
  <c r="T47" i="92" s="1"/>
  <c r="T166" i="91"/>
  <c r="T37" i="92" s="1"/>
  <c r="BL443" i="6"/>
  <c r="BH266" i="97" s="1"/>
  <c r="BH265" i="97"/>
  <c r="V159" i="91"/>
  <c r="V34" i="92" s="1"/>
  <c r="V146" i="91"/>
  <c r="V160" i="91" s="1"/>
  <c r="V35" i="92" s="1"/>
  <c r="BD193" i="6"/>
  <c r="J26" i="68"/>
  <c r="AZ292" i="97"/>
  <c r="BD470" i="6"/>
  <c r="AZ293" i="97" s="1"/>
  <c r="BJ166" i="6"/>
  <c r="BJ167" i="6" s="1"/>
  <c r="BH82" i="68"/>
  <c r="AZ531" i="6"/>
  <c r="AV353" i="97"/>
  <c r="R209" i="6"/>
  <c r="Z146" i="91"/>
  <c r="Z160" i="91" s="1"/>
  <c r="Z35" i="92" s="1"/>
  <c r="Z159" i="91"/>
  <c r="Z34" i="92" s="1"/>
  <c r="C128" i="116"/>
  <c r="C15" i="64"/>
  <c r="C130" i="116" s="1"/>
  <c r="BN79" i="68"/>
  <c r="T531" i="6"/>
  <c r="P353" i="97"/>
  <c r="AY353" i="97"/>
  <c r="BC531" i="6"/>
  <c r="BK369" i="6"/>
  <c r="BK371" i="6"/>
  <c r="BK367" i="6"/>
  <c r="BK368" i="6"/>
  <c r="BK362" i="6"/>
  <c r="BH152" i="59"/>
  <c r="AS378" i="6"/>
  <c r="AO166" i="91"/>
  <c r="AO10" i="12"/>
  <c r="AO11" i="12" s="1"/>
  <c r="AT563" i="6"/>
  <c r="AT565" i="6" s="1"/>
  <c r="AW159" i="91"/>
  <c r="AW34" i="92" s="1"/>
  <c r="AW146" i="91"/>
  <c r="AW160" i="91" s="1"/>
  <c r="AW35" i="92" s="1"/>
  <c r="F51" i="63"/>
  <c r="F16" i="67"/>
  <c r="F19" i="67" s="1"/>
  <c r="BH167" i="6"/>
  <c r="BH209" i="6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AT221" i="6"/>
  <c r="AT219" i="6"/>
  <c r="AT223" i="6"/>
  <c r="AT214" i="6"/>
  <c r="AT220" i="6"/>
  <c r="AQ150" i="59"/>
  <c r="BE228" i="6"/>
  <c r="BE194" i="6"/>
  <c r="D319" i="97"/>
  <c r="H530" i="6"/>
  <c r="AX159" i="91"/>
  <c r="AX34" i="92" s="1"/>
  <c r="AX146" i="91"/>
  <c r="AX160" i="91" s="1"/>
  <c r="AX35" i="92" s="1"/>
  <c r="BA368" i="6"/>
  <c r="BA362" i="6"/>
  <c r="BL376" i="6"/>
  <c r="BA371" i="6"/>
  <c r="BA367" i="6"/>
  <c r="AX152" i="59"/>
  <c r="BA369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BE353" i="97"/>
  <c r="BI531" i="6"/>
  <c r="G29" i="68"/>
  <c r="G30" i="68" s="1"/>
  <c r="Z562" i="6"/>
  <c r="Z210" i="6"/>
  <c r="E159" i="91"/>
  <c r="E34" i="92" s="1"/>
  <c r="E146" i="91"/>
  <c r="E160" i="91" s="1"/>
  <c r="E35" i="92" s="1"/>
  <c r="BO407" i="6"/>
  <c r="BK230" i="97" s="1"/>
  <c r="BK229" i="97"/>
  <c r="Y563" i="6"/>
  <c r="Y565" i="6" s="1"/>
  <c r="T10" i="12"/>
  <c r="T11" i="12" s="1"/>
  <c r="AM372" i="6"/>
  <c r="AW353" i="97"/>
  <c r="BA531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AN145" i="91"/>
  <c r="AR357" i="6"/>
  <c r="AR358" i="6" s="1"/>
  <c r="AR342" i="6"/>
  <c r="I531" i="6"/>
  <c r="E353" i="97"/>
  <c r="AB209" i="6"/>
  <c r="BK210" i="6"/>
  <c r="BK562" i="6"/>
  <c r="R166" i="91"/>
  <c r="V378" i="6"/>
  <c r="BL306" i="6"/>
  <c r="BH117" i="91"/>
  <c r="BH118" i="91" s="1"/>
  <c r="BD341" i="6"/>
  <c r="J28" i="68"/>
  <c r="BD184" i="6"/>
  <c r="BD185" i="6" s="1"/>
  <c r="J25" i="68"/>
  <c r="BF292" i="97"/>
  <c r="BJ470" i="6"/>
  <c r="BF293" i="97" s="1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BM194" i="6"/>
  <c r="BI292" i="97"/>
  <c r="BM470" i="6"/>
  <c r="BI293" i="97" s="1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W544" i="6"/>
  <c r="AS367" i="97" s="1"/>
  <c r="AW540" i="6"/>
  <c r="AS354" i="97"/>
  <c r="AW541" i="6"/>
  <c r="AS364" i="97" s="1"/>
  <c r="AW542" i="6"/>
  <c r="AS365" i="97" s="1"/>
  <c r="AW535" i="6"/>
  <c r="AS358" i="97" s="1"/>
  <c r="BH549" i="6"/>
  <c r="AT153" i="59"/>
  <c r="BG146" i="91"/>
  <c r="BG160" i="91" s="1"/>
  <c r="BG35" i="92" s="1"/>
  <c r="BG159" i="91"/>
  <c r="BG34" i="92" s="1"/>
  <c r="AN117" i="91"/>
  <c r="AN118" i="91" s="1"/>
  <c r="AR306" i="6"/>
  <c r="AP531" i="6"/>
  <c r="AL353" i="97"/>
  <c r="H8" i="67"/>
  <c r="BA20" i="67"/>
  <c r="BA39" i="64" s="1"/>
  <c r="H9" i="64" s="1"/>
  <c r="H124" i="116" s="1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BK265" i="97"/>
  <c r="BO443" i="6"/>
  <c r="BK266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BB159" i="91"/>
  <c r="BB34" i="92" s="1"/>
  <c r="BB146" i="91"/>
  <c r="BB160" i="91" s="1"/>
  <c r="BB35" i="92" s="1"/>
  <c r="AU372" i="6"/>
  <c r="E43" i="64"/>
  <c r="G53" i="50"/>
  <c r="G55" i="50" s="1"/>
  <c r="G57" i="50" s="1"/>
  <c r="F58" i="50"/>
  <c r="AG209" i="6"/>
  <c r="BE530" i="6"/>
  <c r="BA319" i="97"/>
  <c r="N362" i="6"/>
  <c r="K152" i="59"/>
  <c r="N367" i="6"/>
  <c r="N368" i="6"/>
  <c r="Y376" i="6"/>
  <c r="N369" i="6"/>
  <c r="N371" i="6"/>
  <c r="BC371" i="6"/>
  <c r="BN376" i="6"/>
  <c r="BC368" i="6"/>
  <c r="AZ152" i="59"/>
  <c r="BC362" i="6"/>
  <c r="BC369" i="6"/>
  <c r="BC367" i="6"/>
  <c r="AZ209" i="6"/>
  <c r="BB362" i="6"/>
  <c r="AY152" i="59"/>
  <c r="BB367" i="6"/>
  <c r="BM376" i="6"/>
  <c r="BB369" i="6"/>
  <c r="BB371" i="6"/>
  <c r="BB368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BB353" i="97"/>
  <c r="BF531" i="6"/>
  <c r="F29" i="68"/>
  <c r="F30" i="68" s="1"/>
  <c r="BJ292" i="97"/>
  <c r="BN470" i="6"/>
  <c r="BJ293" i="97" s="1"/>
  <c r="BK117" i="91"/>
  <c r="BK118" i="91" s="1"/>
  <c r="BO306" i="6"/>
  <c r="AC10" i="12"/>
  <c r="AC11" i="12" s="1"/>
  <c r="AH563" i="6"/>
  <c r="AH565" i="6" s="1"/>
  <c r="AE166" i="91"/>
  <c r="AI378" i="6"/>
  <c r="Y214" i="6"/>
  <c r="Y219" i="6"/>
  <c r="Y221" i="6"/>
  <c r="Y223" i="6"/>
  <c r="AJ228" i="6"/>
  <c r="V150" i="59"/>
  <c r="Y220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J25" i="59"/>
  <c r="K25" i="59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BJ82" i="68"/>
  <c r="BL166" i="6"/>
  <c r="BL167" i="6" s="1"/>
  <c r="AZ265" i="97"/>
  <c r="BD443" i="6"/>
  <c r="AZ266" i="97" s="1"/>
  <c r="K210" i="6"/>
  <c r="K562" i="6"/>
  <c r="BJ342" i="6"/>
  <c r="BF145" i="91"/>
  <c r="BJ357" i="6"/>
  <c r="BJ358" i="6" s="1"/>
  <c r="T369" i="6"/>
  <c r="T371" i="6"/>
  <c r="AE359" i="6"/>
  <c r="C49" i="9" s="1"/>
  <c r="T362" i="6"/>
  <c r="Q152" i="59"/>
  <c r="T368" i="6"/>
  <c r="AE376" i="6"/>
  <c r="T367" i="6"/>
  <c r="AU540" i="6"/>
  <c r="AU541" i="6"/>
  <c r="AQ364" i="97" s="1"/>
  <c r="BF549" i="6"/>
  <c r="AU542" i="6"/>
  <c r="AQ365" i="97" s="1"/>
  <c r="AR153" i="59"/>
  <c r="AQ354" i="97"/>
  <c r="AU535" i="6"/>
  <c r="AQ358" i="97" s="1"/>
  <c r="AU544" i="6"/>
  <c r="AQ367" i="97" s="1"/>
  <c r="AM159" i="91"/>
  <c r="AM34" i="92" s="1"/>
  <c r="AM146" i="91"/>
  <c r="AM160" i="91" s="1"/>
  <c r="AM35" i="92" s="1"/>
  <c r="BM306" i="6"/>
  <c r="BI117" i="91"/>
  <c r="BI118" i="91" s="1"/>
  <c r="AN353" i="97"/>
  <c r="AR531" i="6"/>
  <c r="AL531" i="6"/>
  <c r="AH353" i="97"/>
  <c r="BA117" i="91"/>
  <c r="BA118" i="91" s="1"/>
  <c r="BE306" i="6"/>
  <c r="AC353" i="97"/>
  <c r="AG531" i="6"/>
  <c r="AY372" i="6"/>
  <c r="O159" i="91"/>
  <c r="O34" i="92" s="1"/>
  <c r="O146" i="91"/>
  <c r="O160" i="91" s="1"/>
  <c r="O35" i="92" s="1"/>
  <c r="AR194" i="6"/>
  <c r="AR209" i="6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BE470" i="6"/>
  <c r="BA293" i="97" s="1"/>
  <c r="BA292" i="97"/>
  <c r="BJ229" i="97"/>
  <c r="BN407" i="6"/>
  <c r="BJ230" i="97" s="1"/>
  <c r="AG378" i="6"/>
  <c r="AC166" i="91"/>
  <c r="BF362" i="6"/>
  <c r="BF368" i="6"/>
  <c r="BF367" i="6"/>
  <c r="BF371" i="6"/>
  <c r="BF369" i="6"/>
  <c r="BC152" i="59"/>
  <c r="BD166" i="91"/>
  <c r="BH378" i="6"/>
  <c r="AH372" i="6"/>
  <c r="BE407" i="6"/>
  <c r="BA230" i="97" s="1"/>
  <c r="BA229" i="97"/>
  <c r="J146" i="91"/>
  <c r="J160" i="91" s="1"/>
  <c r="J35" i="92" s="1"/>
  <c r="J159" i="91"/>
  <c r="J34" i="92" s="1"/>
  <c r="AY146" i="91"/>
  <c r="AY160" i="91" s="1"/>
  <c r="AY35" i="92" s="1"/>
  <c r="AY159" i="91"/>
  <c r="AY34" i="92" s="1"/>
  <c r="BA209" i="6"/>
  <c r="R152" i="59"/>
  <c r="U368" i="6"/>
  <c r="U367" i="6"/>
  <c r="U369" i="6"/>
  <c r="U362" i="6"/>
  <c r="AF376" i="6"/>
  <c r="U371" i="6"/>
  <c r="S562" i="6"/>
  <c r="S210" i="6"/>
  <c r="H29" i="68"/>
  <c r="H30" i="68" s="1"/>
  <c r="BJ145" i="91"/>
  <c r="BN342" i="6"/>
  <c r="BN357" i="6"/>
  <c r="BN358" i="6" s="1"/>
  <c r="BO194" i="6"/>
  <c r="BO209" i="6"/>
  <c r="AH219" i="6"/>
  <c r="AH223" i="6"/>
  <c r="AH221" i="6"/>
  <c r="AS228" i="6"/>
  <c r="AH220" i="6"/>
  <c r="AE150" i="59"/>
  <c r="AH214" i="6"/>
  <c r="G150" i="59"/>
  <c r="J220" i="6"/>
  <c r="J221" i="6"/>
  <c r="J214" i="6"/>
  <c r="J223" i="6"/>
  <c r="U228" i="6"/>
  <c r="J219" i="6"/>
  <c r="L372" i="6"/>
  <c r="BB531" i="6"/>
  <c r="AX353" i="97"/>
  <c r="BA166" i="91"/>
  <c r="BE378" i="6"/>
  <c r="X220" i="6"/>
  <c r="X219" i="6"/>
  <c r="U150" i="59"/>
  <c r="X214" i="6"/>
  <c r="X223" i="6"/>
  <c r="X221" i="6"/>
  <c r="AI228" i="6"/>
  <c r="N146" i="91"/>
  <c r="N160" i="91" s="1"/>
  <c r="N35" i="92" s="1"/>
  <c r="N159" i="91"/>
  <c r="N34" i="92" s="1"/>
  <c r="V353" i="97"/>
  <c r="Z531" i="6"/>
  <c r="H306" i="6"/>
  <c r="D117" i="91"/>
  <c r="D118" i="91" s="1"/>
  <c r="BL342" i="6"/>
  <c r="BH145" i="91"/>
  <c r="BL357" i="6"/>
  <c r="BL358" i="6" s="1"/>
  <c r="BD530" i="6"/>
  <c r="AZ319" i="97"/>
  <c r="BF117" i="91"/>
  <c r="BF118" i="91" s="1"/>
  <c r="BJ306" i="6"/>
  <c r="BF265" i="97"/>
  <c r="BJ443" i="6"/>
  <c r="BF266" i="97" s="1"/>
  <c r="AS562" i="6"/>
  <c r="BN77" i="68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AW210" i="6"/>
  <c r="AW562" i="6"/>
  <c r="BM342" i="6"/>
  <c r="BI145" i="91"/>
  <c r="BM357" i="6"/>
  <c r="BM358" i="6" s="1"/>
  <c r="BC209" i="6"/>
  <c r="BE159" i="91"/>
  <c r="BE34" i="92" s="1"/>
  <c r="BE146" i="91"/>
  <c r="BE160" i="91" s="1"/>
  <c r="BE35" i="92" s="1"/>
  <c r="AF164" i="91"/>
  <c r="BD354" i="97"/>
  <c r="BH540" i="6"/>
  <c r="BE153" i="59"/>
  <c r="BH535" i="6"/>
  <c r="BH541" i="6"/>
  <c r="BD364" i="97" s="1"/>
  <c r="BH542" i="6"/>
  <c r="BD365" i="97" s="1"/>
  <c r="BH544" i="6"/>
  <c r="BD367" i="97" s="1"/>
  <c r="BH372" i="6"/>
  <c r="BD34" i="92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H9" i="67" l="1"/>
  <c r="AF10" i="12"/>
  <c r="AF11" i="12" s="1"/>
  <c r="AL562" i="6"/>
  <c r="M380" i="6"/>
  <c r="I168" i="91" s="1"/>
  <c r="I38" i="92" s="1"/>
  <c r="I47" i="92" s="1"/>
  <c r="I562" i="6"/>
  <c r="BF210" i="6"/>
  <c r="BF223" i="6" s="1"/>
  <c r="AE210" i="6"/>
  <c r="AP228" i="6" s="1"/>
  <c r="AX210" i="6"/>
  <c r="AX214" i="6" s="1"/>
  <c r="BO80" i="68"/>
  <c r="G164" i="91"/>
  <c r="G37" i="92" s="1"/>
  <c r="U210" i="6"/>
  <c r="BI562" i="6"/>
  <c r="BD10" i="12" s="1"/>
  <c r="BD11" i="12" s="1"/>
  <c r="AF154" i="59"/>
  <c r="BE209" i="6"/>
  <c r="BE210" i="6" s="1"/>
  <c r="AE37" i="92"/>
  <c r="AI380" i="6"/>
  <c r="AE168" i="91" s="1"/>
  <c r="AE38" i="92" s="1"/>
  <c r="AE47" i="92" s="1"/>
  <c r="AQ154" i="59"/>
  <c r="T562" i="6"/>
  <c r="I372" i="6"/>
  <c r="I380" i="6" s="1"/>
  <c r="E168" i="91" s="1"/>
  <c r="E38" i="92" s="1"/>
  <c r="E47" i="92" s="1"/>
  <c r="AB372" i="6"/>
  <c r="X164" i="91" s="1"/>
  <c r="AT380" i="6"/>
  <c r="AP168" i="91" s="1"/>
  <c r="AP38" i="92" s="1"/>
  <c r="AP47" i="92" s="1"/>
  <c r="H10" i="67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BF372" i="6"/>
  <c r="BF380" i="6" s="1"/>
  <c r="BB168" i="91" s="1"/>
  <c r="BB38" i="92" s="1"/>
  <c r="BB47" i="92" s="1"/>
  <c r="T372" i="6"/>
  <c r="P164" i="91" s="1"/>
  <c r="N372" i="6"/>
  <c r="N380" i="6" s="1"/>
  <c r="J168" i="91" s="1"/>
  <c r="J38" i="92" s="1"/>
  <c r="J47" i="92" s="1"/>
  <c r="BB372" i="6"/>
  <c r="AX164" i="91" s="1"/>
  <c r="S372" i="6"/>
  <c r="O164" i="91" s="1"/>
  <c r="Y224" i="6"/>
  <c r="AX372" i="6"/>
  <c r="AX380" i="6" s="1"/>
  <c r="AT168" i="91" s="1"/>
  <c r="AT38" i="92" s="1"/>
  <c r="AT47" i="92" s="1"/>
  <c r="O224" i="6"/>
  <c r="O566" i="6" s="1"/>
  <c r="O568" i="6" s="1"/>
  <c r="BN209" i="6"/>
  <c r="BN210" i="6" s="1"/>
  <c r="G27" i="97"/>
  <c r="Q372" i="6"/>
  <c r="M164" i="91" s="1"/>
  <c r="M37" i="92" s="1"/>
  <c r="AS563" i="6"/>
  <c r="AS565" i="6" s="1"/>
  <c r="AN10" i="12"/>
  <c r="AN11" i="12" s="1"/>
  <c r="S220" i="6"/>
  <c r="AD228" i="6"/>
  <c r="P150" i="59"/>
  <c r="S219" i="6"/>
  <c r="S214" i="6"/>
  <c r="S221" i="6"/>
  <c r="S223" i="6"/>
  <c r="AD164" i="91"/>
  <c r="AD37" i="92" s="1"/>
  <c r="AI551" i="6"/>
  <c r="AE372" i="97"/>
  <c r="BJ367" i="6"/>
  <c r="BJ369" i="6"/>
  <c r="BJ362" i="6"/>
  <c r="BG152" i="59"/>
  <c r="BJ368" i="6"/>
  <c r="BJ371" i="6"/>
  <c r="BM378" i="6"/>
  <c r="BI166" i="91"/>
  <c r="F363" i="97"/>
  <c r="J545" i="6"/>
  <c r="AB150" i="59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AZ145" i="91"/>
  <c r="BD342" i="6"/>
  <c r="BD357" i="6"/>
  <c r="BD358" i="6" s="1"/>
  <c r="H358" i="6"/>
  <c r="Z223" i="6"/>
  <c r="Z220" i="6"/>
  <c r="Z219" i="6"/>
  <c r="Z214" i="6"/>
  <c r="AK228" i="6"/>
  <c r="Z221" i="6"/>
  <c r="W150" i="59"/>
  <c r="Y545" i="6"/>
  <c r="U363" i="97"/>
  <c r="BH210" i="6"/>
  <c r="BH562" i="6"/>
  <c r="BC542" i="6"/>
  <c r="AY365" i="97" s="1"/>
  <c r="BC535" i="6"/>
  <c r="AY358" i="97" s="1"/>
  <c r="BN549" i="6"/>
  <c r="AZ153" i="59"/>
  <c r="BC540" i="6"/>
  <c r="BC544" i="6"/>
  <c r="AY367" i="97" s="1"/>
  <c r="BC541" i="6"/>
  <c r="AY364" i="97" s="1"/>
  <c r="AY354" i="97"/>
  <c r="AW153" i="59"/>
  <c r="BK549" i="6"/>
  <c r="AZ541" i="6"/>
  <c r="AV364" i="97" s="1"/>
  <c r="AZ542" i="6"/>
  <c r="AV365" i="97" s="1"/>
  <c r="AV354" i="97"/>
  <c r="AZ544" i="6"/>
  <c r="AV367" i="97" s="1"/>
  <c r="AZ540" i="6"/>
  <c r="AZ535" i="6"/>
  <c r="AV358" i="97" s="1"/>
  <c r="BD209" i="6"/>
  <c r="BD194" i="6"/>
  <c r="G363" i="97"/>
  <c r="K545" i="6"/>
  <c r="AQ562" i="6"/>
  <c r="AQ210" i="6"/>
  <c r="BA372" i="97"/>
  <c r="BE551" i="6"/>
  <c r="AY378" i="6"/>
  <c r="AY380" i="6" s="1"/>
  <c r="AU168" i="91" s="1"/>
  <c r="AU38" i="92" s="1"/>
  <c r="AU47" i="92" s="1"/>
  <c r="AU166" i="91"/>
  <c r="BK378" i="6"/>
  <c r="BG166" i="91"/>
  <c r="AS166" i="59"/>
  <c r="AV230" i="6"/>
  <c r="I48" i="50"/>
  <c r="I31" i="50"/>
  <c r="I49" i="52" s="1"/>
  <c r="I52" i="63"/>
  <c r="H58" i="52"/>
  <c r="H52" i="52"/>
  <c r="AU363" i="97"/>
  <c r="AY545" i="6"/>
  <c r="AU368" i="97" s="1"/>
  <c r="I154" i="59"/>
  <c r="AI363" i="97"/>
  <c r="AM545" i="6"/>
  <c r="AI368" i="97" s="1"/>
  <c r="BO367" i="6"/>
  <c r="BO369" i="6"/>
  <c r="BO368" i="6"/>
  <c r="BO371" i="6"/>
  <c r="BO362" i="6"/>
  <c r="BL152" i="59"/>
  <c r="AU228" i="6"/>
  <c r="AJ220" i="6"/>
  <c r="AJ219" i="6"/>
  <c r="AJ214" i="6"/>
  <c r="AJ221" i="6"/>
  <c r="AJ223" i="6"/>
  <c r="AG150" i="59"/>
  <c r="AG154" i="59" s="1"/>
  <c r="E164" i="91"/>
  <c r="E37" i="92" s="1"/>
  <c r="N10" i="12"/>
  <c r="N11" i="12" s="1"/>
  <c r="S563" i="6"/>
  <c r="S565" i="6" s="1"/>
  <c r="R372" i="6"/>
  <c r="AQ164" i="91"/>
  <c r="AQ37" i="92" s="1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BL378" i="6"/>
  <c r="BH166" i="91"/>
  <c r="W164" i="91"/>
  <c r="AN166" i="91"/>
  <c r="AR378" i="6"/>
  <c r="AS166" i="91"/>
  <c r="AW378" i="6"/>
  <c r="AW380" i="6" s="1"/>
  <c r="AS168" i="91" s="1"/>
  <c r="AS38" i="92" s="1"/>
  <c r="AS47" i="92" s="1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BE362" i="6"/>
  <c r="BE371" i="6"/>
  <c r="BE367" i="6"/>
  <c r="BE368" i="6"/>
  <c r="BE369" i="6"/>
  <c r="BB152" i="59"/>
  <c r="AS372" i="6"/>
  <c r="AS380" i="6" s="1"/>
  <c r="AO168" i="91" s="1"/>
  <c r="AO38" i="92" s="1"/>
  <c r="AO47" i="92" s="1"/>
  <c r="BH353" i="97"/>
  <c r="BL531" i="6"/>
  <c r="AV154" i="59"/>
  <c r="BI549" i="6"/>
  <c r="AX544" i="6"/>
  <c r="AT367" i="97" s="1"/>
  <c r="AT354" i="97"/>
  <c r="AU153" i="59"/>
  <c r="AX542" i="6"/>
  <c r="AT365" i="97" s="1"/>
  <c r="AX540" i="6"/>
  <c r="AX541" i="6"/>
  <c r="AT364" i="97" s="1"/>
  <c r="AX535" i="6"/>
  <c r="AT358" i="97" s="1"/>
  <c r="BK146" i="91"/>
  <c r="BK160" i="91" s="1"/>
  <c r="BK35" i="92" s="1"/>
  <c r="BK159" i="91"/>
  <c r="BK34" i="92" s="1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BO210" i="6"/>
  <c r="BO562" i="6"/>
  <c r="U551" i="6"/>
  <c r="Q372" i="97"/>
  <c r="BD372" i="97"/>
  <c r="BH551" i="6"/>
  <c r="BD374" i="97" s="1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BE230" i="6"/>
  <c r="BB166" i="59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T545" i="6"/>
  <c r="AP363" i="97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BJ551" i="6"/>
  <c r="BF372" i="97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BF230" i="6"/>
  <c r="BC166" i="59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BK540" i="6"/>
  <c r="BK544" i="6"/>
  <c r="BG367" i="97" s="1"/>
  <c r="BK541" i="6"/>
  <c r="BG364" i="97" s="1"/>
  <c r="BH153" i="59"/>
  <c r="BK535" i="6"/>
  <c r="BG358" i="97" s="1"/>
  <c r="BK542" i="6"/>
  <c r="BG365" i="97" s="1"/>
  <c r="BG354" i="97"/>
  <c r="AS164" i="9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Q10" i="12"/>
  <c r="AQ11" i="12" s="1"/>
  <c r="AV563" i="6"/>
  <c r="AV565" i="6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T230" i="6"/>
  <c r="AH10" i="12"/>
  <c r="AH11" i="12" s="1"/>
  <c r="AM563" i="6"/>
  <c r="AM565" i="6" s="1"/>
  <c r="BM531" i="6"/>
  <c r="BI353" i="97"/>
  <c r="AA378" i="6"/>
  <c r="AA380" i="6" s="1"/>
  <c r="W168" i="91" s="1"/>
  <c r="W38" i="92" s="1"/>
  <c r="W47" i="92" s="1"/>
  <c r="W166" i="91"/>
  <c r="AO219" i="6"/>
  <c r="AO220" i="6"/>
  <c r="AL150" i="59"/>
  <c r="AZ228" i="6"/>
  <c r="AO221" i="6"/>
  <c r="AO223" i="6"/>
  <c r="AO214" i="6"/>
  <c r="R10" i="12"/>
  <c r="R11" i="12" s="1"/>
  <c r="W563" i="6"/>
  <c r="W565" i="6" s="1"/>
  <c r="BA159" i="91"/>
  <c r="BA34" i="92" s="1"/>
  <c r="BA146" i="91"/>
  <c r="BA160" i="91" s="1"/>
  <c r="BA35" i="92" s="1"/>
  <c r="AP210" i="6"/>
  <c r="AP562" i="6"/>
  <c r="BI372" i="6"/>
  <c r="BJ209" i="6"/>
  <c r="AY224" i="6"/>
  <c r="N210" i="6"/>
  <c r="N562" i="6"/>
  <c r="AI166" i="91"/>
  <c r="AM378" i="6"/>
  <c r="AM380" i="6" s="1"/>
  <c r="AI168" i="91" s="1"/>
  <c r="AI38" i="92" s="1"/>
  <c r="AI47" i="92" s="1"/>
  <c r="P166" i="91"/>
  <c r="T378" i="6"/>
  <c r="BF220" i="6"/>
  <c r="BF219" i="6"/>
  <c r="BF214" i="6"/>
  <c r="AH224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BC549" i="6"/>
  <c r="AR542" i="6"/>
  <c r="AN365" i="97" s="1"/>
  <c r="AO153" i="59"/>
  <c r="AN354" i="97"/>
  <c r="AR544" i="6"/>
  <c r="AN367" i="97" s="1"/>
  <c r="AR540" i="6"/>
  <c r="AR535" i="6"/>
  <c r="AR541" i="6"/>
  <c r="AN364" i="97" s="1"/>
  <c r="BC532" i="6"/>
  <c r="E63" i="9" s="1"/>
  <c r="H363" i="97"/>
  <c r="L545" i="6"/>
  <c r="AX166" i="91"/>
  <c r="BB378" i="6"/>
  <c r="BB380" i="6" s="1"/>
  <c r="AX168" i="91" s="1"/>
  <c r="AX38" i="92" s="1"/>
  <c r="AX47" i="92" s="1"/>
  <c r="AU164" i="91"/>
  <c r="AE372" i="6"/>
  <c r="AU551" i="6"/>
  <c r="AQ372" i="97"/>
  <c r="BI159" i="91"/>
  <c r="BI34" i="92" s="1"/>
  <c r="BI146" i="91"/>
  <c r="BI160" i="91" s="1"/>
  <c r="BI35" i="92" s="1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U154" i="59"/>
  <c r="J224" i="6"/>
  <c r="AE154" i="59"/>
  <c r="BN362" i="6"/>
  <c r="BN369" i="6"/>
  <c r="BN368" i="6"/>
  <c r="BK152" i="59"/>
  <c r="BN367" i="6"/>
  <c r="BN371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V154" i="59"/>
  <c r="S164" i="91"/>
  <c r="S37" i="92" s="1"/>
  <c r="AZ210" i="6"/>
  <c r="AZ562" i="6"/>
  <c r="BA353" i="97"/>
  <c r="BE531" i="6"/>
  <c r="AB146" i="91"/>
  <c r="AB160" i="91" s="1"/>
  <c r="AB35" i="92" s="1"/>
  <c r="AB159" i="91"/>
  <c r="AD372" i="97"/>
  <c r="AH551" i="6"/>
  <c r="AN159" i="91"/>
  <c r="AN146" i="91"/>
  <c r="AN160" i="91" s="1"/>
  <c r="AN35" i="92" s="1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I563" i="6"/>
  <c r="I565" i="6" s="1"/>
  <c r="D10" i="12"/>
  <c r="D11" i="12" s="1"/>
  <c r="AV223" i="6"/>
  <c r="BG228" i="6"/>
  <c r="AV220" i="6"/>
  <c r="AS150" i="59"/>
  <c r="AS154" i="59" s="1"/>
  <c r="AV214" i="6"/>
  <c r="AV219" i="6"/>
  <c r="AV221" i="6"/>
  <c r="V551" i="6"/>
  <c r="R372" i="97"/>
  <c r="AN378" i="6"/>
  <c r="AJ166" i="91"/>
  <c r="AV551" i="6"/>
  <c r="AR372" i="97"/>
  <c r="BB562" i="6"/>
  <c r="BB210" i="6"/>
  <c r="AH380" i="6"/>
  <c r="AD168" i="91" s="1"/>
  <c r="AD38" i="92" s="1"/>
  <c r="AD47" i="92" s="1"/>
  <c r="BG210" i="6"/>
  <c r="BG562" i="6"/>
  <c r="AZ372" i="6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BJ531" i="6"/>
  <c r="BF353" i="97"/>
  <c r="W221" i="6"/>
  <c r="T150" i="59"/>
  <c r="T154" i="59" s="1"/>
  <c r="AH228" i="6"/>
  <c r="W214" i="6"/>
  <c r="W219" i="6"/>
  <c r="W220" i="6"/>
  <c r="W223" i="6"/>
  <c r="T166" i="59"/>
  <c r="W230" i="6"/>
  <c r="T563" i="6"/>
  <c r="T565" i="6" s="1"/>
  <c r="O10" i="12"/>
  <c r="O11" i="12" s="1"/>
  <c r="BD378" i="6"/>
  <c r="AZ166" i="91"/>
  <c r="AF562" i="6"/>
  <c r="AF210" i="6"/>
  <c r="BF563" i="6"/>
  <c r="BF565" i="6" s="1"/>
  <c r="BA10" i="12"/>
  <c r="BA11" i="12" s="1"/>
  <c r="AF166" i="59"/>
  <c r="AI230" i="6"/>
  <c r="AQ372" i="6"/>
  <c r="BN378" i="6"/>
  <c r="BJ166" i="91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X224" i="6"/>
  <c r="R166" i="59"/>
  <c r="U230" i="6"/>
  <c r="T363" i="97"/>
  <c r="X545" i="6"/>
  <c r="BF551" i="6"/>
  <c r="BB372" i="97"/>
  <c r="J150" i="59"/>
  <c r="J154" i="59" s="1"/>
  <c r="M219" i="6"/>
  <c r="M221" i="6"/>
  <c r="M220" i="6"/>
  <c r="M223" i="6"/>
  <c r="M214" i="6"/>
  <c r="X228" i="6"/>
  <c r="AP372" i="6"/>
  <c r="AJ230" i="6"/>
  <c r="AG166" i="59"/>
  <c r="BC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BF10" i="12"/>
  <c r="BF11" i="12" s="1"/>
  <c r="BK563" i="6"/>
  <c r="BK565" i="6" s="1"/>
  <c r="V10" i="12"/>
  <c r="V11" i="12" s="1"/>
  <c r="AA563" i="6"/>
  <c r="AA565" i="6" s="1"/>
  <c r="AF372" i="97"/>
  <c r="AJ551" i="6"/>
  <c r="BK372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BG372" i="6"/>
  <c r="BK353" i="97"/>
  <c r="BO531" i="6"/>
  <c r="AI224" i="6"/>
  <c r="BL209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AU224" i="6"/>
  <c r="J29" i="68"/>
  <c r="J30" i="68" s="1"/>
  <c r="V374" i="97"/>
  <c r="BI220" i="6"/>
  <c r="BI214" i="6"/>
  <c r="BI219" i="6"/>
  <c r="BI223" i="6"/>
  <c r="BF150" i="59"/>
  <c r="BI221" i="6"/>
  <c r="BH146" i="91"/>
  <c r="BH160" i="91" s="1"/>
  <c r="BH35" i="92" s="1"/>
  <c r="BH159" i="91"/>
  <c r="BH34" i="92" s="1"/>
  <c r="AO372" i="6"/>
  <c r="BA210" i="6"/>
  <c r="BA562" i="6"/>
  <c r="BF146" i="91"/>
  <c r="BF160" i="91" s="1"/>
  <c r="BF35" i="92" s="1"/>
  <c r="BF159" i="91"/>
  <c r="BF34" i="92" s="1"/>
  <c r="BC562" i="6"/>
  <c r="BC210" i="6"/>
  <c r="AY153" i="59"/>
  <c r="BB544" i="6"/>
  <c r="AX367" i="97" s="1"/>
  <c r="BB540" i="6"/>
  <c r="BB542" i="6"/>
  <c r="AX365" i="97" s="1"/>
  <c r="BB541" i="6"/>
  <c r="AX364" i="97" s="1"/>
  <c r="BB535" i="6"/>
  <c r="AX358" i="97" s="1"/>
  <c r="BM549" i="6"/>
  <c r="AX354" i="97"/>
  <c r="S372" i="97"/>
  <c r="W551" i="6"/>
  <c r="BB354" i="97"/>
  <c r="BF540" i="6"/>
  <c r="BF544" i="6"/>
  <c r="BB367" i="97" s="1"/>
  <c r="BF535" i="6"/>
  <c r="BB358" i="97" s="1"/>
  <c r="BC153" i="59"/>
  <c r="BF542" i="6"/>
  <c r="BB365" i="97" s="1"/>
  <c r="BF541" i="6"/>
  <c r="BB364" i="97" s="1"/>
  <c r="V380" i="6"/>
  <c r="R168" i="91" s="1"/>
  <c r="R38" i="92" s="1"/>
  <c r="R47" i="92" s="1"/>
  <c r="BI535" i="6"/>
  <c r="BE358" i="97" s="1"/>
  <c r="BI541" i="6"/>
  <c r="BE364" i="97" s="1"/>
  <c r="BI542" i="6"/>
  <c r="BE365" i="97" s="1"/>
  <c r="BE354" i="97"/>
  <c r="BF153" i="59"/>
  <c r="BI544" i="6"/>
  <c r="BE367" i="97" s="1"/>
  <c r="BI540" i="6"/>
  <c r="AR10" i="12"/>
  <c r="AR11" i="12" s="1"/>
  <c r="AW563" i="6"/>
  <c r="AW565" i="6" s="1"/>
  <c r="BD531" i="6"/>
  <c r="AZ353" i="97"/>
  <c r="AP166" i="59"/>
  <c r="AS230" i="6"/>
  <c r="BJ146" i="91"/>
  <c r="BJ160" i="91" s="1"/>
  <c r="BJ35" i="92" s="1"/>
  <c r="BJ159" i="91"/>
  <c r="BJ34" i="92" s="1"/>
  <c r="U372" i="6"/>
  <c r="U380" i="6" s="1"/>
  <c r="Q168" i="91" s="1"/>
  <c r="Q38" i="92" s="1"/>
  <c r="Q47" i="92" s="1"/>
  <c r="BB164" i="91"/>
  <c r="BB3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BM209" i="6"/>
  <c r="AO378" i="6"/>
  <c r="AK166" i="91"/>
  <c r="BK220" i="6"/>
  <c r="BH150" i="59"/>
  <c r="BK221" i="6"/>
  <c r="BK223" i="6"/>
  <c r="BK219" i="6"/>
  <c r="BK214" i="6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BP530" i="6"/>
  <c r="U563" i="6"/>
  <c r="U565" i="6" s="1"/>
  <c r="P10" i="12"/>
  <c r="P11" i="12" s="1"/>
  <c r="R210" i="6"/>
  <c r="R562" i="6"/>
  <c r="BI378" i="6"/>
  <c r="BE166" i="91"/>
  <c r="AV545" i="6"/>
  <c r="AR368" i="97" s="1"/>
  <c r="AR363" i="97"/>
  <c r="AB378" i="6"/>
  <c r="X166" i="91"/>
  <c r="BO96" i="68"/>
  <c r="AD378" i="6"/>
  <c r="AD380" i="6" s="1"/>
  <c r="Z168" i="91" s="1"/>
  <c r="Z38" i="92" s="1"/>
  <c r="Z47" i="92" s="1"/>
  <c r="Z166" i="91"/>
  <c r="AX563" i="6"/>
  <c r="AX565" i="6" s="1"/>
  <c r="AS10" i="12"/>
  <c r="AS11" i="12" s="1"/>
  <c r="AG10" i="12"/>
  <c r="AG11" i="12" s="1"/>
  <c r="AL563" i="6"/>
  <c r="AL565" i="6" s="1"/>
  <c r="AR154" i="59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AU380" i="6"/>
  <c r="AQ168" i="91" s="1"/>
  <c r="AQ38" i="92" s="1"/>
  <c r="AQ47" i="92" s="1"/>
  <c r="BM367" i="6"/>
  <c r="BM369" i="6"/>
  <c r="BM362" i="6"/>
  <c r="BJ152" i="59"/>
  <c r="BM371" i="6"/>
  <c r="BM368" i="6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R368" i="6"/>
  <c r="AR362" i="6"/>
  <c r="BC363" i="6" s="1"/>
  <c r="E51" i="9" s="1"/>
  <c r="AR367" i="6"/>
  <c r="AR369" i="6"/>
  <c r="BC376" i="6"/>
  <c r="AO152" i="59"/>
  <c r="H48" i="59" s="1"/>
  <c r="G58" i="116" s="1"/>
  <c r="AR371" i="6"/>
  <c r="BC359" i="6"/>
  <c r="E49" i="9" s="1"/>
  <c r="AW219" i="6"/>
  <c r="AW220" i="6"/>
  <c r="AT150" i="59"/>
  <c r="AT154" i="59" s="1"/>
  <c r="AW223" i="6"/>
  <c r="AW221" i="6"/>
  <c r="BH228" i="6"/>
  <c r="AW214" i="6"/>
  <c r="AS223" i="6"/>
  <c r="AS214" i="6"/>
  <c r="AS219" i="6"/>
  <c r="BD228" i="6"/>
  <c r="AS221" i="6"/>
  <c r="AS220" i="6"/>
  <c r="AP150" i="59"/>
  <c r="BI152" i="59"/>
  <c r="BL369" i="6"/>
  <c r="BL368" i="6"/>
  <c r="BL362" i="6"/>
  <c r="BL367" i="6"/>
  <c r="BL371" i="6"/>
  <c r="AR210" i="6"/>
  <c r="AR562" i="6"/>
  <c r="AQ363" i="97"/>
  <c r="AU545" i="6"/>
  <c r="AC378" i="6"/>
  <c r="Y166" i="91"/>
  <c r="G58" i="50"/>
  <c r="H53" i="50"/>
  <c r="H55" i="50" s="1"/>
  <c r="H57" i="50" s="1"/>
  <c r="H58" i="50" s="1"/>
  <c r="AS363" i="97"/>
  <c r="AW545" i="6"/>
  <c r="AS368" i="97" s="1"/>
  <c r="AB562" i="6"/>
  <c r="AB210" i="6"/>
  <c r="D159" i="91"/>
  <c r="D146" i="91"/>
  <c r="D160" i="91" s="1"/>
  <c r="BA544" i="6"/>
  <c r="AW367" i="97" s="1"/>
  <c r="BA540" i="6"/>
  <c r="BA542" i="6"/>
  <c r="AW365" i="97" s="1"/>
  <c r="AX153" i="59"/>
  <c r="BL549" i="6"/>
  <c r="BA535" i="6"/>
  <c r="AW358" i="97" s="1"/>
  <c r="BA541" i="6"/>
  <c r="AW364" i="97" s="1"/>
  <c r="AW354" i="97"/>
  <c r="BA372" i="6"/>
  <c r="AT224" i="6"/>
  <c r="U223" i="6"/>
  <c r="U219" i="6"/>
  <c r="R150" i="59"/>
  <c r="R154" i="59" s="1"/>
  <c r="U221" i="6"/>
  <c r="U214" i="6"/>
  <c r="U220" i="6"/>
  <c r="AF228" i="6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AK545" i="6"/>
  <c r="AG363" i="97"/>
  <c r="AP153" i="59"/>
  <c r="AS541" i="6"/>
  <c r="AO364" i="97" s="1"/>
  <c r="AS544" i="6"/>
  <c r="AO367" i="97" s="1"/>
  <c r="AS540" i="6"/>
  <c r="AS535" i="6"/>
  <c r="AO358" i="97" s="1"/>
  <c r="AS542" i="6"/>
  <c r="AO365" i="97" s="1"/>
  <c r="AO354" i="97"/>
  <c r="BD549" i="6"/>
  <c r="AD210" i="6"/>
  <c r="AD562" i="6"/>
  <c r="BG551" i="6"/>
  <c r="BC372" i="97"/>
  <c r="AP37" i="92"/>
  <c r="BN531" i="6"/>
  <c r="BJ353" i="97"/>
  <c r="BD306" i="6"/>
  <c r="AZ117" i="91"/>
  <c r="AZ118" i="91" s="1"/>
  <c r="AX221" i="6"/>
  <c r="BI228" i="6"/>
  <c r="AU150" i="59"/>
  <c r="AU154" i="59" s="1"/>
  <c r="AX223" i="6"/>
  <c r="AX219" i="6"/>
  <c r="AX220" i="6"/>
  <c r="AT551" i="6"/>
  <c r="AP372" i="97"/>
  <c r="BJ230" i="6"/>
  <c r="BG166" i="59"/>
  <c r="AC562" i="6"/>
  <c r="AC210" i="6"/>
  <c r="Q10" i="12"/>
  <c r="Q11" i="12" s="1"/>
  <c r="V563" i="6"/>
  <c r="V565" i="6" s="1"/>
  <c r="BD164" i="91"/>
  <c r="BH380" i="6"/>
  <c r="BD358" i="97"/>
  <c r="AF168" i="91"/>
  <c r="AF38" i="92" s="1"/>
  <c r="AF47" i="92" s="1"/>
  <c r="AF37" i="92"/>
  <c r="BD363" i="97"/>
  <c r="BH545" i="6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C150" i="59" l="1"/>
  <c r="BF221" i="6"/>
  <c r="AE214" i="6"/>
  <c r="AN380" i="6"/>
  <c r="AJ168" i="91" s="1"/>
  <c r="AJ38" i="92" s="1"/>
  <c r="AJ47" i="92" s="1"/>
  <c r="AE221" i="6"/>
  <c r="AU37" i="92"/>
  <c r="AE223" i="6"/>
  <c r="X37" i="92"/>
  <c r="AC380" i="6"/>
  <c r="Y168" i="91" s="1"/>
  <c r="Y38" i="92" s="1"/>
  <c r="Y47" i="92" s="1"/>
  <c r="BI563" i="6"/>
  <c r="BI565" i="6" s="1"/>
  <c r="AB380" i="6"/>
  <c r="X168" i="91" s="1"/>
  <c r="X38" i="92" s="1"/>
  <c r="X47" i="92" s="1"/>
  <c r="AE219" i="6"/>
  <c r="AV164" i="59"/>
  <c r="AE220" i="6"/>
  <c r="BE562" i="6"/>
  <c r="AZ10" i="12" s="1"/>
  <c r="AZ11" i="12" s="1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BH154" i="59"/>
  <c r="AT164" i="91"/>
  <c r="AT37" i="92" s="1"/>
  <c r="AY566" i="6"/>
  <c r="BI380" i="6"/>
  <c r="BE168" i="91" s="1"/>
  <c r="BE38" i="92" s="1"/>
  <c r="BE47" i="92" s="1"/>
  <c r="AE373" i="6"/>
  <c r="C52" i="9" s="1"/>
  <c r="C53" i="9" s="1"/>
  <c r="BA380" i="6"/>
  <c r="AW168" i="91" s="1"/>
  <c r="AW38" i="92" s="1"/>
  <c r="AW47" i="92" s="1"/>
  <c r="L566" i="6"/>
  <c r="L568" i="6" s="1"/>
  <c r="AQ164" i="59"/>
  <c r="AQ167" i="59" s="1"/>
  <c r="AQ169" i="59" s="1"/>
  <c r="BN562" i="6"/>
  <c r="BN563" i="6" s="1"/>
  <c r="BN565" i="6" s="1"/>
  <c r="AS37" i="92"/>
  <c r="AJ224" i="6"/>
  <c r="AO380" i="6"/>
  <c r="AK168" i="91" s="1"/>
  <c r="AK38" i="92" s="1"/>
  <c r="AK47" i="92" s="1"/>
  <c r="AI154" i="59"/>
  <c r="G49" i="59"/>
  <c r="F59" i="116" s="1"/>
  <c r="H49" i="59"/>
  <c r="G59" i="116" s="1"/>
  <c r="O232" i="6"/>
  <c r="O570" i="6" s="1"/>
  <c r="L164" i="59"/>
  <c r="L167" i="59" s="1"/>
  <c r="L169" i="59" s="1"/>
  <c r="L205" i="59" s="1"/>
  <c r="BF154" i="59"/>
  <c r="AZ380" i="6"/>
  <c r="AV168" i="91" s="1"/>
  <c r="AV38" i="92" s="1"/>
  <c r="AV47" i="92" s="1"/>
  <c r="BK224" i="6"/>
  <c r="Z224" i="6"/>
  <c r="Z232" i="6" s="1"/>
  <c r="U224" i="6"/>
  <c r="F49" i="59"/>
  <c r="E59" i="116" s="1"/>
  <c r="AL154" i="59"/>
  <c r="AE211" i="6"/>
  <c r="C21" i="9" s="1"/>
  <c r="C7" i="9" s="1"/>
  <c r="M224" i="6"/>
  <c r="M232" i="6" s="1"/>
  <c r="U164" i="59"/>
  <c r="BP357" i="6"/>
  <c r="AS224" i="6"/>
  <c r="AS232" i="6" s="1"/>
  <c r="AJ567" i="6"/>
  <c r="W224" i="6"/>
  <c r="T164" i="59" s="1"/>
  <c r="T167" i="59" s="1"/>
  <c r="T169" i="59" s="1"/>
  <c r="AV224" i="6"/>
  <c r="AV566" i="6" s="1"/>
  <c r="AO224" i="6"/>
  <c r="Q223" i="6"/>
  <c r="N150" i="59"/>
  <c r="N154" i="59" s="1"/>
  <c r="Q214" i="6"/>
  <c r="AB228" i="6"/>
  <c r="Q221" i="6"/>
  <c r="Q219" i="6"/>
  <c r="Q220" i="6"/>
  <c r="BC223" i="6"/>
  <c r="BC219" i="6"/>
  <c r="BC220" i="6"/>
  <c r="BC214" i="6"/>
  <c r="AZ150" i="59"/>
  <c r="AZ154" i="59" s="1"/>
  <c r="BC221" i="6"/>
  <c r="BN228" i="6"/>
  <c r="AE230" i="6"/>
  <c r="AB166" i="59"/>
  <c r="P380" i="6"/>
  <c r="L168" i="91" s="1"/>
  <c r="L38" i="92" s="1"/>
  <c r="L47" i="92" s="1"/>
  <c r="L164" i="91"/>
  <c r="L37" i="92" s="1"/>
  <c r="BO542" i="6"/>
  <c r="BK365" i="97" s="1"/>
  <c r="BO544" i="6"/>
  <c r="BK367" i="97" s="1"/>
  <c r="BO541" i="6"/>
  <c r="BK364" i="97" s="1"/>
  <c r="BL153" i="59"/>
  <c r="BO540" i="6"/>
  <c r="BO535" i="6"/>
  <c r="BK358" i="97" s="1"/>
  <c r="BK354" i="97"/>
  <c r="AF220" i="6"/>
  <c r="AQ228" i="6"/>
  <c r="AF223" i="6"/>
  <c r="AF214" i="6"/>
  <c r="AF221" i="6"/>
  <c r="AF219" i="6"/>
  <c r="AC150" i="59"/>
  <c r="AQ211" i="6"/>
  <c r="D21" i="9" s="1"/>
  <c r="D7" i="9" s="1"/>
  <c r="BF354" i="97"/>
  <c r="BJ542" i="6"/>
  <c r="BF365" i="97" s="1"/>
  <c r="BG153" i="59"/>
  <c r="BJ544" i="6"/>
  <c r="BF367" i="97" s="1"/>
  <c r="BJ540" i="6"/>
  <c r="BJ541" i="6"/>
  <c r="BF364" i="97" s="1"/>
  <c r="BJ535" i="6"/>
  <c r="BF358" i="97" s="1"/>
  <c r="R374" i="97"/>
  <c r="V553" i="6"/>
  <c r="R376" i="97" s="1"/>
  <c r="AN372" i="97"/>
  <c r="AR551" i="6"/>
  <c r="AN358" i="97"/>
  <c r="BC536" i="6"/>
  <c r="E65" i="9" s="1"/>
  <c r="AW551" i="6"/>
  <c r="AS372" i="97"/>
  <c r="AP223" i="6"/>
  <c r="AP219" i="6"/>
  <c r="AP221" i="6"/>
  <c r="BA228" i="6"/>
  <c r="AM150" i="59"/>
  <c r="AM154" i="59" s="1"/>
  <c r="AP214" i="6"/>
  <c r="AP220" i="6"/>
  <c r="AW166" i="59"/>
  <c r="AZ230" i="6"/>
  <c r="BG363" i="97"/>
  <c r="BK545" i="6"/>
  <c r="BG368" i="97" s="1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Z146" i="91"/>
  <c r="AZ160" i="91" s="1"/>
  <c r="AZ35" i="92" s="1"/>
  <c r="AZ159" i="91"/>
  <c r="BL159" i="91" s="1"/>
  <c r="AR164" i="59"/>
  <c r="AQ368" i="97"/>
  <c r="AI566" i="6"/>
  <c r="AE368" i="97"/>
  <c r="R563" i="6"/>
  <c r="R565" i="6" s="1"/>
  <c r="M10" i="12"/>
  <c r="M11" i="12" s="1"/>
  <c r="BM562" i="6"/>
  <c r="BM210" i="6"/>
  <c r="Q563" i="6"/>
  <c r="Q565" i="6" s="1"/>
  <c r="L10" i="12"/>
  <c r="L11" i="12" s="1"/>
  <c r="AS567" i="6"/>
  <c r="BM551" i="6"/>
  <c r="BI372" i="97"/>
  <c r="BC563" i="6"/>
  <c r="BC565" i="6" s="1"/>
  <c r="AX10" i="12"/>
  <c r="AX11" i="12" s="1"/>
  <c r="T224" i="6"/>
  <c r="AA10" i="12"/>
  <c r="AA11" i="12" s="1"/>
  <c r="AF563" i="6"/>
  <c r="AF565" i="6" s="1"/>
  <c r="BM228" i="6"/>
  <c r="AY150" i="59"/>
  <c r="AY154" i="59" s="1"/>
  <c r="BB214" i="6"/>
  <c r="BB221" i="6"/>
  <c r="BB223" i="6"/>
  <c r="BB220" i="6"/>
  <c r="BB219" i="6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AR545" i="6"/>
  <c r="AN363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AY363" i="97"/>
  <c r="BC545" i="6"/>
  <c r="AY368" i="97" s="1"/>
  <c r="U368" i="97"/>
  <c r="Y566" i="6"/>
  <c r="J363" i="97"/>
  <c r="N545" i="6"/>
  <c r="V164" i="59"/>
  <c r="P37" i="92"/>
  <c r="AH374" i="97"/>
  <c r="AL164" i="91"/>
  <c r="AL37" i="92" s="1"/>
  <c r="AW10" i="12"/>
  <c r="AW11" i="12" s="1"/>
  <c r="BB563" i="6"/>
  <c r="BB565" i="6" s="1"/>
  <c r="P358" i="97"/>
  <c r="AE536" i="6"/>
  <c r="C65" i="9" s="1"/>
  <c r="AH363" i="97"/>
  <c r="AL545" i="6"/>
  <c r="AH368" i="97" s="1"/>
  <c r="BC154" i="59"/>
  <c r="N563" i="6"/>
  <c r="N565" i="6" s="1"/>
  <c r="I10" i="12"/>
  <c r="I11" i="12" s="1"/>
  <c r="AT567" i="6"/>
  <c r="AT232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BF567" i="6"/>
  <c r="AX230" i="6"/>
  <c r="AU166" i="59"/>
  <c r="AN220" i="6"/>
  <c r="AK150" i="59"/>
  <c r="AK154" i="59" s="1"/>
  <c r="AY228" i="6"/>
  <c r="AN219" i="6"/>
  <c r="AN221" i="6"/>
  <c r="AN223" i="6"/>
  <c r="AN214" i="6"/>
  <c r="BI551" i="6"/>
  <c r="BE372" i="97"/>
  <c r="BE372" i="6"/>
  <c r="AI37" i="92"/>
  <c r="BO372" i="6"/>
  <c r="BA374" i="97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BB153" i="59"/>
  <c r="BE542" i="6"/>
  <c r="BA365" i="97" s="1"/>
  <c r="BE541" i="6"/>
  <c r="BA364" i="97" s="1"/>
  <c r="BE535" i="6"/>
  <c r="BA358" i="97" s="1"/>
  <c r="BE540" i="6"/>
  <c r="BE544" i="6"/>
  <c r="BA367" i="97" s="1"/>
  <c r="BA354" i="97"/>
  <c r="BN372" i="6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BN214" i="6"/>
  <c r="BN223" i="6"/>
  <c r="BK150" i="59"/>
  <c r="BN219" i="6"/>
  <c r="BN220" i="6"/>
  <c r="BN221" i="6"/>
  <c r="BN551" i="6"/>
  <c r="BJ372" i="97"/>
  <c r="BE214" i="6"/>
  <c r="BE221" i="6"/>
  <c r="BB150" i="59"/>
  <c r="BE223" i="6"/>
  <c r="BE219" i="6"/>
  <c r="BE220" i="6"/>
  <c r="AP230" i="6"/>
  <c r="AM166" i="59"/>
  <c r="P154" i="59"/>
  <c r="AP374" i="97"/>
  <c r="AT553" i="6"/>
  <c r="AP376" i="97" s="1"/>
  <c r="BD551" i="6"/>
  <c r="AZ372" i="97"/>
  <c r="H27" i="97"/>
  <c r="I27" i="97" s="1"/>
  <c r="AC220" i="6"/>
  <c r="AC223" i="6"/>
  <c r="AC214" i="6"/>
  <c r="Z150" i="59"/>
  <c r="Z154" i="59" s="1"/>
  <c r="AC221" i="6"/>
  <c r="AN228" i="6"/>
  <c r="AC219" i="6"/>
  <c r="AX224" i="6"/>
  <c r="AG368" i="97"/>
  <c r="AK566" i="6"/>
  <c r="AC166" i="59"/>
  <c r="AF230" i="6"/>
  <c r="AW164" i="91"/>
  <c r="AW37" i="92" s="1"/>
  <c r="BC228" i="6"/>
  <c r="AO150" i="59"/>
  <c r="AR219" i="6"/>
  <c r="AR214" i="6"/>
  <c r="AR223" i="6"/>
  <c r="AR221" i="6"/>
  <c r="AR220" i="6"/>
  <c r="BC211" i="6"/>
  <c r="E21" i="9" s="1"/>
  <c r="E7" i="9" s="1"/>
  <c r="AP154" i="59"/>
  <c r="BE166" i="59"/>
  <c r="BH230" i="6"/>
  <c r="AD166" i="59"/>
  <c r="AG230" i="6"/>
  <c r="BD535" i="6"/>
  <c r="BO549" i="6"/>
  <c r="AZ354" i="97"/>
  <c r="BA153" i="59"/>
  <c r="BD540" i="6"/>
  <c r="BD544" i="6"/>
  <c r="AZ367" i="97" s="1"/>
  <c r="BD541" i="6"/>
  <c r="AZ364" i="97" s="1"/>
  <c r="BD542" i="6"/>
  <c r="AZ365" i="97" s="1"/>
  <c r="BO532" i="6"/>
  <c r="F63" i="9" s="1"/>
  <c r="BB363" i="97"/>
  <c r="BF545" i="6"/>
  <c r="BF553" i="6" s="1"/>
  <c r="AV10" i="12"/>
  <c r="AV11" i="12" s="1"/>
  <c r="BA563" i="6"/>
  <c r="BA565" i="6" s="1"/>
  <c r="BI224" i="6"/>
  <c r="AT166" i="59"/>
  <c r="AW230" i="6"/>
  <c r="H563" i="6"/>
  <c r="C10" i="12"/>
  <c r="AB545" i="6"/>
  <c r="X363" i="97"/>
  <c r="BG164" i="91"/>
  <c r="BG37" i="92" s="1"/>
  <c r="T368" i="97"/>
  <c r="X566" i="6"/>
  <c r="AI567" i="6"/>
  <c r="AI232" i="6"/>
  <c r="AE166" i="59"/>
  <c r="AH230" i="6"/>
  <c r="AV164" i="91"/>
  <c r="AV37" i="92" s="1"/>
  <c r="AR374" i="97"/>
  <c r="AV553" i="6"/>
  <c r="AR376" i="97" s="1"/>
  <c r="AE551" i="6"/>
  <c r="AA372" i="97"/>
  <c r="H368" i="97"/>
  <c r="L553" i="6"/>
  <c r="BF224" i="6"/>
  <c r="AP368" i="97"/>
  <c r="AT566" i="6"/>
  <c r="Q363" i="97"/>
  <c r="U545" i="6"/>
  <c r="Q368" i="97" s="1"/>
  <c r="BE567" i="6"/>
  <c r="Q374" i="97"/>
  <c r="BI153" i="59"/>
  <c r="BH354" i="97"/>
  <c r="BL541" i="6"/>
  <c r="BH364" i="97" s="1"/>
  <c r="BL542" i="6"/>
  <c r="BH365" i="97" s="1"/>
  <c r="BL540" i="6"/>
  <c r="BL544" i="6"/>
  <c r="BH367" i="97" s="1"/>
  <c r="BL535" i="6"/>
  <c r="BH358" i="97" s="1"/>
  <c r="W37" i="92"/>
  <c r="AU566" i="6"/>
  <c r="BG372" i="97"/>
  <c r="BK551" i="6"/>
  <c r="W154" i="59"/>
  <c r="H367" i="6"/>
  <c r="H369" i="6"/>
  <c r="H371" i="6"/>
  <c r="H362" i="6"/>
  <c r="E152" i="59"/>
  <c r="S376" i="6"/>
  <c r="H368" i="6"/>
  <c r="S359" i="6"/>
  <c r="BP358" i="6"/>
  <c r="AE374" i="97"/>
  <c r="AI553" i="6"/>
  <c r="AA166" i="59"/>
  <c r="AD230" i="6"/>
  <c r="BC374" i="97"/>
  <c r="W10" i="12"/>
  <c r="W11" i="12" s="1"/>
  <c r="AB563" i="6"/>
  <c r="AB565" i="6" s="1"/>
  <c r="AW372" i="97"/>
  <c r="BA551" i="6"/>
  <c r="AW363" i="97"/>
  <c r="BA545" i="6"/>
  <c r="AW368" i="97" s="1"/>
  <c r="AJ363" i="97"/>
  <c r="AN545" i="6"/>
  <c r="X10" i="12"/>
  <c r="X11" i="12" s="1"/>
  <c r="AC563" i="6"/>
  <c r="AC565" i="6" s="1"/>
  <c r="BN542" i="6"/>
  <c r="BJ365" i="97" s="1"/>
  <c r="BK153" i="59"/>
  <c r="BN540" i="6"/>
  <c r="BN544" i="6"/>
  <c r="BJ367" i="97" s="1"/>
  <c r="BN541" i="6"/>
  <c r="BJ364" i="97" s="1"/>
  <c r="BJ354" i="97"/>
  <c r="BN535" i="6"/>
  <c r="BJ358" i="97" s="1"/>
  <c r="Z363" i="97"/>
  <c r="AD545" i="6"/>
  <c r="D35" i="92"/>
  <c r="AY166" i="91"/>
  <c r="G22" i="91" s="1"/>
  <c r="BC378" i="6"/>
  <c r="BC380" i="6" s="1"/>
  <c r="AY168" i="91" s="1"/>
  <c r="AY38" i="92" s="1"/>
  <c r="AY47" i="92" s="1"/>
  <c r="BQ531" i="6"/>
  <c r="BM353" i="97"/>
  <c r="J27" i="97" s="1"/>
  <c r="AA224" i="6"/>
  <c r="X164" i="59" s="1"/>
  <c r="AX363" i="97"/>
  <c r="BB545" i="6"/>
  <c r="BA221" i="6"/>
  <c r="BL228" i="6"/>
  <c r="BA220" i="6"/>
  <c r="BA223" i="6"/>
  <c r="AX150" i="59"/>
  <c r="AX154" i="59" s="1"/>
  <c r="BA219" i="6"/>
  <c r="BA214" i="6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BG563" i="6"/>
  <c r="BG565" i="6" s="1"/>
  <c r="BB10" i="12"/>
  <c r="BB11" i="12" s="1"/>
  <c r="AJ37" i="92"/>
  <c r="AU10" i="12"/>
  <c r="AU11" i="12" s="1"/>
  <c r="AZ563" i="6"/>
  <c r="AZ565" i="6" s="1"/>
  <c r="K224" i="6"/>
  <c r="V363" i="97"/>
  <c r="Z545" i="6"/>
  <c r="Z566" i="6" s="1"/>
  <c r="BJ562" i="6"/>
  <c r="BJ210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BO563" i="6"/>
  <c r="BO565" i="6" s="1"/>
  <c r="BJ10" i="12"/>
  <c r="BJ11" i="12" s="1"/>
  <c r="AT363" i="97"/>
  <c r="AX545" i="6"/>
  <c r="AX553" i="6" s="1"/>
  <c r="AC551" i="6"/>
  <c r="Y372" i="97"/>
  <c r="J566" i="6"/>
  <c r="J568" i="6" s="1"/>
  <c r="BD562" i="6"/>
  <c r="BD210" i="6"/>
  <c r="AH566" i="6"/>
  <c r="BF166" i="59"/>
  <c r="BI230" i="6"/>
  <c r="BH372" i="97"/>
  <c r="BL551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BC164" i="91"/>
  <c r="BC37" i="92" s="1"/>
  <c r="BG380" i="6"/>
  <c r="BC168" i="91" s="1"/>
  <c r="BC38" i="92" s="1"/>
  <c r="BC47" i="92" s="1"/>
  <c r="BC363" i="97"/>
  <c r="BG545" i="6"/>
  <c r="BC368" i="97" s="1"/>
  <c r="AM10" i="12"/>
  <c r="AM11" i="12" s="1"/>
  <c r="AR563" i="6"/>
  <c r="AR565" i="6" s="1"/>
  <c r="BM372" i="6"/>
  <c r="BM380" i="6" s="1"/>
  <c r="BI168" i="91" s="1"/>
  <c r="BI38" i="92" s="1"/>
  <c r="BI47" i="92" s="1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BP531" i="6"/>
  <c r="BM354" i="97" s="1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BL210" i="6"/>
  <c r="BL562" i="6"/>
  <c r="AM551" i="6"/>
  <c r="AI372" i="97"/>
  <c r="Q166" i="59"/>
  <c r="T230" i="6"/>
  <c r="AB10" i="12"/>
  <c r="AB11" i="12" s="1"/>
  <c r="AG563" i="6"/>
  <c r="AG565" i="6" s="1"/>
  <c r="U567" i="6"/>
  <c r="U232" i="6"/>
  <c r="AU372" i="97"/>
  <c r="AY551" i="6"/>
  <c r="W567" i="6"/>
  <c r="AX372" i="97"/>
  <c r="BB551" i="6"/>
  <c r="BG214" i="6"/>
  <c r="BD150" i="59"/>
  <c r="BD154" i="59" s="1"/>
  <c r="BG221" i="6"/>
  <c r="BG219" i="6"/>
  <c r="BG220" i="6"/>
  <c r="BG223" i="6"/>
  <c r="BG230" i="6"/>
  <c r="BD166" i="59"/>
  <c r="T545" i="6"/>
  <c r="P363" i="97"/>
  <c r="AN34" i="92"/>
  <c r="G19" i="91"/>
  <c r="G25" i="91" s="1"/>
  <c r="AZ220" i="6"/>
  <c r="BK228" i="6"/>
  <c r="AZ214" i="6"/>
  <c r="AW150" i="59"/>
  <c r="AW154" i="59" s="1"/>
  <c r="AZ219" i="6"/>
  <c r="AZ223" i="6"/>
  <c r="AZ221" i="6"/>
  <c r="S166" i="59"/>
  <c r="V230" i="6"/>
  <c r="AQ374" i="97"/>
  <c r="AU553" i="6"/>
  <c r="BC551" i="6"/>
  <c r="AY372" i="97"/>
  <c r="T380" i="6"/>
  <c r="AE379" i="6"/>
  <c r="C54" i="9" s="1"/>
  <c r="C55" i="9" s="1"/>
  <c r="BE164" i="91"/>
  <c r="BE37" i="92" s="1"/>
  <c r="O363" i="97"/>
  <c r="S545" i="6"/>
  <c r="BF374" i="97"/>
  <c r="AF551" i="6"/>
  <c r="AB372" i="97"/>
  <c r="AC164" i="91"/>
  <c r="AC37" i="92" s="1"/>
  <c r="X553" i="6"/>
  <c r="T376" i="97" s="1"/>
  <c r="T374" i="97"/>
  <c r="BL150" i="59"/>
  <c r="BL154" i="59" s="1"/>
  <c r="BO221" i="6"/>
  <c r="BO214" i="6"/>
  <c r="BO223" i="6"/>
  <c r="BO220" i="6"/>
  <c r="BO219" i="6"/>
  <c r="AO164" i="91"/>
  <c r="AO37" i="92" s="1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BH563" i="6"/>
  <c r="BH565" i="6" s="1"/>
  <c r="BC10" i="12"/>
  <c r="BC11" i="12" s="1"/>
  <c r="AH166" i="59"/>
  <c r="AK230" i="6"/>
  <c r="BD367" i="6"/>
  <c r="BD368" i="6"/>
  <c r="BD362" i="6"/>
  <c r="BO363" i="6" s="1"/>
  <c r="F51" i="9" s="1"/>
  <c r="BO376" i="6"/>
  <c r="BD371" i="6"/>
  <c r="BA152" i="59"/>
  <c r="I48" i="59" s="1"/>
  <c r="H58" i="116" s="1"/>
  <c r="BD369" i="6"/>
  <c r="BO359" i="6"/>
  <c r="F49" i="9" s="1"/>
  <c r="AW224" i="6"/>
  <c r="AT164" i="59" s="1"/>
  <c r="BH164" i="59"/>
  <c r="I224" i="6"/>
  <c r="AQ378" i="6"/>
  <c r="AQ380" i="6" s="1"/>
  <c r="AM168" i="91" s="1"/>
  <c r="AM38" i="92" s="1"/>
  <c r="AM47" i="92" s="1"/>
  <c r="AM166" i="91"/>
  <c r="F22" i="91" s="1"/>
  <c r="BB374" i="97"/>
  <c r="AC374" i="97"/>
  <c r="BJ567" i="6"/>
  <c r="AS545" i="6"/>
  <c r="AO368" i="97" s="1"/>
  <c r="AO363" i="97"/>
  <c r="AB220" i="6"/>
  <c r="AB219" i="6"/>
  <c r="AB214" i="6"/>
  <c r="AB221" i="6"/>
  <c r="Y150" i="59"/>
  <c r="Y154" i="59" s="1"/>
  <c r="AB223" i="6"/>
  <c r="AM228" i="6"/>
  <c r="BL372" i="6"/>
  <c r="BL380" i="6" s="1"/>
  <c r="BH168" i="91" s="1"/>
  <c r="BH38" i="92" s="1"/>
  <c r="BH47" i="92" s="1"/>
  <c r="BD230" i="6"/>
  <c r="BA166" i="59"/>
  <c r="AR372" i="6"/>
  <c r="V224" i="6"/>
  <c r="S164" i="59" s="1"/>
  <c r="AA228" i="6"/>
  <c r="P223" i="6"/>
  <c r="P221" i="6"/>
  <c r="P214" i="6"/>
  <c r="M150" i="59"/>
  <c r="M154" i="59" s="1"/>
  <c r="P219" i="6"/>
  <c r="P220" i="6"/>
  <c r="BL353" i="97"/>
  <c r="BI545" i="6"/>
  <c r="BE368" i="97" s="1"/>
  <c r="BE363" i="97"/>
  <c r="AL224" i="6"/>
  <c r="AI164" i="59" s="1"/>
  <c r="AF164" i="59"/>
  <c r="AF167" i="59" s="1"/>
  <c r="AF169" i="59" s="1"/>
  <c r="AF372" i="6"/>
  <c r="AF380" i="6" s="1"/>
  <c r="AY164" i="91"/>
  <c r="AM363" i="97"/>
  <c r="AQ545" i="6"/>
  <c r="AM368" i="97" s="1"/>
  <c r="AD374" i="97"/>
  <c r="AH553" i="6"/>
  <c r="W566" i="6"/>
  <c r="AA164" i="91"/>
  <c r="AA37" i="92" s="1"/>
  <c r="AE164" i="59"/>
  <c r="E22" i="91"/>
  <c r="AK10" i="12"/>
  <c r="AK11" i="12" s="1"/>
  <c r="AP563" i="6"/>
  <c r="AP565" i="6" s="1"/>
  <c r="BM540" i="6"/>
  <c r="BM542" i="6"/>
  <c r="BI365" i="97" s="1"/>
  <c r="BM535" i="6"/>
  <c r="BI358" i="97" s="1"/>
  <c r="BI354" i="97"/>
  <c r="BM544" i="6"/>
  <c r="BI367" i="97" s="1"/>
  <c r="BM541" i="6"/>
  <c r="BI364" i="97" s="1"/>
  <c r="BJ153" i="59"/>
  <c r="X372" i="97"/>
  <c r="AB551" i="6"/>
  <c r="AB358" i="97"/>
  <c r="AQ536" i="6"/>
  <c r="D65" i="9" s="1"/>
  <c r="P545" i="6"/>
  <c r="L363" i="97"/>
  <c r="AX37" i="92"/>
  <c r="BK380" i="6"/>
  <c r="BG168" i="91" s="1"/>
  <c r="BG38" i="92" s="1"/>
  <c r="BG47" i="92" s="1"/>
  <c r="AL10" i="12"/>
  <c r="AL11" i="12" s="1"/>
  <c r="AQ563" i="6"/>
  <c r="AQ565" i="6" s="1"/>
  <c r="AZ545" i="6"/>
  <c r="AV368" i="97" s="1"/>
  <c r="AV363" i="97"/>
  <c r="BH221" i="6"/>
  <c r="BH223" i="6"/>
  <c r="BH220" i="6"/>
  <c r="BH214" i="6"/>
  <c r="BH219" i="6"/>
  <c r="BE150" i="59"/>
  <c r="BE154" i="59" s="1"/>
  <c r="AB154" i="59"/>
  <c r="BJ372" i="6"/>
  <c r="BD168" i="91"/>
  <c r="BD38" i="92" s="1"/>
  <c r="BD47" i="92" s="1"/>
  <c r="BD37" i="92"/>
  <c r="BD368" i="97"/>
  <c r="BH553" i="6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U167" i="59" l="1"/>
  <c r="U169" i="59" s="1"/>
  <c r="BL160" i="91"/>
  <c r="AT167" i="59"/>
  <c r="AT169" i="59" s="1"/>
  <c r="BE563" i="6"/>
  <c r="BE565" i="6" s="1"/>
  <c r="BI10" i="12"/>
  <c r="BI11" i="12" s="1"/>
  <c r="W232" i="6"/>
  <c r="AE224" i="6"/>
  <c r="M566" i="6"/>
  <c r="M568" i="6" s="1"/>
  <c r="BK566" i="6"/>
  <c r="AI568" i="6"/>
  <c r="AG553" i="6"/>
  <c r="AC376" i="97" s="1"/>
  <c r="R164" i="59"/>
  <c r="R167" i="59" s="1"/>
  <c r="R169" i="59" s="1"/>
  <c r="BC379" i="6"/>
  <c r="E54" i="9" s="1"/>
  <c r="E55" i="9" s="1"/>
  <c r="AE215" i="6"/>
  <c r="C23" i="9" s="1"/>
  <c r="C9" i="9" s="1"/>
  <c r="AE566" i="6"/>
  <c r="AF224" i="6"/>
  <c r="AC164" i="59" s="1"/>
  <c r="AY37" i="92"/>
  <c r="BH224" i="6"/>
  <c r="BE164" i="59" s="1"/>
  <c r="BE167" i="59" s="1"/>
  <c r="BE169" i="59" s="1"/>
  <c r="W568" i="6"/>
  <c r="F46" i="59"/>
  <c r="E56" i="116" s="1"/>
  <c r="AI167" i="59"/>
  <c r="AI169" i="59" s="1"/>
  <c r="AG224" i="6"/>
  <c r="AD164" i="59" s="1"/>
  <c r="AD167" i="59" s="1"/>
  <c r="AD169" i="59" s="1"/>
  <c r="AC224" i="6"/>
  <c r="Z164" i="59" s="1"/>
  <c r="BE224" i="6"/>
  <c r="BE232" i="6" s="1"/>
  <c r="AO566" i="6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S553" i="6"/>
  <c r="AS570" i="6" s="1"/>
  <c r="BA224" i="6"/>
  <c r="AX164" i="59" s="1"/>
  <c r="AQ379" i="6"/>
  <c r="D54" i="9" s="1"/>
  <c r="D55" i="9" s="1"/>
  <c r="E30" i="97"/>
  <c r="BP562" i="6"/>
  <c r="AT570" i="6"/>
  <c r="AO7" i="71" s="1"/>
  <c r="S215" i="6"/>
  <c r="B23" i="9" s="1"/>
  <c r="BC215" i="6"/>
  <c r="E23" i="9" s="1"/>
  <c r="E9" i="9" s="1"/>
  <c r="G30" i="97"/>
  <c r="BC164" i="59"/>
  <c r="BC167" i="59" s="1"/>
  <c r="BC169" i="59" s="1"/>
  <c r="AU164" i="59"/>
  <c r="AU167" i="59" s="1"/>
  <c r="AU169" i="59" s="1"/>
  <c r="K8" i="92"/>
  <c r="L207" i="59"/>
  <c r="J21" i="52"/>
  <c r="AN224" i="6"/>
  <c r="AK164" i="59" s="1"/>
  <c r="AQ215" i="6"/>
  <c r="D23" i="9" s="1"/>
  <c r="D9" i="9" s="1"/>
  <c r="AV232" i="6"/>
  <c r="AV570" i="6" s="1"/>
  <c r="AS164" i="59"/>
  <c r="AS167" i="59" s="1"/>
  <c r="AS169" i="59" s="1"/>
  <c r="AE167" i="59"/>
  <c r="AE169" i="59" s="1"/>
  <c r="AB224" i="6"/>
  <c r="Y164" i="59" s="1"/>
  <c r="F30" i="97"/>
  <c r="AL553" i="6"/>
  <c r="AH376" i="97" s="1"/>
  <c r="AR167" i="59"/>
  <c r="AR169" i="59" s="1"/>
  <c r="AN164" i="91"/>
  <c r="BC373" i="6"/>
  <c r="E52" i="9" s="1"/>
  <c r="E53" i="9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BP535" i="6"/>
  <c r="BM358" i="97" s="1"/>
  <c r="S230" i="6"/>
  <c r="P166" i="59"/>
  <c r="E62" i="59" s="1"/>
  <c r="BI232" i="6"/>
  <c r="BI567" i="6"/>
  <c r="BJ214" i="6"/>
  <c r="BJ223" i="6"/>
  <c r="BJ221" i="6"/>
  <c r="BJ219" i="6"/>
  <c r="BG150" i="59"/>
  <c r="BG154" i="59" s="1"/>
  <c r="BJ220" i="6"/>
  <c r="BN545" i="6"/>
  <c r="BJ368" i="97" s="1"/>
  <c r="BJ363" i="97"/>
  <c r="B49" i="9"/>
  <c r="BP359" i="6"/>
  <c r="AG567" i="6"/>
  <c r="BA363" i="97"/>
  <c r="BE545" i="6"/>
  <c r="BE374" i="97"/>
  <c r="BI553" i="6"/>
  <c r="BJ166" i="59"/>
  <c r="BM230" i="6"/>
  <c r="BI374" i="97"/>
  <c r="AS374" i="97"/>
  <c r="AW553" i="6"/>
  <c r="AC154" i="59"/>
  <c r="G50" i="59" s="1"/>
  <c r="F60" i="116" s="1"/>
  <c r="G46" i="59"/>
  <c r="F56" i="116" s="1"/>
  <c r="BG224" i="6"/>
  <c r="BD164" i="59" s="1"/>
  <c r="BD167" i="59" s="1"/>
  <c r="BD169" i="59" s="1"/>
  <c r="S551" i="6"/>
  <c r="O372" i="97"/>
  <c r="BP549" i="6"/>
  <c r="BM372" i="97" s="1"/>
  <c r="J30" i="97" s="1"/>
  <c r="X567" i="6"/>
  <c r="X568" i="6" s="1"/>
  <c r="X232" i="6"/>
  <c r="X570" i="6" s="1"/>
  <c r="AC553" i="6"/>
  <c r="Y376" i="97" s="1"/>
  <c r="Y374" i="97"/>
  <c r="AX368" i="97"/>
  <c r="BG374" i="97"/>
  <c r="BK553" i="6"/>
  <c r="AE553" i="6"/>
  <c r="AA374" i="97"/>
  <c r="AU232" i="6"/>
  <c r="AU570" i="6" s="1"/>
  <c r="AU567" i="6"/>
  <c r="AU568" i="6" s="1"/>
  <c r="AT376" i="97"/>
  <c r="N224" i="6"/>
  <c r="N566" i="6" s="1"/>
  <c r="N568" i="6" s="1"/>
  <c r="AM37" i="92"/>
  <c r="U374" i="97"/>
  <c r="Y553" i="6"/>
  <c r="AX567" i="6"/>
  <c r="AX232" i="6"/>
  <c r="AX570" i="6" s="1"/>
  <c r="AN368" i="97"/>
  <c r="BC546" i="6"/>
  <c r="E66" i="9" s="1"/>
  <c r="E67" i="9" s="1"/>
  <c r="W164" i="59"/>
  <c r="W167" i="59" s="1"/>
  <c r="W169" i="59" s="1"/>
  <c r="AB230" i="6"/>
  <c r="Y166" i="59"/>
  <c r="L368" i="97"/>
  <c r="P553" i="6"/>
  <c r="P224" i="6"/>
  <c r="P566" i="6" s="1"/>
  <c r="P568" i="6" s="1"/>
  <c r="BK166" i="91"/>
  <c r="H22" i="91" s="1"/>
  <c r="BO378" i="6"/>
  <c r="AU374" i="97"/>
  <c r="AY553" i="6"/>
  <c r="AU376" i="97" s="1"/>
  <c r="E154" i="59"/>
  <c r="E46" i="59"/>
  <c r="BE10" i="12"/>
  <c r="BE11" i="12" s="1"/>
  <c r="BJ563" i="6"/>
  <c r="BJ565" i="6" s="1"/>
  <c r="I207" i="59"/>
  <c r="G21" i="52"/>
  <c r="H8" i="92"/>
  <c r="AB164" i="91"/>
  <c r="AQ373" i="6"/>
  <c r="D52" i="9" s="1"/>
  <c r="D53" i="9" s="1"/>
  <c r="BD567" i="6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BM153" i="59"/>
  <c r="AD224" i="6"/>
  <c r="AA164" i="59" s="1"/>
  <c r="AA167" i="59" s="1"/>
  <c r="AA169" i="59" s="1"/>
  <c r="AT368" i="97"/>
  <c r="AX566" i="6"/>
  <c r="Z368" i="97"/>
  <c r="AD567" i="6"/>
  <c r="S378" i="6"/>
  <c r="O166" i="91"/>
  <c r="X368" i="97"/>
  <c r="BF164" i="59"/>
  <c r="BF167" i="59" s="1"/>
  <c r="BF169" i="59" s="1"/>
  <c r="BH567" i="6"/>
  <c r="AR224" i="6"/>
  <c r="AP567" i="6"/>
  <c r="BJ374" i="97"/>
  <c r="Z568" i="6"/>
  <c r="BF232" i="6"/>
  <c r="BF570" i="6" s="1"/>
  <c r="AT568" i="6"/>
  <c r="E20" i="91"/>
  <c r="BB224" i="6"/>
  <c r="AY164" i="59" s="1"/>
  <c r="AQ553" i="6"/>
  <c r="AM376" i="97" s="1"/>
  <c r="AM374" i="97"/>
  <c r="BF363" i="97"/>
  <c r="BJ545" i="6"/>
  <c r="B63" i="9"/>
  <c r="BP532" i="6"/>
  <c r="BO228" i="6"/>
  <c r="BD214" i="6"/>
  <c r="BA150" i="59"/>
  <c r="BD221" i="6"/>
  <c r="BD223" i="6"/>
  <c r="BD219" i="6"/>
  <c r="BD220" i="6"/>
  <c r="BO211" i="6"/>
  <c r="F21" i="9" s="1"/>
  <c r="F7" i="9" s="1"/>
  <c r="V368" i="97"/>
  <c r="Z553" i="6"/>
  <c r="BA553" i="6"/>
  <c r="AW376" i="97" s="1"/>
  <c r="AW374" i="97"/>
  <c r="BM152" i="59"/>
  <c r="E48" i="59"/>
  <c r="BD545" i="6"/>
  <c r="BD553" i="6" s="1"/>
  <c r="AZ376" i="97" s="1"/>
  <c r="AZ363" i="97"/>
  <c r="AO154" i="59"/>
  <c r="H50" i="59" s="1"/>
  <c r="G60" i="116" s="1"/>
  <c r="H46" i="59"/>
  <c r="G56" i="116" s="1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BK164" i="91"/>
  <c r="AV374" i="97"/>
  <c r="AZ553" i="6"/>
  <c r="AV376" i="97" s="1"/>
  <c r="E21" i="52"/>
  <c r="F8" i="92"/>
  <c r="G207" i="59"/>
  <c r="Q164" i="59"/>
  <c r="AN374" i="97"/>
  <c r="AR553" i="6"/>
  <c r="BC552" i="6"/>
  <c r="E68" i="9" s="1"/>
  <c r="E69" i="9" s="1"/>
  <c r="BC224" i="6"/>
  <c r="R553" i="6"/>
  <c r="N368" i="97"/>
  <c r="BL354" i="97"/>
  <c r="AJ164" i="59"/>
  <c r="AM566" i="6"/>
  <c r="BI363" i="97"/>
  <c r="BM545" i="6"/>
  <c r="BI368" i="97" s="1"/>
  <c r="P368" i="97"/>
  <c r="AE546" i="6"/>
  <c r="C66" i="9" s="1"/>
  <c r="C67" i="9" s="1"/>
  <c r="T566" i="6"/>
  <c r="BL219" i="6"/>
  <c r="BL214" i="6"/>
  <c r="BL223" i="6"/>
  <c r="BI150" i="59"/>
  <c r="BI154" i="59" s="1"/>
  <c r="BL221" i="6"/>
  <c r="BL220" i="6"/>
  <c r="I376" i="97"/>
  <c r="M570" i="6"/>
  <c r="AY10" i="12"/>
  <c r="AY11" i="12" s="1"/>
  <c r="BD563" i="6"/>
  <c r="BD565" i="6" s="1"/>
  <c r="BP362" i="6"/>
  <c r="S363" i="6"/>
  <c r="AK567" i="6"/>
  <c r="AK568" i="6" s="1"/>
  <c r="AK232" i="6"/>
  <c r="AS566" i="6"/>
  <c r="AS568" i="6" s="1"/>
  <c r="O368" i="97"/>
  <c r="S566" i="6"/>
  <c r="AQ376" i="97"/>
  <c r="AX374" i="97"/>
  <c r="BB553" i="6"/>
  <c r="AX376" i="97" s="1"/>
  <c r="O571" i="6"/>
  <c r="J7" i="71"/>
  <c r="U566" i="6"/>
  <c r="U568" i="6" s="1"/>
  <c r="BP210" i="6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BB368" i="97"/>
  <c r="BF566" i="6"/>
  <c r="BF568" i="6" s="1"/>
  <c r="AN230" i="6"/>
  <c r="AK166" i="59"/>
  <c r="AZ374" i="97"/>
  <c r="BN224" i="6"/>
  <c r="AB368" i="97"/>
  <c r="AQ546" i="6"/>
  <c r="D66" i="9" s="1"/>
  <c r="D67" i="9" s="1"/>
  <c r="AL164" i="59"/>
  <c r="BJ164" i="91"/>
  <c r="BJ37" i="92" s="1"/>
  <c r="AO553" i="6"/>
  <c r="AK374" i="97"/>
  <c r="K566" i="6"/>
  <c r="K568" i="6" s="1"/>
  <c r="AY230" i="6"/>
  <c r="AV166" i="59"/>
  <c r="AV167" i="59" s="1"/>
  <c r="AV169" i="59" s="1"/>
  <c r="BN380" i="6"/>
  <c r="BJ168" i="91" s="1"/>
  <c r="BJ38" i="92" s="1"/>
  <c r="BJ47" i="92" s="1"/>
  <c r="J368" i="97"/>
  <c r="N553" i="6"/>
  <c r="J376" i="97" s="1"/>
  <c r="J570" i="6"/>
  <c r="BM223" i="6"/>
  <c r="BJ150" i="59"/>
  <c r="BJ154" i="59" s="1"/>
  <c r="BM214" i="6"/>
  <c r="BM219" i="6"/>
  <c r="BM220" i="6"/>
  <c r="BM221" i="6"/>
  <c r="AL374" i="97"/>
  <c r="AP553" i="6"/>
  <c r="AW566" i="6"/>
  <c r="AP224" i="6"/>
  <c r="AM164" i="59" s="1"/>
  <c r="AM167" i="59" s="1"/>
  <c r="AM169" i="59" s="1"/>
  <c r="AQ230" i="6"/>
  <c r="AN166" i="59"/>
  <c r="BK363" i="97"/>
  <c r="BO545" i="6"/>
  <c r="BK368" i="97" s="1"/>
  <c r="BL563" i="6"/>
  <c r="BL565" i="6" s="1"/>
  <c r="BG10" i="12"/>
  <c r="BG11" i="12" s="1"/>
  <c r="S376" i="97"/>
  <c r="W570" i="6"/>
  <c r="X374" i="97"/>
  <c r="AB553" i="6"/>
  <c r="AD376" i="97"/>
  <c r="BB376" i="97"/>
  <c r="AZ224" i="6"/>
  <c r="AW164" i="59" s="1"/>
  <c r="AW167" i="59" s="1"/>
  <c r="AW169" i="59" s="1"/>
  <c r="D25" i="91"/>
  <c r="R224" i="6"/>
  <c r="I49" i="59"/>
  <c r="H59" i="116" s="1"/>
  <c r="X166" i="59"/>
  <c r="AA230" i="6"/>
  <c r="BG567" i="6"/>
  <c r="D363" i="97"/>
  <c r="H545" i="6"/>
  <c r="B21" i="9"/>
  <c r="BI164" i="91"/>
  <c r="BI37" i="92" s="1"/>
  <c r="Z166" i="59"/>
  <c r="AC230" i="6"/>
  <c r="BH374" i="97"/>
  <c r="W374" i="97"/>
  <c r="AA553" i="6"/>
  <c r="Y368" i="97"/>
  <c r="AO166" i="59"/>
  <c r="AR230" i="6"/>
  <c r="AJ368" i="97"/>
  <c r="AQ552" i="6"/>
  <c r="D68" i="9" s="1"/>
  <c r="D69" i="9" s="1"/>
  <c r="H376" i="97"/>
  <c r="L570" i="6"/>
  <c r="BK372" i="97"/>
  <c r="H30" i="97" s="1"/>
  <c r="BO551" i="6"/>
  <c r="BB154" i="59"/>
  <c r="BK154" i="59"/>
  <c r="AL566" i="6"/>
  <c r="P164" i="59"/>
  <c r="G376" i="97"/>
  <c r="BA164" i="91"/>
  <c r="BA37" i="92" s="1"/>
  <c r="BE380" i="6"/>
  <c r="BA168" i="91" s="1"/>
  <c r="BA38" i="92" s="1"/>
  <c r="BA47" i="92" s="1"/>
  <c r="I553" i="6"/>
  <c r="E368" i="97"/>
  <c r="Z374" i="97"/>
  <c r="AD553" i="6"/>
  <c r="BH10" i="12"/>
  <c r="BH11" i="12" s="1"/>
  <c r="BM563" i="6"/>
  <c r="BM565" i="6" s="1"/>
  <c r="AB164" i="59"/>
  <c r="AB167" i="59" s="1"/>
  <c r="AB169" i="59" s="1"/>
  <c r="K31" i="50"/>
  <c r="K49" i="52" s="1"/>
  <c r="K48" i="50"/>
  <c r="K52" i="63"/>
  <c r="J52" i="52"/>
  <c r="J58" i="52"/>
  <c r="AZ567" i="6"/>
  <c r="AE232" i="6"/>
  <c r="AE567" i="6"/>
  <c r="AP164" i="59"/>
  <c r="AP167" i="59" s="1"/>
  <c r="AP169" i="59" s="1"/>
  <c r="BF164" i="91"/>
  <c r="BF37" i="92" s="1"/>
  <c r="BJ380" i="6"/>
  <c r="BF168" i="91" s="1"/>
  <c r="BF38" i="92" s="1"/>
  <c r="BF47" i="92" s="1"/>
  <c r="P374" i="97"/>
  <c r="T553" i="6"/>
  <c r="AE552" i="6"/>
  <c r="C68" i="9" s="1"/>
  <c r="C69" i="9" s="1"/>
  <c r="BH164" i="91"/>
  <c r="BH37" i="92" s="1"/>
  <c r="AM230" i="6"/>
  <c r="AJ166" i="59"/>
  <c r="BD372" i="6"/>
  <c r="BC553" i="6"/>
  <c r="AY376" i="97" s="1"/>
  <c r="AY374" i="97"/>
  <c r="BC230" i="6"/>
  <c r="AZ166" i="59"/>
  <c r="AR380" i="6"/>
  <c r="S167" i="59"/>
  <c r="S169" i="59" s="1"/>
  <c r="AQ224" i="6"/>
  <c r="BO224" i="6"/>
  <c r="AG566" i="6"/>
  <c r="BI566" i="6"/>
  <c r="BK230" i="6"/>
  <c r="BH166" i="59"/>
  <c r="T567" i="6"/>
  <c r="T232" i="6"/>
  <c r="F50" i="59"/>
  <c r="E60" i="116" s="1"/>
  <c r="AV568" i="6"/>
  <c r="AO230" i="6"/>
  <c r="AL166" i="59"/>
  <c r="E49" i="59"/>
  <c r="AH167" i="59"/>
  <c r="AH169" i="59" s="1"/>
  <c r="BL230" i="6"/>
  <c r="BI166" i="59"/>
  <c r="BG553" i="6"/>
  <c r="H372" i="6"/>
  <c r="BH363" i="97"/>
  <c r="BL545" i="6"/>
  <c r="BH368" i="97" s="1"/>
  <c r="AH232" i="6"/>
  <c r="AH570" i="6" s="1"/>
  <c r="AH567" i="6"/>
  <c r="AH568" i="6" s="1"/>
  <c r="AW567" i="6"/>
  <c r="AW232" i="6"/>
  <c r="AZ358" i="97"/>
  <c r="BO536" i="6"/>
  <c r="F65" i="9" s="1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AZ34" i="92"/>
  <c r="H19" i="91"/>
  <c r="H25" i="91" s="1"/>
  <c r="I51" i="63"/>
  <c r="I16" i="67"/>
  <c r="I19" i="67" s="1"/>
  <c r="BN230" i="6"/>
  <c r="BK166" i="59"/>
  <c r="Q224" i="6"/>
  <c r="Q566" i="6" s="1"/>
  <c r="Q568" i="6" s="1"/>
  <c r="BD376" i="97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BH566" i="6" l="1"/>
  <c r="AB566" i="6"/>
  <c r="AT571" i="6"/>
  <c r="BA566" i="6"/>
  <c r="BB164" i="59"/>
  <c r="BB167" i="59" s="1"/>
  <c r="BB169" i="59" s="1"/>
  <c r="AF232" i="6"/>
  <c r="AF570" i="6" s="1"/>
  <c r="AF566" i="6"/>
  <c r="AF568" i="6" s="1"/>
  <c r="AX167" i="59"/>
  <c r="AX169" i="59" s="1"/>
  <c r="Y167" i="59"/>
  <c r="Y169" i="59" s="1"/>
  <c r="AE568" i="6"/>
  <c r="BE566" i="6"/>
  <c r="BE568" i="6" s="1"/>
  <c r="AC566" i="6"/>
  <c r="P167" i="59"/>
  <c r="P169" i="59" s="1"/>
  <c r="AK167" i="59"/>
  <c r="AK169" i="59" s="1"/>
  <c r="H21" i="52"/>
  <c r="B7" i="9"/>
  <c r="AN566" i="6"/>
  <c r="BG232" i="6"/>
  <c r="G62" i="59"/>
  <c r="F72" i="116" s="1"/>
  <c r="BG566" i="6"/>
  <c r="BG568" i="6" s="1"/>
  <c r="BP565" i="6"/>
  <c r="BO215" i="6"/>
  <c r="F23" i="9" s="1"/>
  <c r="F9" i="9" s="1"/>
  <c r="AY167" i="59"/>
  <c r="AY169" i="59" s="1"/>
  <c r="BH232" i="6"/>
  <c r="BH570" i="6" s="1"/>
  <c r="BC7" i="71" s="1"/>
  <c r="I8" i="92"/>
  <c r="AP7" i="71"/>
  <c r="AU571" i="6"/>
  <c r="BN553" i="6"/>
  <c r="BJ376" i="97" s="1"/>
  <c r="AP566" i="6"/>
  <c r="AP568" i="6" s="1"/>
  <c r="BP211" i="6"/>
  <c r="AQ231" i="6"/>
  <c r="D26" i="9" s="1"/>
  <c r="D12" i="9" s="1"/>
  <c r="D13" i="9" s="1"/>
  <c r="AG232" i="6"/>
  <c r="AG570" i="6" s="1"/>
  <c r="AB7" i="71" s="1"/>
  <c r="AO376" i="97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BP214" i="6"/>
  <c r="AE225" i="6"/>
  <c r="C24" i="9" s="1"/>
  <c r="C10" i="9" s="1"/>
  <c r="C11" i="9" s="1"/>
  <c r="G28" i="97"/>
  <c r="BK164" i="59"/>
  <c r="BK167" i="59" s="1"/>
  <c r="BK169" i="59" s="1"/>
  <c r="BP563" i="6"/>
  <c r="F62" i="59"/>
  <c r="E72" i="116" s="1"/>
  <c r="AC7" i="71"/>
  <c r="AH571" i="6"/>
  <c r="Z376" i="97"/>
  <c r="H232" i="6"/>
  <c r="E164" i="59"/>
  <c r="S225" i="6"/>
  <c r="B51" i="9"/>
  <c r="BP363" i="6"/>
  <c r="AI571" i="6"/>
  <c r="AD7" i="71"/>
  <c r="AI376" i="97"/>
  <c r="H9" i="92"/>
  <c r="G22" i="52"/>
  <c r="H35" i="64"/>
  <c r="H42" i="71"/>
  <c r="BO380" i="6"/>
  <c r="BK168" i="91" s="1"/>
  <c r="BK38" i="92" s="1"/>
  <c r="BK47" i="92" s="1"/>
  <c r="BO379" i="6"/>
  <c r="F54" i="9" s="1"/>
  <c r="F55" i="9" s="1"/>
  <c r="AB567" i="6"/>
  <c r="AB568" i="6" s="1"/>
  <c r="AB232" i="6"/>
  <c r="AB570" i="6" s="1"/>
  <c r="S7" i="71"/>
  <c r="X571" i="6"/>
  <c r="AM567" i="6"/>
  <c r="AM568" i="6" s="1"/>
  <c r="AM232" i="6"/>
  <c r="AM570" i="6" s="1"/>
  <c r="BA7" i="71"/>
  <c r="BF571" i="6"/>
  <c r="AL376" i="97"/>
  <c r="E7" i="71"/>
  <c r="J571" i="6"/>
  <c r="AN376" i="97"/>
  <c r="BC554" i="6"/>
  <c r="E70" i="9" s="1"/>
  <c r="BD224" i="6"/>
  <c r="AA376" i="97"/>
  <c r="AE570" i="6"/>
  <c r="BE376" i="97"/>
  <c r="BI570" i="6"/>
  <c r="B65" i="9"/>
  <c r="BP536" i="6"/>
  <c r="AZ566" i="6"/>
  <c r="AZ568" i="6" s="1"/>
  <c r="BK10" i="12"/>
  <c r="BK11" i="12" s="1"/>
  <c r="BF368" i="97"/>
  <c r="BJ553" i="6"/>
  <c r="BH167" i="59"/>
  <c r="BH169" i="59" s="1"/>
  <c r="H22" i="52"/>
  <c r="I35" i="64"/>
  <c r="I9" i="92"/>
  <c r="I42" i="71"/>
  <c r="N232" i="6"/>
  <c r="N570" i="6" s="1"/>
  <c r="K164" i="59"/>
  <c r="K167" i="59" s="1"/>
  <c r="K169" i="59" s="1"/>
  <c r="K205" i="59" s="1"/>
  <c r="BG376" i="97"/>
  <c r="AS376" i="97"/>
  <c r="AW570" i="6"/>
  <c r="BI568" i="6"/>
  <c r="BL358" i="97"/>
  <c r="BA232" i="6"/>
  <c r="BA570" i="6" s="1"/>
  <c r="BA567" i="6"/>
  <c r="BA568" i="6" s="1"/>
  <c r="X167" i="59"/>
  <c r="X169" i="59" s="1"/>
  <c r="BM150" i="59"/>
  <c r="P232" i="6"/>
  <c r="P570" i="6" s="1"/>
  <c r="M164" i="59"/>
  <c r="M167" i="59" s="1"/>
  <c r="M169" i="59" s="1"/>
  <c r="M205" i="59" s="1"/>
  <c r="AS7" i="71"/>
  <c r="D30" i="97"/>
  <c r="I30" i="97" s="1"/>
  <c r="BL372" i="97"/>
  <c r="BA368" i="97"/>
  <c r="BE553" i="6"/>
  <c r="K571" i="6"/>
  <c r="F7" i="71"/>
  <c r="AN168" i="91"/>
  <c r="AN38" i="92" s="1"/>
  <c r="AN47" i="92" s="1"/>
  <c r="BC381" i="6"/>
  <c r="E56" i="9" s="1"/>
  <c r="AQ7" i="71"/>
  <c r="AV571" i="6"/>
  <c r="AO232" i="6"/>
  <c r="AO570" i="6" s="1"/>
  <c r="AO567" i="6"/>
  <c r="AO568" i="6" s="1"/>
  <c r="BC567" i="6"/>
  <c r="BC232" i="6"/>
  <c r="BC570" i="6" s="1"/>
  <c r="E376" i="97"/>
  <c r="I570" i="6"/>
  <c r="H380" i="6"/>
  <c r="D164" i="91"/>
  <c r="H566" i="6"/>
  <c r="S373" i="6"/>
  <c r="BP372" i="6"/>
  <c r="BL553" i="6"/>
  <c r="BH376" i="97" s="1"/>
  <c r="H553" i="6"/>
  <c r="D368" i="97"/>
  <c r="S546" i="6"/>
  <c r="BP545" i="6"/>
  <c r="BM368" i="97" s="1"/>
  <c r="O164" i="59"/>
  <c r="O167" i="59" s="1"/>
  <c r="O169" i="59" s="1"/>
  <c r="O205" i="59" s="1"/>
  <c r="O207" i="59" s="1"/>
  <c r="R232" i="6"/>
  <c r="R570" i="6" s="1"/>
  <c r="AN232" i="6"/>
  <c r="AN570" i="6" s="1"/>
  <c r="AN567" i="6"/>
  <c r="BL224" i="6"/>
  <c r="BI164" i="59" s="1"/>
  <c r="BI167" i="59" s="1"/>
  <c r="BI169" i="59" s="1"/>
  <c r="F60" i="59"/>
  <c r="E70" i="116" s="1"/>
  <c r="Q167" i="59"/>
  <c r="BK37" i="92"/>
  <c r="BA154" i="59"/>
  <c r="I50" i="59" s="1"/>
  <c r="H60" i="116" s="1"/>
  <c r="I46" i="59"/>
  <c r="H56" i="116" s="1"/>
  <c r="AB376" i="97"/>
  <c r="AQ554" i="6"/>
  <c r="D70" i="9" s="1"/>
  <c r="AB37" i="92"/>
  <c r="F20" i="91"/>
  <c r="D56" i="116"/>
  <c r="L376" i="97"/>
  <c r="AQ225" i="6"/>
  <c r="D24" i="9" s="1"/>
  <c r="BB566" i="6"/>
  <c r="O374" i="97"/>
  <c r="S552" i="6"/>
  <c r="S553" i="6"/>
  <c r="O376" i="97" s="1"/>
  <c r="BP551" i="6"/>
  <c r="D72" i="116"/>
  <c r="AL568" i="6"/>
  <c r="G20" i="91"/>
  <c r="AN37" i="92"/>
  <c r="D59" i="116"/>
  <c r="J49" i="59"/>
  <c r="K49" i="59" s="1"/>
  <c r="AA567" i="6"/>
  <c r="AA568" i="6" s="1"/>
  <c r="AA232" i="6"/>
  <c r="AA570" i="6" s="1"/>
  <c r="AK376" i="97"/>
  <c r="K58" i="52"/>
  <c r="L52" i="63"/>
  <c r="L31" i="50"/>
  <c r="L49" i="52" s="1"/>
  <c r="L48" i="50"/>
  <c r="K52" i="52"/>
  <c r="BN567" i="6"/>
  <c r="BN232" i="6"/>
  <c r="BC376" i="97"/>
  <c r="BG570" i="6"/>
  <c r="BL164" i="59"/>
  <c r="I19" i="91"/>
  <c r="X376" i="97"/>
  <c r="BM224" i="6"/>
  <c r="BM232" i="6" s="1"/>
  <c r="AL167" i="59"/>
  <c r="AL169" i="59" s="1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BM553" i="6"/>
  <c r="S567" i="6"/>
  <c r="S232" i="6"/>
  <c r="S231" i="6"/>
  <c r="R566" i="6"/>
  <c r="R568" i="6" s="1"/>
  <c r="L571" i="6"/>
  <c r="G7" i="71"/>
  <c r="BK567" i="6"/>
  <c r="BK568" i="6" s="1"/>
  <c r="BK232" i="6"/>
  <c r="BK570" i="6" s="1"/>
  <c r="W376" i="97"/>
  <c r="N164" i="59"/>
  <c r="N167" i="59" s="1"/>
  <c r="N169" i="59" s="1"/>
  <c r="N205" i="59" s="1"/>
  <c r="Q232" i="6"/>
  <c r="Q570" i="6" s="1"/>
  <c r="H207" i="59"/>
  <c r="G8" i="92"/>
  <c r="F21" i="52"/>
  <c r="BO566" i="6"/>
  <c r="AW568" i="6"/>
  <c r="AE231" i="6"/>
  <c r="C26" i="9" s="1"/>
  <c r="AN164" i="59"/>
  <c r="AN167" i="59" s="1"/>
  <c r="AN169" i="59" s="1"/>
  <c r="AQ566" i="6"/>
  <c r="P376" i="97"/>
  <c r="AE554" i="6"/>
  <c r="C70" i="9" s="1"/>
  <c r="T570" i="6"/>
  <c r="AZ232" i="6"/>
  <c r="AZ570" i="6" s="1"/>
  <c r="BK374" i="97"/>
  <c r="BO553" i="6"/>
  <c r="BO552" i="6"/>
  <c r="F68" i="9" s="1"/>
  <c r="F69" i="9" s="1"/>
  <c r="AR567" i="6"/>
  <c r="AR232" i="6"/>
  <c r="AR570" i="6" s="1"/>
  <c r="BC231" i="6"/>
  <c r="E26" i="9" s="1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AK570" i="6"/>
  <c r="AZ368" i="97"/>
  <c r="BO546" i="6"/>
  <c r="F66" i="9" s="1"/>
  <c r="F67" i="9" s="1"/>
  <c r="BO230" i="6"/>
  <c r="BO231" i="6" s="1"/>
  <c r="F26" i="9" s="1"/>
  <c r="BL166" i="59"/>
  <c r="I62" i="59" s="1"/>
  <c r="H72" i="116" s="1"/>
  <c r="S379" i="6"/>
  <c r="S380" i="6"/>
  <c r="O168" i="91" s="1"/>
  <c r="O38" i="92" s="1"/>
  <c r="O47" i="92" s="1"/>
  <c r="BP378" i="6"/>
  <c r="BB567" i="6"/>
  <c r="BB232" i="6"/>
  <c r="BB570" i="6" s="1"/>
  <c r="AX568" i="6"/>
  <c r="AX571" i="6" s="1"/>
  <c r="BM567" i="6"/>
  <c r="BJ224" i="6"/>
  <c r="V568" i="6"/>
  <c r="V571" i="6" s="1"/>
  <c r="BN566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BL567" i="6"/>
  <c r="BH568" i="6"/>
  <c r="AZ164" i="91"/>
  <c r="BO373" i="6"/>
  <c r="F52" i="9" s="1"/>
  <c r="F53" i="9" s="1"/>
  <c r="BD380" i="6"/>
  <c r="H62" i="59"/>
  <c r="G72" i="116" s="1"/>
  <c r="R7" i="71"/>
  <c r="W571" i="6"/>
  <c r="AY567" i="6"/>
  <c r="AY568" i="6" s="1"/>
  <c r="AY232" i="6"/>
  <c r="AY570" i="6" s="1"/>
  <c r="AJ571" i="6"/>
  <c r="E28" i="97"/>
  <c r="AZ164" i="59"/>
  <c r="AZ167" i="59" s="1"/>
  <c r="AZ169" i="59" s="1"/>
  <c r="BC566" i="6"/>
  <c r="D58" i="116"/>
  <c r="J48" i="59"/>
  <c r="K48" i="59" s="1"/>
  <c r="AR566" i="6"/>
  <c r="AO164" i="59"/>
  <c r="BC225" i="6"/>
  <c r="E24" i="9" s="1"/>
  <c r="AD232" i="6"/>
  <c r="AD570" i="6" s="1"/>
  <c r="U376" i="97"/>
  <c r="AG568" i="6"/>
  <c r="AN7" i="71"/>
  <c r="AS571" i="6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P205" i="59"/>
  <c r="E99" i="59"/>
  <c r="O56" i="63"/>
  <c r="O17" i="34"/>
  <c r="O19" i="34" s="1"/>
  <c r="N24" i="34"/>
  <c r="N20" i="34"/>
  <c r="AC568" i="6" l="1"/>
  <c r="BP215" i="6"/>
  <c r="D27" i="9"/>
  <c r="BH571" i="6"/>
  <c r="AG571" i="6"/>
  <c r="AN568" i="6"/>
  <c r="AN571" i="6" s="1"/>
  <c r="AL571" i="6"/>
  <c r="J46" i="59"/>
  <c r="K46" i="59" s="1"/>
  <c r="BN570" i="6"/>
  <c r="BI7" i="71" s="1"/>
  <c r="BL232" i="6"/>
  <c r="BL570" i="6" s="1"/>
  <c r="BG7" i="71" s="1"/>
  <c r="B9" i="9"/>
  <c r="BL566" i="6"/>
  <c r="BL568" i="6" s="1"/>
  <c r="G32" i="97"/>
  <c r="G41" i="97" s="1"/>
  <c r="BL368" i="97"/>
  <c r="J28" i="97" s="1"/>
  <c r="C25" i="9"/>
  <c r="AR568" i="6"/>
  <c r="AR571" i="6" s="1"/>
  <c r="K55" i="71"/>
  <c r="K49" i="71"/>
  <c r="D28" i="97"/>
  <c r="BN568" i="6"/>
  <c r="BM154" i="59"/>
  <c r="AQ568" i="6"/>
  <c r="AQ569" i="6" s="1"/>
  <c r="BP230" i="6"/>
  <c r="F32" i="97"/>
  <c r="F41" i="97" s="1"/>
  <c r="M21" i="52"/>
  <c r="AE569" i="6"/>
  <c r="AO571" i="6"/>
  <c r="AJ7" i="71"/>
  <c r="Y7" i="71"/>
  <c r="AD571" i="6"/>
  <c r="F27" i="9"/>
  <c r="F12" i="9"/>
  <c r="F13" i="9" s="1"/>
  <c r="BK571" i="6"/>
  <c r="BF7" i="71"/>
  <c r="AM7" i="71"/>
  <c r="AK7" i="71"/>
  <c r="AP571" i="6"/>
  <c r="R571" i="6"/>
  <c r="M7" i="71"/>
  <c r="AH7" i="71"/>
  <c r="AM571" i="6"/>
  <c r="AK571" i="6"/>
  <c r="AF7" i="71"/>
  <c r="BK376" i="97"/>
  <c r="C12" i="9"/>
  <c r="C13" i="9" s="1"/>
  <c r="C27" i="9"/>
  <c r="L21" i="52"/>
  <c r="N207" i="59"/>
  <c r="M8" i="92"/>
  <c r="AC169" i="59"/>
  <c r="G65" i="59" s="1"/>
  <c r="F75" i="116" s="1"/>
  <c r="G63" i="59"/>
  <c r="F73" i="116" s="1"/>
  <c r="AB571" i="6"/>
  <c r="W7" i="71"/>
  <c r="K7" i="71"/>
  <c r="P571" i="6"/>
  <c r="B52" i="9"/>
  <c r="B53" i="9" s="1"/>
  <c r="BP373" i="6"/>
  <c r="BF376" i="97"/>
  <c r="S233" i="6"/>
  <c r="D60" i="116"/>
  <c r="J50" i="59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AU7" i="71"/>
  <c r="AZ571" i="6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BP379" i="6"/>
  <c r="P7" i="71"/>
  <c r="U571" i="6"/>
  <c r="O7" i="71"/>
  <c r="T571" i="6"/>
  <c r="S570" i="6"/>
  <c r="BL167" i="59"/>
  <c r="BL169" i="59" s="1"/>
  <c r="B68" i="9"/>
  <c r="B69" i="9" s="1"/>
  <c r="BP552" i="6"/>
  <c r="F63" i="59"/>
  <c r="E73" i="116" s="1"/>
  <c r="Q169" i="59"/>
  <c r="F65" i="59" s="1"/>
  <c r="E75" i="116" s="1"/>
  <c r="B66" i="9"/>
  <c r="B67" i="9" s="1"/>
  <c r="BP546" i="6"/>
  <c r="D168" i="91"/>
  <c r="D38" i="92" s="1"/>
  <c r="D47" i="92" s="1"/>
  <c r="S381" i="6"/>
  <c r="BP380" i="6"/>
  <c r="I49" i="71"/>
  <c r="I55" i="71"/>
  <c r="H45" i="64"/>
  <c r="H67" i="64" s="1"/>
  <c r="I79" i="63"/>
  <c r="BM166" i="59"/>
  <c r="I571" i="6"/>
  <c r="D7" i="71"/>
  <c r="BE570" i="6"/>
  <c r="BA376" i="97"/>
  <c r="BO554" i="6"/>
  <c r="F70" i="9" s="1"/>
  <c r="BD566" i="6"/>
  <c r="BD568" i="6" s="1"/>
  <c r="BA164" i="59"/>
  <c r="BO225" i="6"/>
  <c r="F24" i="9" s="1"/>
  <c r="BD232" i="6"/>
  <c r="AL7" i="71"/>
  <c r="AA571" i="6"/>
  <c r="V7" i="71"/>
  <c r="T7" i="71"/>
  <c r="Y571" i="6"/>
  <c r="X7" i="71"/>
  <c r="AC571" i="6"/>
  <c r="AE233" i="6"/>
  <c r="C28" i="9" s="1"/>
  <c r="C14" i="9" s="1"/>
  <c r="AO167" i="59"/>
  <c r="H60" i="59"/>
  <c r="G70" i="116" s="1"/>
  <c r="BO567" i="6"/>
  <c r="BO568" i="6" s="1"/>
  <c r="BO232" i="6"/>
  <c r="BO570" i="6" s="1"/>
  <c r="E32" i="97"/>
  <c r="E41" i="97" s="1"/>
  <c r="BI376" i="97"/>
  <c r="BM570" i="6"/>
  <c r="BH7" i="71" s="1"/>
  <c r="BB568" i="6"/>
  <c r="D376" i="97"/>
  <c r="H570" i="6"/>
  <c r="S554" i="6"/>
  <c r="BP553" i="6"/>
  <c r="BM376" i="97" s="1"/>
  <c r="J32" i="97" s="1"/>
  <c r="J41" i="97" s="1"/>
  <c r="AR7" i="71"/>
  <c r="AW571" i="6"/>
  <c r="J79" i="63"/>
  <c r="I45" i="64"/>
  <c r="BP224" i="6"/>
  <c r="B26" i="9"/>
  <c r="BP231" i="6"/>
  <c r="E25" i="9"/>
  <c r="E10" i="9"/>
  <c r="E11" i="9" s="1"/>
  <c r="BC233" i="6"/>
  <c r="E28" i="9" s="1"/>
  <c r="E14" i="9" s="1"/>
  <c r="E12" i="9"/>
  <c r="E13" i="9" s="1"/>
  <c r="E27" i="9"/>
  <c r="BG571" i="6"/>
  <c r="BB7" i="71"/>
  <c r="AY571" i="6"/>
  <c r="AT7" i="71"/>
  <c r="AZ37" i="92"/>
  <c r="H20" i="91"/>
  <c r="F22" i="52"/>
  <c r="G35" i="64"/>
  <c r="G9" i="92"/>
  <c r="G42" i="71"/>
  <c r="U7" i="71"/>
  <c r="Z571" i="6"/>
  <c r="D10" i="9"/>
  <c r="D11" i="9" s="1"/>
  <c r="D25" i="9"/>
  <c r="AX7" i="71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AZ168" i="91"/>
  <c r="AZ38" i="92" s="1"/>
  <c r="AZ47" i="92" s="1"/>
  <c r="BO381" i="6"/>
  <c r="F56" i="9" s="1"/>
  <c r="S568" i="6"/>
  <c r="K16" i="67"/>
  <c r="K19" i="67" s="1"/>
  <c r="K51" i="63"/>
  <c r="BG164" i="59"/>
  <c r="BG167" i="59" s="1"/>
  <c r="BG169" i="59" s="1"/>
  <c r="BJ232" i="6"/>
  <c r="BJ570" i="6" s="1"/>
  <c r="BJ566" i="6"/>
  <c r="BJ568" i="6" s="1"/>
  <c r="AW7" i="71"/>
  <c r="H28" i="97"/>
  <c r="Q571" i="6"/>
  <c r="L7" i="71"/>
  <c r="G60" i="59"/>
  <c r="F70" i="116" s="1"/>
  <c r="BJ164" i="59"/>
  <c r="BJ167" i="59" s="1"/>
  <c r="BJ169" i="59" s="1"/>
  <c r="BM566" i="6"/>
  <c r="BM568" i="6" s="1"/>
  <c r="J62" i="59"/>
  <c r="AF571" i="6"/>
  <c r="AA7" i="71"/>
  <c r="AI7" i="71"/>
  <c r="BC568" i="6"/>
  <c r="BC571" i="6" s="1"/>
  <c r="AQ233" i="6"/>
  <c r="D28" i="9" s="1"/>
  <c r="D14" i="9" s="1"/>
  <c r="BA571" i="6"/>
  <c r="AV7" i="71"/>
  <c r="BI571" i="6"/>
  <c r="BD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K50" i="59" l="1"/>
  <c r="AQ571" i="6"/>
  <c r="K62" i="59"/>
  <c r="BL571" i="6"/>
  <c r="I28" i="97"/>
  <c r="BN571" i="6"/>
  <c r="BM164" i="59"/>
  <c r="BP225" i="6"/>
  <c r="H32" i="97"/>
  <c r="H41" i="97" s="1"/>
  <c r="BP232" i="6"/>
  <c r="BC569" i="6"/>
  <c r="Q205" i="59"/>
  <c r="O21" i="52" s="1"/>
  <c r="BP567" i="6"/>
  <c r="BO571" i="6"/>
  <c r="BJ7" i="71"/>
  <c r="BE7" i="71"/>
  <c r="BJ571" i="6"/>
  <c r="H79" i="63"/>
  <c r="G45" i="64"/>
  <c r="AO169" i="59"/>
  <c r="H65" i="59" s="1"/>
  <c r="G75" i="116" s="1"/>
  <c r="H63" i="59"/>
  <c r="G73" i="116" s="1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BM571" i="6"/>
  <c r="BB571" i="6"/>
  <c r="BD570" i="6"/>
  <c r="BO233" i="6"/>
  <c r="F28" i="9" s="1"/>
  <c r="N7" i="71"/>
  <c r="S571" i="6"/>
  <c r="B12" i="9"/>
  <c r="B13" i="9" s="1"/>
  <c r="B27" i="9"/>
  <c r="D32" i="97"/>
  <c r="BL376" i="97"/>
  <c r="E169" i="59"/>
  <c r="E63" i="59"/>
  <c r="B25" i="9"/>
  <c r="B10" i="9"/>
  <c r="B11" i="9" s="1"/>
  <c r="F25" i="9"/>
  <c r="F10" i="9"/>
  <c r="F11" i="9" s="1"/>
  <c r="F55" i="64"/>
  <c r="F67" i="64"/>
  <c r="J35" i="64"/>
  <c r="J9" i="92"/>
  <c r="J42" i="71"/>
  <c r="I22" i="52"/>
  <c r="BE571" i="6"/>
  <c r="AZ7" i="71"/>
  <c r="BA167" i="59"/>
  <c r="BM167" i="59" s="1"/>
  <c r="I60" i="59"/>
  <c r="H70" i="116" s="1"/>
  <c r="L35" i="64"/>
  <c r="L9" i="92"/>
  <c r="L42" i="71"/>
  <c r="K22" i="52"/>
  <c r="BP566" i="6"/>
  <c r="D70" i="116"/>
  <c r="I55" i="64"/>
  <c r="I67" i="64"/>
  <c r="B56" i="9"/>
  <c r="BP381" i="6"/>
  <c r="G49" i="71"/>
  <c r="G55" i="71"/>
  <c r="B70" i="9"/>
  <c r="BP554" i="6"/>
  <c r="BO569" i="6"/>
  <c r="H6" i="111"/>
  <c r="H44" i="71"/>
  <c r="BP568" i="6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P8" i="92" l="1"/>
  <c r="Q207" i="59"/>
  <c r="BP233" i="6"/>
  <c r="BP569" i="6"/>
  <c r="E205" i="59"/>
  <c r="E65" i="59"/>
  <c r="I44" i="71"/>
  <c r="I6" i="111"/>
  <c r="I15" i="111" s="1"/>
  <c r="F14" i="9"/>
  <c r="H14" i="9"/>
  <c r="J60" i="59"/>
  <c r="K60" i="59" s="1"/>
  <c r="BD571" i="6"/>
  <c r="AY7" i="71"/>
  <c r="N79" i="63"/>
  <c r="M79" i="63"/>
  <c r="L45" i="64"/>
  <c r="M51" i="63"/>
  <c r="M16" i="67"/>
  <c r="M19" i="67" s="1"/>
  <c r="M49" i="71"/>
  <c r="M55" i="71"/>
  <c r="D41" i="97"/>
  <c r="I32" i="97"/>
  <c r="I41" i="97" s="1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I63" i="59"/>
  <c r="H73" i="116" s="1"/>
  <c r="BA169" i="59"/>
  <c r="I65" i="59" s="1"/>
  <c r="H75" i="116" s="1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O22" i="52"/>
  <c r="P42" i="71"/>
  <c r="P9" i="92"/>
  <c r="P35" i="64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G14" i="9" l="1"/>
  <c r="J63" i="59"/>
  <c r="K63" i="59" s="1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BM169" i="59"/>
  <c r="D75" i="116"/>
  <c r="J65" i="59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Q79" i="63"/>
  <c r="U203" i="59"/>
  <c r="S15" i="36"/>
  <c r="S16" i="36" s="1"/>
  <c r="V40" i="28"/>
  <c r="R17" i="34"/>
  <c r="R19" i="34" s="1"/>
  <c r="R56" i="63"/>
  <c r="Q20" i="34"/>
  <c r="Q24" i="34"/>
  <c r="K65" i="59" l="1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N50" i="71" l="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D120" i="116" l="1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T78" i="63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U78" i="63" l="1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V78" i="63" s="1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D50" i="71" l="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78" i="63" s="1"/>
  <c r="W57" i="63"/>
  <c r="W22" i="34"/>
  <c r="V24" i="34"/>
  <c r="W56" i="63"/>
  <c r="W58" i="63" s="1"/>
  <c r="W17" i="34"/>
  <c r="W19" i="34" s="1"/>
  <c r="V20" i="34"/>
  <c r="S67" i="64" l="1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78" i="63" s="1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T55" i="64" l="1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Y78" i="63" s="1"/>
  <c r="AD38" i="28"/>
  <c r="AA27" i="36"/>
  <c r="AA26" i="36" s="1"/>
  <c r="AB21" i="34"/>
  <c r="W55" i="71"/>
  <c r="W49" i="71"/>
  <c r="I23" i="52" l="1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AG78" i="63" s="1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D51" i="63" l="1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F43" i="11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H78" i="63" s="1"/>
  <c r="AG9" i="92"/>
  <c r="AG35" i="64"/>
  <c r="AG42" i="71"/>
  <c r="AF22" i="52"/>
  <c r="AI207" i="59"/>
  <c r="AG21" i="52"/>
  <c r="AH8" i="92"/>
  <c r="AF55" i="71"/>
  <c r="AF49" i="71"/>
  <c r="AN69" i="33"/>
  <c r="AO7" i="33"/>
  <c r="F42" i="111" l="1"/>
  <c r="F49" i="111" s="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s="1"/>
  <c r="AF51" i="63" l="1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J78" i="63" s="1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59" i="52" l="1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78" i="63" s="1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Q45" i="71" l="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W78" i="63" s="1"/>
  <c r="AZ203" i="59"/>
  <c r="AX15" i="36"/>
  <c r="BA40" i="28"/>
  <c r="G39" i="35" s="1"/>
  <c r="G37" i="35"/>
  <c r="AS55" i="64" l="1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X78" i="63" s="1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R57" i="71" l="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s="1"/>
  <c r="AX52" i="63" l="1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BC78" i="63" s="1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AZ68" i="63" l="1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18" i="111" s="1"/>
  <c r="BB17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57" i="71" l="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BB18" i="111" s="1"/>
  <c r="BC17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D55" i="64" l="1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/>
  <c r="H13" i="64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BI50" i="71" l="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H15" i="64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F35" i="111"/>
  <c r="G5" i="112" s="1"/>
  <c r="D5" i="112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E53" i="111" l="1"/>
  <c r="G52" i="111" s="1"/>
  <c r="G43" i="111" s="1"/>
  <c r="D4" i="112"/>
  <c r="D54" i="111"/>
  <c r="D55" i="111" s="1"/>
  <c r="D56" i="111" s="1"/>
  <c r="F36" i="111"/>
  <c r="G6" i="112" s="1"/>
  <c r="C69" i="111"/>
  <c r="H43" i="111"/>
  <c r="D71" i="111" s="1"/>
  <c r="E71" i="111" s="1"/>
  <c r="F71" i="111" s="1"/>
  <c r="G42" i="111"/>
  <c r="G57" i="111" s="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D62" i="111"/>
  <c r="D63" i="111" s="1"/>
  <c r="D64" i="111" s="1"/>
  <c r="H52" i="111" l="1"/>
  <c r="D72" i="111" s="1"/>
  <c r="E72" i="111" s="1"/>
  <c r="F72" i="111" s="1"/>
  <c r="H42" i="11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70" i="111"/>
  <c r="H65" i="111"/>
  <c r="AD77" i="63" l="1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5" i="111"/>
  <c r="E70" i="111"/>
  <c r="AD8" i="111" l="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5" i="111"/>
  <c r="F75" i="111" s="1"/>
  <c r="F70" i="111"/>
  <c r="AE59" i="71" l="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AG60" i="64" l="1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</calcChain>
</file>

<file path=xl/sharedStrings.xml><?xml version="1.0" encoding="utf-8"?>
<sst xmlns="http://schemas.openxmlformats.org/spreadsheetml/2006/main" count="7517" uniqueCount="1240">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</sst>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70" fontId="27" fillId="0" borderId="0" xfId="1" applyNumberFormat="1" applyFont="1"/>
    <xf numFmtId="9" fontId="27" fillId="0" borderId="0" xfId="9" applyFont="1"/>
    <xf numFmtId="10" fontId="1" fillId="0" borderId="0" xfId="9" applyNumberFormat="1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-9350750.5666666664</c:v>
                </c:pt>
                <c:pt idx="11">
                  <c:v>-9336775.5666666664</c:v>
                </c:pt>
                <c:pt idx="12">
                  <c:v>-9307430.7666666657</c:v>
                </c:pt>
                <c:pt idx="13">
                  <c:v>-10813709.512666667</c:v>
                </c:pt>
                <c:pt idx="14">
                  <c:v>-10796019.794666667</c:v>
                </c:pt>
                <c:pt idx="15">
                  <c:v>-10778582.579666667</c:v>
                </c:pt>
                <c:pt idx="16">
                  <c:v>-10798147.579666667</c:v>
                </c:pt>
                <c:pt idx="17">
                  <c:v>-10782182.579666667</c:v>
                </c:pt>
                <c:pt idx="18">
                  <c:v>-10786892.579666667</c:v>
                </c:pt>
                <c:pt idx="19">
                  <c:v>-9788754.2463333346</c:v>
                </c:pt>
                <c:pt idx="20">
                  <c:v>-9785724.5283333343</c:v>
                </c:pt>
                <c:pt idx="21">
                  <c:v>-9779487.9978333339</c:v>
                </c:pt>
                <c:pt idx="22">
                  <c:v>-9796420.6853333339</c:v>
                </c:pt>
                <c:pt idx="23">
                  <c:v>-9771154.4368333351</c:v>
                </c:pt>
                <c:pt idx="24">
                  <c:v>-9772921.5618333351</c:v>
                </c:pt>
                <c:pt idx="25">
                  <c:v>-8233277.1840916667</c:v>
                </c:pt>
                <c:pt idx="26">
                  <c:v>-8206762.2085583331</c:v>
                </c:pt>
                <c:pt idx="27">
                  <c:v>-8187004.1249583336</c:v>
                </c:pt>
                <c:pt idx="28">
                  <c:v>-8209109.1249583336</c:v>
                </c:pt>
                <c:pt idx="29">
                  <c:v>-8178235.4025583332</c:v>
                </c:pt>
                <c:pt idx="30">
                  <c:v>-8184535.4025583332</c:v>
                </c:pt>
                <c:pt idx="31">
                  <c:v>-8179590.4025583332</c:v>
                </c:pt>
                <c:pt idx="32">
                  <c:v>-8190779.8749583336</c:v>
                </c:pt>
                <c:pt idx="33">
                  <c:v>-8186794.3624583334</c:v>
                </c:pt>
                <c:pt idx="34">
                  <c:v>-8218858.5835583331</c:v>
                </c:pt>
                <c:pt idx="35">
                  <c:v>-8206812.5434583323</c:v>
                </c:pt>
                <c:pt idx="36">
                  <c:v>-8217278.0533583323</c:v>
                </c:pt>
                <c:pt idx="37">
                  <c:v>-9890119.2268989589</c:v>
                </c:pt>
                <c:pt idx="38">
                  <c:v>-9834790.9985989593</c:v>
                </c:pt>
                <c:pt idx="39">
                  <c:v>-9814737.5651089586</c:v>
                </c:pt>
                <c:pt idx="40">
                  <c:v>-9836842.5651089586</c:v>
                </c:pt>
                <c:pt idx="41">
                  <c:v>-9798731.4816189595</c:v>
                </c:pt>
                <c:pt idx="42">
                  <c:v>-9805031.4816189595</c:v>
                </c:pt>
                <c:pt idx="43">
                  <c:v>-9800086.4816189595</c:v>
                </c:pt>
                <c:pt idx="44">
                  <c:v>-9818503.6151089575</c:v>
                </c:pt>
                <c:pt idx="45">
                  <c:v>-9814507.1901089586</c:v>
                </c:pt>
                <c:pt idx="46">
                  <c:v>-9848884.8485989608</c:v>
                </c:pt>
                <c:pt idx="47">
                  <c:v>-9844055.5570889618</c:v>
                </c:pt>
                <c:pt idx="48">
                  <c:v>-9861325.565578958</c:v>
                </c:pt>
                <c:pt idx="49">
                  <c:v>-13441591.319499848</c:v>
                </c:pt>
                <c:pt idx="50">
                  <c:v>-13363600.83453585</c:v>
                </c:pt>
                <c:pt idx="51">
                  <c:v>-13328123.447050849</c:v>
                </c:pt>
                <c:pt idx="52">
                  <c:v>-13350228.447050849</c:v>
                </c:pt>
                <c:pt idx="53">
                  <c:v>-13302921.702062849</c:v>
                </c:pt>
                <c:pt idx="54">
                  <c:v>-13309221.702062849</c:v>
                </c:pt>
                <c:pt idx="55">
                  <c:v>-13304276.702062849</c:v>
                </c:pt>
                <c:pt idx="56">
                  <c:v>-13331889.49705085</c:v>
                </c:pt>
                <c:pt idx="57">
                  <c:v>-13327893.072050849</c:v>
                </c:pt>
                <c:pt idx="58">
                  <c:v>-13377694.68453585</c:v>
                </c:pt>
                <c:pt idx="59">
                  <c:v>-13382061.05452385</c:v>
                </c:pt>
                <c:pt idx="60">
                  <c:v>-13402837.89951185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-9409414</c:v>
                </c:pt>
                <c:pt idx="10">
                  <c:v>-9402163.9000000004</c:v>
                </c:pt>
                <c:pt idx="11">
                  <c:v>-9353883.9000000004</c:v>
                </c:pt>
                <c:pt idx="12">
                  <c:v>-9323604.0999999996</c:v>
                </c:pt>
                <c:pt idx="13">
                  <c:v>-10719897.846000001</c:v>
                </c:pt>
                <c:pt idx="14">
                  <c:v>-10802765.628</c:v>
                </c:pt>
                <c:pt idx="15">
                  <c:v>-10798590.913000001</c:v>
                </c:pt>
                <c:pt idx="16">
                  <c:v>-10796505.913000001</c:v>
                </c:pt>
                <c:pt idx="17">
                  <c:v>-10780540.913000001</c:v>
                </c:pt>
                <c:pt idx="18">
                  <c:v>-10785250.913000001</c:v>
                </c:pt>
                <c:pt idx="19">
                  <c:v>-9794670.9130000006</c:v>
                </c:pt>
                <c:pt idx="20">
                  <c:v>-9788978.6950000003</c:v>
                </c:pt>
                <c:pt idx="21">
                  <c:v>-9782048.4145</c:v>
                </c:pt>
                <c:pt idx="22">
                  <c:v>-9797643.602</c:v>
                </c:pt>
                <c:pt idx="23">
                  <c:v>-9778052.3535000011</c:v>
                </c:pt>
                <c:pt idx="24">
                  <c:v>-9771300.7285000011</c:v>
                </c:pt>
                <c:pt idx="25">
                  <c:v>-8230480.5174249997</c:v>
                </c:pt>
                <c:pt idx="26">
                  <c:v>-8240141.3752250001</c:v>
                </c:pt>
                <c:pt idx="27">
                  <c:v>-8201694.5416250005</c:v>
                </c:pt>
                <c:pt idx="28">
                  <c:v>-8208565.7916250005</c:v>
                </c:pt>
                <c:pt idx="29">
                  <c:v>-8187109.5692250002</c:v>
                </c:pt>
                <c:pt idx="30">
                  <c:v>-8182777.0692250002</c:v>
                </c:pt>
                <c:pt idx="31">
                  <c:v>-8176617.0692250002</c:v>
                </c:pt>
                <c:pt idx="32">
                  <c:v>-8178414.0416250005</c:v>
                </c:pt>
                <c:pt idx="33">
                  <c:v>-8183404.7791250004</c:v>
                </c:pt>
                <c:pt idx="34">
                  <c:v>-8201682.7502250001</c:v>
                </c:pt>
                <c:pt idx="35">
                  <c:v>-8193422.9601249993</c:v>
                </c:pt>
                <c:pt idx="36">
                  <c:v>-8207703.4700249992</c:v>
                </c:pt>
                <c:pt idx="37">
                  <c:v>-9914923.393565625</c:v>
                </c:pt>
                <c:pt idx="38">
                  <c:v>-9898308.9152656253</c:v>
                </c:pt>
                <c:pt idx="39">
                  <c:v>-9831994.2317756247</c:v>
                </c:pt>
                <c:pt idx="40">
                  <c:v>-9836724.4817756247</c:v>
                </c:pt>
                <c:pt idx="41">
                  <c:v>-9815733.1482856255</c:v>
                </c:pt>
                <c:pt idx="42">
                  <c:v>-9803273.1482856255</c:v>
                </c:pt>
                <c:pt idx="43">
                  <c:v>-9796687.8982856255</c:v>
                </c:pt>
                <c:pt idx="44">
                  <c:v>-9798020.2817756236</c:v>
                </c:pt>
                <c:pt idx="45">
                  <c:v>-9811311.1067756247</c:v>
                </c:pt>
                <c:pt idx="46">
                  <c:v>-9829028.7652656268</c:v>
                </c:pt>
                <c:pt idx="47">
                  <c:v>-9822134.4737556279</c:v>
                </c:pt>
                <c:pt idx="48">
                  <c:v>-9843948.2322456241</c:v>
                </c:pt>
                <c:pt idx="49">
                  <c:v>-13471099.661166515</c:v>
                </c:pt>
                <c:pt idx="50">
                  <c:v>-13450138.026202517</c:v>
                </c:pt>
                <c:pt idx="51">
                  <c:v>-13361517.613717515</c:v>
                </c:pt>
                <c:pt idx="52">
                  <c:v>-13350438.413717516</c:v>
                </c:pt>
                <c:pt idx="53">
                  <c:v>-13329140.868729515</c:v>
                </c:pt>
                <c:pt idx="54">
                  <c:v>-13307463.368729515</c:v>
                </c:pt>
                <c:pt idx="55">
                  <c:v>-13300550.068729516</c:v>
                </c:pt>
                <c:pt idx="56">
                  <c:v>-13302188.663717516</c:v>
                </c:pt>
                <c:pt idx="57">
                  <c:v>-13323876.863717515</c:v>
                </c:pt>
                <c:pt idx="58">
                  <c:v>-13341373.051202517</c:v>
                </c:pt>
                <c:pt idx="59">
                  <c:v>-13350594.421190517</c:v>
                </c:pt>
                <c:pt idx="60">
                  <c:v>-13609007.691178516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-9350750.5666666664</c:v>
                </c:pt>
                <c:pt idx="11">
                  <c:v>-9336775.5666666664</c:v>
                </c:pt>
                <c:pt idx="12">
                  <c:v>-9307430.7666666657</c:v>
                </c:pt>
                <c:pt idx="13">
                  <c:v>-10813709.512666667</c:v>
                </c:pt>
                <c:pt idx="14">
                  <c:v>-10796019.794666667</c:v>
                </c:pt>
                <c:pt idx="15">
                  <c:v>-10778582.579666667</c:v>
                </c:pt>
                <c:pt idx="16">
                  <c:v>-10798147.579666667</c:v>
                </c:pt>
                <c:pt idx="17">
                  <c:v>-10782182.579666667</c:v>
                </c:pt>
                <c:pt idx="18">
                  <c:v>-10786892.579666667</c:v>
                </c:pt>
                <c:pt idx="19">
                  <c:v>-9788754.2463333346</c:v>
                </c:pt>
                <c:pt idx="20">
                  <c:v>-9785724.5283333343</c:v>
                </c:pt>
                <c:pt idx="21">
                  <c:v>-9779487.9978333339</c:v>
                </c:pt>
                <c:pt idx="22">
                  <c:v>-9796420.6853333339</c:v>
                </c:pt>
                <c:pt idx="23">
                  <c:v>-9771154.4368333351</c:v>
                </c:pt>
                <c:pt idx="24">
                  <c:v>-9772921.5618333351</c:v>
                </c:pt>
                <c:pt idx="25">
                  <c:v>-8233277.1840916667</c:v>
                </c:pt>
                <c:pt idx="26">
                  <c:v>-8206762.2085583331</c:v>
                </c:pt>
                <c:pt idx="27">
                  <c:v>-8187004.1249583336</c:v>
                </c:pt>
                <c:pt idx="28">
                  <c:v>-8209109.1249583336</c:v>
                </c:pt>
                <c:pt idx="29">
                  <c:v>-8178235.4025583332</c:v>
                </c:pt>
                <c:pt idx="30">
                  <c:v>-8184535.4025583332</c:v>
                </c:pt>
                <c:pt idx="31">
                  <c:v>-8179590.4025583332</c:v>
                </c:pt>
                <c:pt idx="32">
                  <c:v>-8190779.8749583336</c:v>
                </c:pt>
                <c:pt idx="33">
                  <c:v>-8186794.3624583334</c:v>
                </c:pt>
                <c:pt idx="34">
                  <c:v>-8218858.5835583331</c:v>
                </c:pt>
                <c:pt idx="35">
                  <c:v>-8206812.5434583323</c:v>
                </c:pt>
                <c:pt idx="36">
                  <c:v>-8217278.0533583323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-93869618.566666663</c:v>
                </c:pt>
                <c:pt idx="11">
                  <c:v>-103206394.13333333</c:v>
                </c:pt>
                <c:pt idx="12">
                  <c:v>-112513824.89999999</c:v>
                </c:pt>
                <c:pt idx="13">
                  <c:v>-123327534.41266666</c:v>
                </c:pt>
                <c:pt idx="14">
                  <c:v>-134123554.20733333</c:v>
                </c:pt>
                <c:pt idx="15">
                  <c:v>-144902136.787</c:v>
                </c:pt>
                <c:pt idx="16">
                  <c:v>-155700284.36666667</c:v>
                </c:pt>
                <c:pt idx="17">
                  <c:v>-166482466.94633335</c:v>
                </c:pt>
                <c:pt idx="18">
                  <c:v>-177269359.52600002</c:v>
                </c:pt>
                <c:pt idx="19">
                  <c:v>-187058113.77233335</c:v>
                </c:pt>
                <c:pt idx="20">
                  <c:v>-196843838.30066669</c:v>
                </c:pt>
                <c:pt idx="21">
                  <c:v>-206623326.29850003</c:v>
                </c:pt>
                <c:pt idx="22">
                  <c:v>-216419746.98383337</c:v>
                </c:pt>
                <c:pt idx="23">
                  <c:v>-226190901.42066669</c:v>
                </c:pt>
                <c:pt idx="24">
                  <c:v>-235963822.98250002</c:v>
                </c:pt>
                <c:pt idx="25">
                  <c:v>-244197100.16659167</c:v>
                </c:pt>
                <c:pt idx="26">
                  <c:v>-252403862.37515</c:v>
                </c:pt>
                <c:pt idx="27">
                  <c:v>-260590866.50010833</c:v>
                </c:pt>
                <c:pt idx="28">
                  <c:v>-268799975.62506664</c:v>
                </c:pt>
                <c:pt idx="29">
                  <c:v>-276978211.02762496</c:v>
                </c:pt>
                <c:pt idx="30">
                  <c:v>-285162746.43018329</c:v>
                </c:pt>
                <c:pt idx="31">
                  <c:v>-293342336.83274162</c:v>
                </c:pt>
                <c:pt idx="32">
                  <c:v>-301533116.70769995</c:v>
                </c:pt>
                <c:pt idx="33">
                  <c:v>-309719911.0701583</c:v>
                </c:pt>
                <c:pt idx="34">
                  <c:v>-317938769.65371662</c:v>
                </c:pt>
                <c:pt idx="35">
                  <c:v>-326145582.19717497</c:v>
                </c:pt>
                <c:pt idx="36">
                  <c:v>-334362860.25053328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-9409414</c:v>
                </c:pt>
                <c:pt idx="10">
                  <c:v>-9402163.9000000004</c:v>
                </c:pt>
                <c:pt idx="11">
                  <c:v>-9353883.9000000004</c:v>
                </c:pt>
                <c:pt idx="12">
                  <c:v>-9323604.0999999996</c:v>
                </c:pt>
                <c:pt idx="13">
                  <c:v>-10719897.846000001</c:v>
                </c:pt>
                <c:pt idx="14">
                  <c:v>-10802765.628</c:v>
                </c:pt>
                <c:pt idx="15">
                  <c:v>-10798590.913000001</c:v>
                </c:pt>
                <c:pt idx="16">
                  <c:v>-10796505.913000001</c:v>
                </c:pt>
                <c:pt idx="17">
                  <c:v>-10780540.913000001</c:v>
                </c:pt>
                <c:pt idx="18">
                  <c:v>-10785250.913000001</c:v>
                </c:pt>
                <c:pt idx="19">
                  <c:v>-9794670.9130000006</c:v>
                </c:pt>
                <c:pt idx="20">
                  <c:v>-9788978.6950000003</c:v>
                </c:pt>
                <c:pt idx="21">
                  <c:v>-9782048.4145</c:v>
                </c:pt>
                <c:pt idx="22">
                  <c:v>-9797643.602</c:v>
                </c:pt>
                <c:pt idx="23">
                  <c:v>-9778052.3535000011</c:v>
                </c:pt>
                <c:pt idx="24">
                  <c:v>-9771300.7285000011</c:v>
                </c:pt>
                <c:pt idx="25">
                  <c:v>-8230480.5174249997</c:v>
                </c:pt>
                <c:pt idx="26">
                  <c:v>-8240141.3752250001</c:v>
                </c:pt>
                <c:pt idx="27">
                  <c:v>-8201694.5416250005</c:v>
                </c:pt>
                <c:pt idx="28">
                  <c:v>-8208565.7916250005</c:v>
                </c:pt>
                <c:pt idx="29">
                  <c:v>-8187109.5692250002</c:v>
                </c:pt>
                <c:pt idx="30">
                  <c:v>-8182777.0692250002</c:v>
                </c:pt>
                <c:pt idx="31">
                  <c:v>-8176617.0692250002</c:v>
                </c:pt>
                <c:pt idx="32">
                  <c:v>-8178414.0416250005</c:v>
                </c:pt>
                <c:pt idx="33">
                  <c:v>-8183404.7791250004</c:v>
                </c:pt>
                <c:pt idx="34">
                  <c:v>-8201682.7502250001</c:v>
                </c:pt>
                <c:pt idx="35">
                  <c:v>-8193422.9601249993</c:v>
                </c:pt>
                <c:pt idx="36">
                  <c:v>-8207703.4700249992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-84622768</c:v>
                </c:pt>
                <c:pt idx="10">
                  <c:v>-94024931.900000006</c:v>
                </c:pt>
                <c:pt idx="11">
                  <c:v>-103378815.80000001</c:v>
                </c:pt>
                <c:pt idx="12">
                  <c:v>-112702419.90000001</c:v>
                </c:pt>
                <c:pt idx="13">
                  <c:v>-123422317.74600001</c:v>
                </c:pt>
                <c:pt idx="14">
                  <c:v>-134225083.37400001</c:v>
                </c:pt>
                <c:pt idx="15">
                  <c:v>-145023674.287</c:v>
                </c:pt>
                <c:pt idx="16">
                  <c:v>-155820180.19999999</c:v>
                </c:pt>
                <c:pt idx="17">
                  <c:v>-166600721.11299998</c:v>
                </c:pt>
                <c:pt idx="18">
                  <c:v>-177385972.02599996</c:v>
                </c:pt>
                <c:pt idx="19">
                  <c:v>-187180642.93899995</c:v>
                </c:pt>
                <c:pt idx="20">
                  <c:v>-196969621.63399994</c:v>
                </c:pt>
                <c:pt idx="21">
                  <c:v>-206751670.04849994</c:v>
                </c:pt>
                <c:pt idx="22">
                  <c:v>-216549313.65049994</c:v>
                </c:pt>
                <c:pt idx="23">
                  <c:v>-226327366.00399995</c:v>
                </c:pt>
                <c:pt idx="24">
                  <c:v>-236098666.73249996</c:v>
                </c:pt>
                <c:pt idx="25">
                  <c:v>-244329147.24992496</c:v>
                </c:pt>
                <c:pt idx="26">
                  <c:v>-252569288.62514997</c:v>
                </c:pt>
                <c:pt idx="27">
                  <c:v>-260770983.16677496</c:v>
                </c:pt>
                <c:pt idx="28">
                  <c:v>-268979548.95839995</c:v>
                </c:pt>
                <c:pt idx="29">
                  <c:v>-277166658.52762496</c:v>
                </c:pt>
                <c:pt idx="30">
                  <c:v>-285349435.59684998</c:v>
                </c:pt>
                <c:pt idx="31">
                  <c:v>-293526052.66607499</c:v>
                </c:pt>
                <c:pt idx="32">
                  <c:v>-301704466.70770001</c:v>
                </c:pt>
                <c:pt idx="33">
                  <c:v>-309887871.48682499</c:v>
                </c:pt>
                <c:pt idx="34">
                  <c:v>-318089554.23705</c:v>
                </c:pt>
                <c:pt idx="35">
                  <c:v>-326282977.19717503</c:v>
                </c:pt>
                <c:pt idx="36">
                  <c:v>-334490680.66720003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-9350750.5666666664</c:v>
                </c:pt>
                <c:pt idx="11">
                  <c:v>-9336775.5666666664</c:v>
                </c:pt>
                <c:pt idx="12">
                  <c:v>-9307430.7666666657</c:v>
                </c:pt>
                <c:pt idx="13">
                  <c:v>-10813709.512666667</c:v>
                </c:pt>
                <c:pt idx="14">
                  <c:v>-10796019.794666667</c:v>
                </c:pt>
                <c:pt idx="15">
                  <c:v>-10778582.579666667</c:v>
                </c:pt>
                <c:pt idx="16">
                  <c:v>-10798147.579666667</c:v>
                </c:pt>
                <c:pt idx="17">
                  <c:v>-10782182.579666667</c:v>
                </c:pt>
                <c:pt idx="18">
                  <c:v>-10786892.579666667</c:v>
                </c:pt>
                <c:pt idx="19">
                  <c:v>-9788754.2463333346</c:v>
                </c:pt>
                <c:pt idx="20">
                  <c:v>-9785724.5283333343</c:v>
                </c:pt>
                <c:pt idx="21">
                  <c:v>-9779487.9978333339</c:v>
                </c:pt>
                <c:pt idx="22">
                  <c:v>-9796420.6853333339</c:v>
                </c:pt>
                <c:pt idx="23">
                  <c:v>-9771154.4368333351</c:v>
                </c:pt>
                <c:pt idx="24">
                  <c:v>-9772921.5618333351</c:v>
                </c:pt>
                <c:pt idx="25">
                  <c:v>-8233277.1840916667</c:v>
                </c:pt>
                <c:pt idx="26">
                  <c:v>-8206762.2085583331</c:v>
                </c:pt>
                <c:pt idx="27">
                  <c:v>-8187004.1249583336</c:v>
                </c:pt>
                <c:pt idx="28">
                  <c:v>-8209109.1249583336</c:v>
                </c:pt>
                <c:pt idx="29">
                  <c:v>-8178235.4025583332</c:v>
                </c:pt>
                <c:pt idx="30">
                  <c:v>-8184535.4025583332</c:v>
                </c:pt>
                <c:pt idx="31">
                  <c:v>-8179590.4025583332</c:v>
                </c:pt>
                <c:pt idx="32">
                  <c:v>-8190779.8749583336</c:v>
                </c:pt>
                <c:pt idx="33">
                  <c:v>-8186794.3624583334</c:v>
                </c:pt>
                <c:pt idx="34">
                  <c:v>-8218858.5835583331</c:v>
                </c:pt>
                <c:pt idx="35">
                  <c:v>-8206812.5434583323</c:v>
                </c:pt>
                <c:pt idx="36">
                  <c:v>-8217278.0533583323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-93869618.566666663</c:v>
                </c:pt>
                <c:pt idx="11">
                  <c:v>-103206394.13333333</c:v>
                </c:pt>
                <c:pt idx="12">
                  <c:v>-112513824.89999999</c:v>
                </c:pt>
                <c:pt idx="13">
                  <c:v>-123327534.41266666</c:v>
                </c:pt>
                <c:pt idx="14">
                  <c:v>-134123554.20733333</c:v>
                </c:pt>
                <c:pt idx="15">
                  <c:v>-144902136.787</c:v>
                </c:pt>
                <c:pt idx="16">
                  <c:v>-155700284.36666667</c:v>
                </c:pt>
                <c:pt idx="17">
                  <c:v>-166482466.94633335</c:v>
                </c:pt>
                <c:pt idx="18">
                  <c:v>-177269359.52600002</c:v>
                </c:pt>
                <c:pt idx="19">
                  <c:v>-187058113.77233335</c:v>
                </c:pt>
                <c:pt idx="20">
                  <c:v>-196843838.30066669</c:v>
                </c:pt>
                <c:pt idx="21">
                  <c:v>-206623326.29850003</c:v>
                </c:pt>
                <c:pt idx="22">
                  <c:v>-216419746.98383337</c:v>
                </c:pt>
                <c:pt idx="23">
                  <c:v>-226190901.42066669</c:v>
                </c:pt>
                <c:pt idx="24">
                  <c:v>-235963822.98250002</c:v>
                </c:pt>
                <c:pt idx="25">
                  <c:v>-244197100.16659167</c:v>
                </c:pt>
                <c:pt idx="26">
                  <c:v>-252403862.37515</c:v>
                </c:pt>
                <c:pt idx="27">
                  <c:v>-260590866.50010833</c:v>
                </c:pt>
                <c:pt idx="28">
                  <c:v>-268799975.62506664</c:v>
                </c:pt>
                <c:pt idx="29">
                  <c:v>-276978211.02762496</c:v>
                </c:pt>
                <c:pt idx="30">
                  <c:v>-285162746.43018329</c:v>
                </c:pt>
                <c:pt idx="31">
                  <c:v>-293342336.83274162</c:v>
                </c:pt>
                <c:pt idx="32">
                  <c:v>-301533116.70769995</c:v>
                </c:pt>
                <c:pt idx="33">
                  <c:v>-309719911.0701583</c:v>
                </c:pt>
                <c:pt idx="34">
                  <c:v>-317938769.65371662</c:v>
                </c:pt>
                <c:pt idx="35">
                  <c:v>-326145582.19717497</c:v>
                </c:pt>
                <c:pt idx="36">
                  <c:v>-334362860.25053328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-9409414</c:v>
                </c:pt>
                <c:pt idx="10">
                  <c:v>-9402163.9000000004</c:v>
                </c:pt>
                <c:pt idx="11">
                  <c:v>-9353883.9000000004</c:v>
                </c:pt>
                <c:pt idx="12">
                  <c:v>-9323604.0999999996</c:v>
                </c:pt>
                <c:pt idx="13">
                  <c:v>-10719897.846000001</c:v>
                </c:pt>
                <c:pt idx="14">
                  <c:v>-10802765.628</c:v>
                </c:pt>
                <c:pt idx="15">
                  <c:v>-10798590.913000001</c:v>
                </c:pt>
                <c:pt idx="16">
                  <c:v>-10796505.913000001</c:v>
                </c:pt>
                <c:pt idx="17">
                  <c:v>-10780540.913000001</c:v>
                </c:pt>
                <c:pt idx="18">
                  <c:v>-10785250.913000001</c:v>
                </c:pt>
                <c:pt idx="19">
                  <c:v>-9794670.9130000006</c:v>
                </c:pt>
                <c:pt idx="20">
                  <c:v>-9788978.6950000003</c:v>
                </c:pt>
                <c:pt idx="21">
                  <c:v>-9782048.4145</c:v>
                </c:pt>
                <c:pt idx="22">
                  <c:v>-9797643.602</c:v>
                </c:pt>
                <c:pt idx="23">
                  <c:v>-9778052.3535000011</c:v>
                </c:pt>
                <c:pt idx="24">
                  <c:v>-9771300.7285000011</c:v>
                </c:pt>
                <c:pt idx="25">
                  <c:v>-8230480.5174249997</c:v>
                </c:pt>
                <c:pt idx="26">
                  <c:v>-8240141.3752250001</c:v>
                </c:pt>
                <c:pt idx="27">
                  <c:v>-8201694.5416250005</c:v>
                </c:pt>
                <c:pt idx="28">
                  <c:v>-8208565.7916250005</c:v>
                </c:pt>
                <c:pt idx="29">
                  <c:v>-8187109.5692250002</c:v>
                </c:pt>
                <c:pt idx="30">
                  <c:v>-8182777.0692250002</c:v>
                </c:pt>
                <c:pt idx="31">
                  <c:v>-8176617.0692250002</c:v>
                </c:pt>
                <c:pt idx="32">
                  <c:v>-8178414.0416250005</c:v>
                </c:pt>
                <c:pt idx="33">
                  <c:v>-8183404.7791250004</c:v>
                </c:pt>
                <c:pt idx="34">
                  <c:v>-8201682.7502250001</c:v>
                </c:pt>
                <c:pt idx="35">
                  <c:v>-8193422.9601249993</c:v>
                </c:pt>
                <c:pt idx="36">
                  <c:v>-8207703.4700249992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-84622768</c:v>
                </c:pt>
                <c:pt idx="10">
                  <c:v>-94024931.900000006</c:v>
                </c:pt>
                <c:pt idx="11">
                  <c:v>-103378815.80000001</c:v>
                </c:pt>
                <c:pt idx="12">
                  <c:v>-112702419.90000001</c:v>
                </c:pt>
                <c:pt idx="13">
                  <c:v>-123422317.74600001</c:v>
                </c:pt>
                <c:pt idx="14">
                  <c:v>-134225083.37400001</c:v>
                </c:pt>
                <c:pt idx="15">
                  <c:v>-145023674.287</c:v>
                </c:pt>
                <c:pt idx="16">
                  <c:v>-155820180.19999999</c:v>
                </c:pt>
                <c:pt idx="17">
                  <c:v>-166600721.11299998</c:v>
                </c:pt>
                <c:pt idx="18">
                  <c:v>-177385972.02599996</c:v>
                </c:pt>
                <c:pt idx="19">
                  <c:v>-187180642.93899995</c:v>
                </c:pt>
                <c:pt idx="20">
                  <c:v>-196969621.63399994</c:v>
                </c:pt>
                <c:pt idx="21">
                  <c:v>-206751670.04849994</c:v>
                </c:pt>
                <c:pt idx="22">
                  <c:v>-216549313.65049994</c:v>
                </c:pt>
                <c:pt idx="23">
                  <c:v>-226327366.00399995</c:v>
                </c:pt>
                <c:pt idx="24">
                  <c:v>-236098666.73249996</c:v>
                </c:pt>
                <c:pt idx="25">
                  <c:v>-244329147.24992496</c:v>
                </c:pt>
                <c:pt idx="26">
                  <c:v>-252569288.62514997</c:v>
                </c:pt>
                <c:pt idx="27">
                  <c:v>-260770983.16677496</c:v>
                </c:pt>
                <c:pt idx="28">
                  <c:v>-268979548.95839995</c:v>
                </c:pt>
                <c:pt idx="29">
                  <c:v>-277166658.52762496</c:v>
                </c:pt>
                <c:pt idx="30">
                  <c:v>-285349435.59684998</c:v>
                </c:pt>
                <c:pt idx="31">
                  <c:v>-293526052.66607499</c:v>
                </c:pt>
                <c:pt idx="32">
                  <c:v>-301704466.70770001</c:v>
                </c:pt>
                <c:pt idx="33">
                  <c:v>-309887871.48682499</c:v>
                </c:pt>
                <c:pt idx="34">
                  <c:v>-318089554.23705</c:v>
                </c:pt>
                <c:pt idx="35">
                  <c:v>-326282977.19717503</c:v>
                </c:pt>
                <c:pt idx="36">
                  <c:v>-334490680.66720003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46964050</c:v>
                </c:pt>
                <c:pt idx="1">
                  <c:v>37532826</c:v>
                </c:pt>
                <c:pt idx="2">
                  <c:v>28137002</c:v>
                </c:pt>
                <c:pt idx="3">
                  <c:v>18763788</c:v>
                </c:pt>
                <c:pt idx="4">
                  <c:v>9394714</c:v>
                </c:pt>
                <c:pt idx="5">
                  <c:v>56386173.800000012</c:v>
                </c:pt>
                <c:pt idx="6">
                  <c:v>46990349.800000012</c:v>
                </c:pt>
                <c:pt idx="7">
                  <c:v>37561735.800000012</c:v>
                </c:pt>
                <c:pt idx="8">
                  <c:v>28165461.800000012</c:v>
                </c:pt>
                <c:pt idx="9">
                  <c:v>18756047.800000012</c:v>
                </c:pt>
                <c:pt idx="10">
                  <c:v>9353883.9000000115</c:v>
                </c:pt>
                <c:pt idx="11">
                  <c:v>52441364.399999991</c:v>
                </c:pt>
                <c:pt idx="12">
                  <c:v>43117760.29999999</c:v>
                </c:pt>
                <c:pt idx="13">
                  <c:v>32397862.453999989</c:v>
                </c:pt>
                <c:pt idx="14">
                  <c:v>21595096.82599999</c:v>
                </c:pt>
                <c:pt idx="15">
                  <c:v>10796505.912999989</c:v>
                </c:pt>
                <c:pt idx="16">
                  <c:v>0</c:v>
                </c:pt>
                <c:pt idx="17">
                  <c:v>-10780540.913000001</c:v>
                </c:pt>
                <c:pt idx="18">
                  <c:v>-21565791.826000001</c:v>
                </c:pt>
                <c:pt idx="19">
                  <c:v>-31360462.739</c:v>
                </c:pt>
                <c:pt idx="20">
                  <c:v>-41149441.434</c:v>
                </c:pt>
                <c:pt idx="21">
                  <c:v>-50931489.848499998</c:v>
                </c:pt>
                <c:pt idx="22">
                  <c:v>-60729133.450499997</c:v>
                </c:pt>
                <c:pt idx="23">
                  <c:v>-70507185.80399999</c:v>
                </c:pt>
                <c:pt idx="24">
                  <c:v>-80278486.532499999</c:v>
                </c:pt>
                <c:pt idx="25">
                  <c:v>-88508967.049924999</c:v>
                </c:pt>
                <c:pt idx="26">
                  <c:v>-96749108.425150007</c:v>
                </c:pt>
                <c:pt idx="27">
                  <c:v>-104950802.966775</c:v>
                </c:pt>
                <c:pt idx="28">
                  <c:v>-113159368.75839999</c:v>
                </c:pt>
                <c:pt idx="29">
                  <c:v>-121346478.32762499</c:v>
                </c:pt>
                <c:pt idx="30">
                  <c:v>-129529255.39684999</c:v>
                </c:pt>
                <c:pt idx="31">
                  <c:v>-137705872.466075</c:v>
                </c:pt>
                <c:pt idx="32">
                  <c:v>-145884286.5077</c:v>
                </c:pt>
                <c:pt idx="33">
                  <c:v>-154067691.286825</c:v>
                </c:pt>
                <c:pt idx="34">
                  <c:v>-162269374.03705001</c:v>
                </c:pt>
                <c:pt idx="35">
                  <c:v>-170462796.99717501</c:v>
                </c:pt>
                <c:pt idx="36">
                  <c:v>-178670500.46720001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53055</c:v>
                </c:pt>
                <c:pt idx="10">
                  <c:v>53055</c:v>
                </c:pt>
                <c:pt idx="11">
                  <c:v>106120</c:v>
                </c:pt>
                <c:pt idx="12">
                  <c:v>12975</c:v>
                </c:pt>
                <c:pt idx="13">
                  <c:v>17312.5</c:v>
                </c:pt>
                <c:pt idx="14">
                  <c:v>38962.5</c:v>
                </c:pt>
                <c:pt idx="15">
                  <c:v>38962.5</c:v>
                </c:pt>
                <c:pt idx="16">
                  <c:v>38962.5</c:v>
                </c:pt>
                <c:pt idx="17">
                  <c:v>38962.5</c:v>
                </c:pt>
                <c:pt idx="18">
                  <c:v>38962.5</c:v>
                </c:pt>
                <c:pt idx="19">
                  <c:v>43300</c:v>
                </c:pt>
                <c:pt idx="20">
                  <c:v>47618.75</c:v>
                </c:pt>
                <c:pt idx="21">
                  <c:v>49250</c:v>
                </c:pt>
                <c:pt idx="22">
                  <c:v>57906.25</c:v>
                </c:pt>
                <c:pt idx="23">
                  <c:v>59393.75</c:v>
                </c:pt>
                <c:pt idx="24">
                  <c:v>58971.25</c:v>
                </c:pt>
                <c:pt idx="25">
                  <c:v>90936.25</c:v>
                </c:pt>
                <c:pt idx="26">
                  <c:v>107385</c:v>
                </c:pt>
                <c:pt idx="27">
                  <c:v>107385</c:v>
                </c:pt>
                <c:pt idx="28">
                  <c:v>118017.5</c:v>
                </c:pt>
                <c:pt idx="29">
                  <c:v>118017.5</c:v>
                </c:pt>
                <c:pt idx="30">
                  <c:v>118017.5</c:v>
                </c:pt>
                <c:pt idx="31">
                  <c:v>107410</c:v>
                </c:pt>
                <c:pt idx="32">
                  <c:v>107601.25</c:v>
                </c:pt>
                <c:pt idx="33">
                  <c:v>93398.75</c:v>
                </c:pt>
                <c:pt idx="34">
                  <c:v>82982.5</c:v>
                </c:pt>
                <c:pt idx="35">
                  <c:v>73951.25</c:v>
                </c:pt>
                <c:pt idx="36">
                  <c:v>93527.5</c:v>
                </c:pt>
                <c:pt idx="37">
                  <c:v>155462.5</c:v>
                </c:pt>
                <c:pt idx="38">
                  <c:v>174477.5</c:v>
                </c:pt>
                <c:pt idx="39">
                  <c:v>174477.5</c:v>
                </c:pt>
                <c:pt idx="40">
                  <c:v>193237.5</c:v>
                </c:pt>
                <c:pt idx="41">
                  <c:v>193237.5</c:v>
                </c:pt>
                <c:pt idx="42">
                  <c:v>193237.5</c:v>
                </c:pt>
                <c:pt idx="43">
                  <c:v>174512.5</c:v>
                </c:pt>
                <c:pt idx="44">
                  <c:v>174715</c:v>
                </c:pt>
                <c:pt idx="45">
                  <c:v>158257.5</c:v>
                </c:pt>
                <c:pt idx="46">
                  <c:v>139735</c:v>
                </c:pt>
                <c:pt idx="47">
                  <c:v>123022.5</c:v>
                </c:pt>
                <c:pt idx="48">
                  <c:v>146580</c:v>
                </c:pt>
                <c:pt idx="49">
                  <c:v>230337.5</c:v>
                </c:pt>
                <c:pt idx="50">
                  <c:v>265490</c:v>
                </c:pt>
                <c:pt idx="51">
                  <c:v>265490</c:v>
                </c:pt>
                <c:pt idx="52">
                  <c:v>293467.5</c:v>
                </c:pt>
                <c:pt idx="53">
                  <c:v>293467.5</c:v>
                </c:pt>
                <c:pt idx="54">
                  <c:v>293467.5</c:v>
                </c:pt>
                <c:pt idx="55">
                  <c:v>265525</c:v>
                </c:pt>
                <c:pt idx="56">
                  <c:v>265727.5</c:v>
                </c:pt>
                <c:pt idx="57">
                  <c:v>233132.5</c:v>
                </c:pt>
                <c:pt idx="58">
                  <c:v>205392.5</c:v>
                </c:pt>
                <c:pt idx="59">
                  <c:v>179585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25</c:v>
                </c:pt>
                <c:pt idx="11">
                  <c:v>25</c:v>
                </c:pt>
                <c:pt idx="12">
                  <c:v>50</c:v>
                </c:pt>
                <c:pt idx="13">
                  <c:v>3</c:v>
                </c:pt>
                <c:pt idx="14">
                  <c:v>4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13</c:v>
                </c:pt>
                <c:pt idx="24">
                  <c:v>13</c:v>
                </c:pt>
                <c:pt idx="25">
                  <c:v>11</c:v>
                </c:pt>
                <c:pt idx="26">
                  <c:v>17</c:v>
                </c:pt>
                <c:pt idx="27">
                  <c:v>20</c:v>
                </c:pt>
                <c:pt idx="28">
                  <c:v>20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20</c:v>
                </c:pt>
                <c:pt idx="33">
                  <c:v>20</c:v>
                </c:pt>
                <c:pt idx="34">
                  <c:v>17</c:v>
                </c:pt>
                <c:pt idx="35">
                  <c:v>15</c:v>
                </c:pt>
                <c:pt idx="36">
                  <c:v>13</c:v>
                </c:pt>
                <c:pt idx="37">
                  <c:v>15</c:v>
                </c:pt>
                <c:pt idx="38">
                  <c:v>25</c:v>
                </c:pt>
                <c:pt idx="39">
                  <c:v>28</c:v>
                </c:pt>
                <c:pt idx="40">
                  <c:v>28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28</c:v>
                </c:pt>
                <c:pt idx="45">
                  <c:v>28</c:v>
                </c:pt>
                <c:pt idx="46">
                  <c:v>25</c:v>
                </c:pt>
                <c:pt idx="47">
                  <c:v>22</c:v>
                </c:pt>
                <c:pt idx="48">
                  <c:v>19</c:v>
                </c:pt>
                <c:pt idx="49">
                  <c:v>21</c:v>
                </c:pt>
                <c:pt idx="50">
                  <c:v>33</c:v>
                </c:pt>
                <c:pt idx="51">
                  <c:v>38</c:v>
                </c:pt>
                <c:pt idx="52">
                  <c:v>38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38</c:v>
                </c:pt>
                <c:pt idx="57">
                  <c:v>38</c:v>
                </c:pt>
                <c:pt idx="58">
                  <c:v>33</c:v>
                </c:pt>
                <c:pt idx="59">
                  <c:v>29</c:v>
                </c:pt>
                <c:pt idx="6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30330</c:v>
                </c:pt>
                <c:pt idx="10">
                  <c:v>30330</c:v>
                </c:pt>
                <c:pt idx="11">
                  <c:v>60670</c:v>
                </c:pt>
                <c:pt idx="12">
                  <c:v>10430.700000000001</c:v>
                </c:pt>
                <c:pt idx="13">
                  <c:v>13920.1</c:v>
                </c:pt>
                <c:pt idx="14">
                  <c:v>31329.599999999999</c:v>
                </c:pt>
                <c:pt idx="15">
                  <c:v>31329.599999999999</c:v>
                </c:pt>
                <c:pt idx="16">
                  <c:v>31329.599999999999</c:v>
                </c:pt>
                <c:pt idx="17">
                  <c:v>31329.599999999999</c:v>
                </c:pt>
                <c:pt idx="18">
                  <c:v>31329.599999999999</c:v>
                </c:pt>
                <c:pt idx="19">
                  <c:v>34819</c:v>
                </c:pt>
                <c:pt idx="20">
                  <c:v>38289.65</c:v>
                </c:pt>
                <c:pt idx="21">
                  <c:v>39920.9</c:v>
                </c:pt>
                <c:pt idx="22">
                  <c:v>46880.95</c:v>
                </c:pt>
                <c:pt idx="23">
                  <c:v>48368.45</c:v>
                </c:pt>
                <c:pt idx="24">
                  <c:v>50212.06</c:v>
                </c:pt>
                <c:pt idx="25">
                  <c:v>77399.320000000007</c:v>
                </c:pt>
                <c:pt idx="26">
                  <c:v>91459.199999999997</c:v>
                </c:pt>
                <c:pt idx="27">
                  <c:v>91459.199999999997</c:v>
                </c:pt>
                <c:pt idx="28">
                  <c:v>100499.12</c:v>
                </c:pt>
                <c:pt idx="29">
                  <c:v>100499.12</c:v>
                </c:pt>
                <c:pt idx="30">
                  <c:v>100499.12</c:v>
                </c:pt>
                <c:pt idx="31">
                  <c:v>91484.2</c:v>
                </c:pt>
                <c:pt idx="32">
                  <c:v>91675.45</c:v>
                </c:pt>
                <c:pt idx="33">
                  <c:v>79861.820000000007</c:v>
                </c:pt>
                <c:pt idx="34">
                  <c:v>71038.149999999994</c:v>
                </c:pt>
                <c:pt idx="35">
                  <c:v>63599.479999999996</c:v>
                </c:pt>
                <c:pt idx="36">
                  <c:v>82233.084999999992</c:v>
                </c:pt>
                <c:pt idx="37">
                  <c:v>136638.47500000001</c:v>
                </c:pt>
                <c:pt idx="38">
                  <c:v>153394.592</c:v>
                </c:pt>
                <c:pt idx="39">
                  <c:v>153394.592</c:v>
                </c:pt>
                <c:pt idx="40">
                  <c:v>169895.709</c:v>
                </c:pt>
                <c:pt idx="41">
                  <c:v>169895.709</c:v>
                </c:pt>
                <c:pt idx="42">
                  <c:v>169895.709</c:v>
                </c:pt>
                <c:pt idx="43">
                  <c:v>153429.592</c:v>
                </c:pt>
                <c:pt idx="44">
                  <c:v>153632.092</c:v>
                </c:pt>
                <c:pt idx="45">
                  <c:v>139433.47500000001</c:v>
                </c:pt>
                <c:pt idx="46">
                  <c:v>123169.85799999999</c:v>
                </c:pt>
                <c:pt idx="47">
                  <c:v>108716.24099999999</c:v>
                </c:pt>
                <c:pt idx="48">
                  <c:v>136099.32209999999</c:v>
                </c:pt>
                <c:pt idx="49">
                  <c:v>213867.8633</c:v>
                </c:pt>
                <c:pt idx="50">
                  <c:v>246524.9638</c:v>
                </c:pt>
                <c:pt idx="51">
                  <c:v>246524.9638</c:v>
                </c:pt>
                <c:pt idx="52">
                  <c:v>272506.14419999998</c:v>
                </c:pt>
                <c:pt idx="53">
                  <c:v>272506.14419999998</c:v>
                </c:pt>
                <c:pt idx="54">
                  <c:v>272506.14419999998</c:v>
                </c:pt>
                <c:pt idx="55">
                  <c:v>246559.9638</c:v>
                </c:pt>
                <c:pt idx="56">
                  <c:v>246762.4638</c:v>
                </c:pt>
                <c:pt idx="57">
                  <c:v>216662.8633</c:v>
                </c:pt>
                <c:pt idx="58">
                  <c:v>190919.18290000001</c:v>
                </c:pt>
                <c:pt idx="59">
                  <c:v>167108.0025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40440</c:v>
                </c:pt>
                <c:pt idx="10">
                  <c:v>40440</c:v>
                </c:pt>
                <c:pt idx="11">
                  <c:v>80893.333333333328</c:v>
                </c:pt>
                <c:pt idx="12">
                  <c:v>13907.6</c:v>
                </c:pt>
                <c:pt idx="13">
                  <c:v>18560.133333333335</c:v>
                </c:pt>
                <c:pt idx="14">
                  <c:v>41772.799999999996</c:v>
                </c:pt>
                <c:pt idx="15">
                  <c:v>41772.799999999996</c:v>
                </c:pt>
                <c:pt idx="16">
                  <c:v>41772.799999999996</c:v>
                </c:pt>
                <c:pt idx="17">
                  <c:v>41772.799999999996</c:v>
                </c:pt>
                <c:pt idx="18">
                  <c:v>125318.39999999999</c:v>
                </c:pt>
                <c:pt idx="19">
                  <c:v>139276</c:v>
                </c:pt>
                <c:pt idx="20">
                  <c:v>153158.6</c:v>
                </c:pt>
                <c:pt idx="21">
                  <c:v>159683.6</c:v>
                </c:pt>
                <c:pt idx="22">
                  <c:v>187523.8</c:v>
                </c:pt>
                <c:pt idx="23">
                  <c:v>193473.8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18750</c:v>
                </c:pt>
                <c:pt idx="8">
                  <c:v>37500</c:v>
                </c:pt>
                <c:pt idx="9">
                  <c:v>75000</c:v>
                </c:pt>
                <c:pt idx="10">
                  <c:v>58500</c:v>
                </c:pt>
                <c:pt idx="11">
                  <c:v>42750</c:v>
                </c:pt>
                <c:pt idx="12">
                  <c:v>12000</c:v>
                </c:pt>
                <c:pt idx="13">
                  <c:v>16050</c:v>
                </c:pt>
                <c:pt idx="14">
                  <c:v>19425</c:v>
                </c:pt>
                <c:pt idx="15">
                  <c:v>19425</c:v>
                </c:pt>
                <c:pt idx="16">
                  <c:v>19425</c:v>
                </c:pt>
                <c:pt idx="17">
                  <c:v>20100</c:v>
                </c:pt>
                <c:pt idx="18">
                  <c:v>21450</c:v>
                </c:pt>
                <c:pt idx="19">
                  <c:v>22800</c:v>
                </c:pt>
                <c:pt idx="20">
                  <c:v>24825</c:v>
                </c:pt>
                <c:pt idx="21">
                  <c:v>26175</c:v>
                </c:pt>
                <c:pt idx="22">
                  <c:v>26175</c:v>
                </c:pt>
                <c:pt idx="23">
                  <c:v>28875</c:v>
                </c:pt>
                <c:pt idx="24">
                  <c:v>33600</c:v>
                </c:pt>
                <c:pt idx="25">
                  <c:v>39067.5</c:v>
                </c:pt>
                <c:pt idx="26">
                  <c:v>42105</c:v>
                </c:pt>
                <c:pt idx="27">
                  <c:v>43320</c:v>
                </c:pt>
                <c:pt idx="28">
                  <c:v>44535</c:v>
                </c:pt>
                <c:pt idx="29">
                  <c:v>43320</c:v>
                </c:pt>
                <c:pt idx="30">
                  <c:v>42105</c:v>
                </c:pt>
                <c:pt idx="31">
                  <c:v>39067.5</c:v>
                </c:pt>
                <c:pt idx="32">
                  <c:v>36030</c:v>
                </c:pt>
                <c:pt idx="33">
                  <c:v>31777.5</c:v>
                </c:pt>
                <c:pt idx="34">
                  <c:v>30562.5</c:v>
                </c:pt>
                <c:pt idx="35">
                  <c:v>36637.5</c:v>
                </c:pt>
                <c:pt idx="36">
                  <c:v>45750</c:v>
                </c:pt>
                <c:pt idx="37">
                  <c:v>52857.75</c:v>
                </c:pt>
                <c:pt idx="38">
                  <c:v>56138.25</c:v>
                </c:pt>
                <c:pt idx="39">
                  <c:v>57778.5</c:v>
                </c:pt>
                <c:pt idx="40">
                  <c:v>59418.75</c:v>
                </c:pt>
                <c:pt idx="41">
                  <c:v>57778.5</c:v>
                </c:pt>
                <c:pt idx="42">
                  <c:v>56138.25</c:v>
                </c:pt>
                <c:pt idx="43">
                  <c:v>52857.75</c:v>
                </c:pt>
                <c:pt idx="44">
                  <c:v>49577.25</c:v>
                </c:pt>
                <c:pt idx="45">
                  <c:v>44656.5</c:v>
                </c:pt>
                <c:pt idx="46">
                  <c:v>42469.5</c:v>
                </c:pt>
                <c:pt idx="47">
                  <c:v>48483.75</c:v>
                </c:pt>
                <c:pt idx="48">
                  <c:v>58872</c:v>
                </c:pt>
                <c:pt idx="49">
                  <c:v>67237.274999999994</c:v>
                </c:pt>
                <c:pt idx="50">
                  <c:v>71665.95</c:v>
                </c:pt>
                <c:pt idx="51">
                  <c:v>73634.25</c:v>
                </c:pt>
                <c:pt idx="52">
                  <c:v>75602.55</c:v>
                </c:pt>
                <c:pt idx="53">
                  <c:v>73634.25</c:v>
                </c:pt>
                <c:pt idx="54">
                  <c:v>71665.95</c:v>
                </c:pt>
                <c:pt idx="55">
                  <c:v>67237.274999999994</c:v>
                </c:pt>
                <c:pt idx="56">
                  <c:v>62808.599999999991</c:v>
                </c:pt>
                <c:pt idx="57">
                  <c:v>56411.624999999993</c:v>
                </c:pt>
                <c:pt idx="58">
                  <c:v>286210.64999999997</c:v>
                </c:pt>
                <c:pt idx="59">
                  <c:v>517977.97499999998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18750</c:v>
                </c:pt>
                <c:pt idx="7">
                  <c:v>18750</c:v>
                </c:pt>
                <c:pt idx="8">
                  <c:v>37500</c:v>
                </c:pt>
                <c:pt idx="9">
                  <c:v>2250</c:v>
                </c:pt>
                <c:pt idx="10">
                  <c:v>3000</c:v>
                </c:pt>
                <c:pt idx="11">
                  <c:v>6750</c:v>
                </c:pt>
                <c:pt idx="12">
                  <c:v>6075</c:v>
                </c:pt>
                <c:pt idx="13">
                  <c:v>6075</c:v>
                </c:pt>
                <c:pt idx="14">
                  <c:v>6075</c:v>
                </c:pt>
                <c:pt idx="15">
                  <c:v>6075</c:v>
                </c:pt>
                <c:pt idx="16">
                  <c:v>6750</c:v>
                </c:pt>
                <c:pt idx="17">
                  <c:v>7425</c:v>
                </c:pt>
                <c:pt idx="18">
                  <c:v>7425</c:v>
                </c:pt>
                <c:pt idx="19">
                  <c:v>8775</c:v>
                </c:pt>
                <c:pt idx="20">
                  <c:v>8775</c:v>
                </c:pt>
                <c:pt idx="21">
                  <c:v>7425</c:v>
                </c:pt>
                <c:pt idx="22">
                  <c:v>11475</c:v>
                </c:pt>
                <c:pt idx="23">
                  <c:v>13500</c:v>
                </c:pt>
                <c:pt idx="24">
                  <c:v>12150</c:v>
                </c:pt>
                <c:pt idx="25">
                  <c:v>13365</c:v>
                </c:pt>
                <c:pt idx="26">
                  <c:v>13365</c:v>
                </c:pt>
                <c:pt idx="27">
                  <c:v>13365</c:v>
                </c:pt>
                <c:pt idx="28">
                  <c:v>12150</c:v>
                </c:pt>
                <c:pt idx="29">
                  <c:v>12150</c:v>
                </c:pt>
                <c:pt idx="30">
                  <c:v>10327.5</c:v>
                </c:pt>
                <c:pt idx="31">
                  <c:v>9112.5</c:v>
                </c:pt>
                <c:pt idx="32">
                  <c:v>7897.5</c:v>
                </c:pt>
                <c:pt idx="33">
                  <c:v>9112.5</c:v>
                </c:pt>
                <c:pt idx="34">
                  <c:v>15187.5</c:v>
                </c:pt>
                <c:pt idx="35">
                  <c:v>17010</c:v>
                </c:pt>
                <c:pt idx="36">
                  <c:v>15309</c:v>
                </c:pt>
                <c:pt idx="37">
                  <c:v>16949.25</c:v>
                </c:pt>
                <c:pt idx="38">
                  <c:v>16949.25</c:v>
                </c:pt>
                <c:pt idx="39">
                  <c:v>16949.25</c:v>
                </c:pt>
                <c:pt idx="40">
                  <c:v>15309</c:v>
                </c:pt>
                <c:pt idx="41">
                  <c:v>15309</c:v>
                </c:pt>
                <c:pt idx="42">
                  <c:v>13668.75</c:v>
                </c:pt>
                <c:pt idx="43">
                  <c:v>12028.5</c:v>
                </c:pt>
                <c:pt idx="44">
                  <c:v>10388.25</c:v>
                </c:pt>
                <c:pt idx="45">
                  <c:v>11481.75</c:v>
                </c:pt>
                <c:pt idx="46">
                  <c:v>18042.75</c:v>
                </c:pt>
                <c:pt idx="47">
                  <c:v>20776.5</c:v>
                </c:pt>
                <c:pt idx="48">
                  <c:v>18698.849999999999</c:v>
                </c:pt>
                <c:pt idx="49">
                  <c:v>20667.149999999998</c:v>
                </c:pt>
                <c:pt idx="50">
                  <c:v>20667.149999999998</c:v>
                </c:pt>
                <c:pt idx="51">
                  <c:v>20667.149999999998</c:v>
                </c:pt>
                <c:pt idx="52">
                  <c:v>18698.849999999999</c:v>
                </c:pt>
                <c:pt idx="53">
                  <c:v>18698.849999999999</c:v>
                </c:pt>
                <c:pt idx="54">
                  <c:v>16238.475</c:v>
                </c:pt>
                <c:pt idx="55">
                  <c:v>14270.174999999999</c:v>
                </c:pt>
                <c:pt idx="56">
                  <c:v>12301.875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18750</c:v>
                </c:pt>
                <c:pt idx="10">
                  <c:v>18750</c:v>
                </c:pt>
                <c:pt idx="11">
                  <c:v>37500</c:v>
                </c:pt>
                <c:pt idx="12">
                  <c:v>2025</c:v>
                </c:pt>
                <c:pt idx="13">
                  <c:v>2700</c:v>
                </c:pt>
                <c:pt idx="14">
                  <c:v>6075</c:v>
                </c:pt>
                <c:pt idx="15">
                  <c:v>6075</c:v>
                </c:pt>
                <c:pt idx="16">
                  <c:v>6075</c:v>
                </c:pt>
                <c:pt idx="17">
                  <c:v>6075</c:v>
                </c:pt>
                <c:pt idx="18">
                  <c:v>6075</c:v>
                </c:pt>
                <c:pt idx="19">
                  <c:v>6750</c:v>
                </c:pt>
                <c:pt idx="20">
                  <c:v>7425</c:v>
                </c:pt>
                <c:pt idx="21">
                  <c:v>7425</c:v>
                </c:pt>
                <c:pt idx="22">
                  <c:v>8775</c:v>
                </c:pt>
                <c:pt idx="23">
                  <c:v>8775</c:v>
                </c:pt>
                <c:pt idx="24">
                  <c:v>6682.5</c:v>
                </c:pt>
                <c:pt idx="25">
                  <c:v>10327.5</c:v>
                </c:pt>
                <c:pt idx="26">
                  <c:v>12150</c:v>
                </c:pt>
                <c:pt idx="27">
                  <c:v>12150</c:v>
                </c:pt>
                <c:pt idx="28">
                  <c:v>13365</c:v>
                </c:pt>
                <c:pt idx="29">
                  <c:v>13365</c:v>
                </c:pt>
                <c:pt idx="30">
                  <c:v>13365</c:v>
                </c:pt>
                <c:pt idx="31">
                  <c:v>12150</c:v>
                </c:pt>
                <c:pt idx="32">
                  <c:v>12150</c:v>
                </c:pt>
                <c:pt idx="33">
                  <c:v>10327.5</c:v>
                </c:pt>
                <c:pt idx="34">
                  <c:v>9112.5</c:v>
                </c:pt>
                <c:pt idx="35">
                  <c:v>7897.5</c:v>
                </c:pt>
                <c:pt idx="36">
                  <c:v>8201.25</c:v>
                </c:pt>
                <c:pt idx="37">
                  <c:v>13668.75</c:v>
                </c:pt>
                <c:pt idx="38">
                  <c:v>15309</c:v>
                </c:pt>
                <c:pt idx="39">
                  <c:v>15309</c:v>
                </c:pt>
                <c:pt idx="40">
                  <c:v>16949.25</c:v>
                </c:pt>
                <c:pt idx="41">
                  <c:v>16949.25</c:v>
                </c:pt>
                <c:pt idx="42">
                  <c:v>16949.25</c:v>
                </c:pt>
                <c:pt idx="43">
                  <c:v>15309</c:v>
                </c:pt>
                <c:pt idx="44">
                  <c:v>15309</c:v>
                </c:pt>
                <c:pt idx="45">
                  <c:v>13668.75</c:v>
                </c:pt>
                <c:pt idx="46">
                  <c:v>12028.5</c:v>
                </c:pt>
                <c:pt idx="47">
                  <c:v>10388.25</c:v>
                </c:pt>
                <c:pt idx="48">
                  <c:v>10333.574999999999</c:v>
                </c:pt>
                <c:pt idx="49">
                  <c:v>16238.475</c:v>
                </c:pt>
                <c:pt idx="50">
                  <c:v>18698.849999999999</c:v>
                </c:pt>
                <c:pt idx="51">
                  <c:v>18698.849999999999</c:v>
                </c:pt>
                <c:pt idx="52">
                  <c:v>20667.149999999998</c:v>
                </c:pt>
                <c:pt idx="53">
                  <c:v>20667.149999999998</c:v>
                </c:pt>
                <c:pt idx="54">
                  <c:v>20667.149999999998</c:v>
                </c:pt>
                <c:pt idx="55">
                  <c:v>18698.849999999999</c:v>
                </c:pt>
                <c:pt idx="56">
                  <c:v>18698.849999999999</c:v>
                </c:pt>
                <c:pt idx="57">
                  <c:v>16238.475</c:v>
                </c:pt>
                <c:pt idx="58">
                  <c:v>14270.174999999999</c:v>
                </c:pt>
                <c:pt idx="59">
                  <c:v>12301.875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18750</c:v>
                </c:pt>
                <c:pt idx="7">
                  <c:v>37500</c:v>
                </c:pt>
                <c:pt idx="8">
                  <c:v>75000</c:v>
                </c:pt>
                <c:pt idx="9">
                  <c:v>58500</c:v>
                </c:pt>
                <c:pt idx="10">
                  <c:v>42750</c:v>
                </c:pt>
                <c:pt idx="11">
                  <c:v>12000</c:v>
                </c:pt>
                <c:pt idx="12">
                  <c:v>16050</c:v>
                </c:pt>
                <c:pt idx="13">
                  <c:v>19425</c:v>
                </c:pt>
                <c:pt idx="14">
                  <c:v>19425</c:v>
                </c:pt>
                <c:pt idx="15">
                  <c:v>19425</c:v>
                </c:pt>
                <c:pt idx="16">
                  <c:v>20100</c:v>
                </c:pt>
                <c:pt idx="17">
                  <c:v>21450</c:v>
                </c:pt>
                <c:pt idx="18">
                  <c:v>22800</c:v>
                </c:pt>
                <c:pt idx="19">
                  <c:v>24825</c:v>
                </c:pt>
                <c:pt idx="20">
                  <c:v>26175</c:v>
                </c:pt>
                <c:pt idx="21">
                  <c:v>26175</c:v>
                </c:pt>
                <c:pt idx="22">
                  <c:v>28875</c:v>
                </c:pt>
                <c:pt idx="23">
                  <c:v>33600</c:v>
                </c:pt>
                <c:pt idx="24">
                  <c:v>39067.5</c:v>
                </c:pt>
                <c:pt idx="25">
                  <c:v>42105</c:v>
                </c:pt>
                <c:pt idx="26">
                  <c:v>43320</c:v>
                </c:pt>
                <c:pt idx="27">
                  <c:v>44535</c:v>
                </c:pt>
                <c:pt idx="28">
                  <c:v>43320</c:v>
                </c:pt>
                <c:pt idx="29">
                  <c:v>42105</c:v>
                </c:pt>
                <c:pt idx="30">
                  <c:v>39067.5</c:v>
                </c:pt>
                <c:pt idx="31">
                  <c:v>36030</c:v>
                </c:pt>
                <c:pt idx="32">
                  <c:v>31777.5</c:v>
                </c:pt>
                <c:pt idx="33">
                  <c:v>30562.5</c:v>
                </c:pt>
                <c:pt idx="34">
                  <c:v>36637.5</c:v>
                </c:pt>
                <c:pt idx="35">
                  <c:v>45750</c:v>
                </c:pt>
                <c:pt idx="36">
                  <c:v>52857.75</c:v>
                </c:pt>
                <c:pt idx="37">
                  <c:v>56138.25</c:v>
                </c:pt>
                <c:pt idx="38">
                  <c:v>57778.5</c:v>
                </c:pt>
                <c:pt idx="39">
                  <c:v>59418.75</c:v>
                </c:pt>
                <c:pt idx="40">
                  <c:v>57778.5</c:v>
                </c:pt>
                <c:pt idx="41">
                  <c:v>56138.25</c:v>
                </c:pt>
                <c:pt idx="42">
                  <c:v>52857.75</c:v>
                </c:pt>
                <c:pt idx="43">
                  <c:v>49577.25</c:v>
                </c:pt>
                <c:pt idx="44">
                  <c:v>44656.5</c:v>
                </c:pt>
                <c:pt idx="45">
                  <c:v>42469.5</c:v>
                </c:pt>
                <c:pt idx="46">
                  <c:v>48483.75</c:v>
                </c:pt>
                <c:pt idx="47">
                  <c:v>58872</c:v>
                </c:pt>
                <c:pt idx="48">
                  <c:v>67237.274999999994</c:v>
                </c:pt>
                <c:pt idx="49">
                  <c:v>71665.95</c:v>
                </c:pt>
                <c:pt idx="50">
                  <c:v>73634.25</c:v>
                </c:pt>
                <c:pt idx="51">
                  <c:v>75602.55</c:v>
                </c:pt>
                <c:pt idx="52">
                  <c:v>73634.25</c:v>
                </c:pt>
                <c:pt idx="53">
                  <c:v>71665.95</c:v>
                </c:pt>
                <c:pt idx="54">
                  <c:v>67237.274999999994</c:v>
                </c:pt>
                <c:pt idx="55">
                  <c:v>62808.599999999991</c:v>
                </c:pt>
                <c:pt idx="56">
                  <c:v>56411.624999999993</c:v>
                </c:pt>
                <c:pt idx="57">
                  <c:v>286210.64999999997</c:v>
                </c:pt>
                <c:pt idx="58">
                  <c:v>517977.97499999998</c:v>
                </c:pt>
                <c:pt idx="59">
                  <c:v>825524.85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18750</c:v>
                </c:pt>
                <c:pt idx="7">
                  <c:v>37500</c:v>
                </c:pt>
                <c:pt idx="8">
                  <c:v>56250</c:v>
                </c:pt>
                <c:pt idx="9">
                  <c:v>39750</c:v>
                </c:pt>
                <c:pt idx="10">
                  <c:v>5250</c:v>
                </c:pt>
                <c:pt idx="11">
                  <c:v>9750</c:v>
                </c:pt>
                <c:pt idx="12">
                  <c:v>12825</c:v>
                </c:pt>
                <c:pt idx="13">
                  <c:v>12150</c:v>
                </c:pt>
                <c:pt idx="14">
                  <c:v>12150</c:v>
                </c:pt>
                <c:pt idx="15">
                  <c:v>12150</c:v>
                </c:pt>
                <c:pt idx="16">
                  <c:v>12825</c:v>
                </c:pt>
                <c:pt idx="17">
                  <c:v>14175</c:v>
                </c:pt>
                <c:pt idx="18">
                  <c:v>14850</c:v>
                </c:pt>
                <c:pt idx="19">
                  <c:v>16200</c:v>
                </c:pt>
                <c:pt idx="20">
                  <c:v>17550</c:v>
                </c:pt>
                <c:pt idx="21">
                  <c:v>16200</c:v>
                </c:pt>
                <c:pt idx="22">
                  <c:v>18900</c:v>
                </c:pt>
                <c:pt idx="23">
                  <c:v>24975</c:v>
                </c:pt>
                <c:pt idx="24">
                  <c:v>25650</c:v>
                </c:pt>
                <c:pt idx="25">
                  <c:v>25515</c:v>
                </c:pt>
                <c:pt idx="26">
                  <c:v>26730</c:v>
                </c:pt>
                <c:pt idx="27">
                  <c:v>26730</c:v>
                </c:pt>
                <c:pt idx="28">
                  <c:v>25515</c:v>
                </c:pt>
                <c:pt idx="29">
                  <c:v>24300</c:v>
                </c:pt>
                <c:pt idx="30">
                  <c:v>22477.5</c:v>
                </c:pt>
                <c:pt idx="31">
                  <c:v>19440</c:v>
                </c:pt>
                <c:pt idx="32">
                  <c:v>17010</c:v>
                </c:pt>
                <c:pt idx="33">
                  <c:v>17010</c:v>
                </c:pt>
                <c:pt idx="34">
                  <c:v>24300</c:v>
                </c:pt>
                <c:pt idx="35">
                  <c:v>32197.5</c:v>
                </c:pt>
                <c:pt idx="36">
                  <c:v>32319</c:v>
                </c:pt>
                <c:pt idx="37">
                  <c:v>32258.25</c:v>
                </c:pt>
                <c:pt idx="38">
                  <c:v>33898.5</c:v>
                </c:pt>
                <c:pt idx="39">
                  <c:v>33898.5</c:v>
                </c:pt>
                <c:pt idx="40">
                  <c:v>32258.25</c:v>
                </c:pt>
                <c:pt idx="41">
                  <c:v>30618</c:v>
                </c:pt>
                <c:pt idx="42">
                  <c:v>28977.75</c:v>
                </c:pt>
                <c:pt idx="43">
                  <c:v>25697.25</c:v>
                </c:pt>
                <c:pt idx="44">
                  <c:v>22416.75</c:v>
                </c:pt>
                <c:pt idx="45">
                  <c:v>21870</c:v>
                </c:pt>
                <c:pt idx="46">
                  <c:v>29524.5</c:v>
                </c:pt>
                <c:pt idx="47">
                  <c:v>38819.25</c:v>
                </c:pt>
                <c:pt idx="48">
                  <c:v>39475.35</c:v>
                </c:pt>
                <c:pt idx="49">
                  <c:v>39366</c:v>
                </c:pt>
                <c:pt idx="50">
                  <c:v>41334.299999999996</c:v>
                </c:pt>
                <c:pt idx="51">
                  <c:v>41334.300000000003</c:v>
                </c:pt>
                <c:pt idx="52">
                  <c:v>39366</c:v>
                </c:pt>
                <c:pt idx="53">
                  <c:v>37397.699999999997</c:v>
                </c:pt>
                <c:pt idx="54">
                  <c:v>34937.324999999997</c:v>
                </c:pt>
                <c:pt idx="55">
                  <c:v>30508.65</c:v>
                </c:pt>
                <c:pt idx="56">
                  <c:v>26572.050000000003</c:v>
                </c:pt>
                <c:pt idx="57">
                  <c:v>258339.375</c:v>
                </c:pt>
                <c:pt idx="58">
                  <c:v>492075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30330</c:v>
                </c:pt>
                <c:pt idx="10">
                  <c:v>30330</c:v>
                </c:pt>
                <c:pt idx="11">
                  <c:v>60670</c:v>
                </c:pt>
                <c:pt idx="12">
                  <c:v>10430.700000000001</c:v>
                </c:pt>
                <c:pt idx="13">
                  <c:v>13920.1</c:v>
                </c:pt>
                <c:pt idx="14">
                  <c:v>31329.599999999999</c:v>
                </c:pt>
                <c:pt idx="15">
                  <c:v>31329.599999999999</c:v>
                </c:pt>
                <c:pt idx="16">
                  <c:v>31329.599999999999</c:v>
                </c:pt>
                <c:pt idx="17">
                  <c:v>31329.599999999999</c:v>
                </c:pt>
                <c:pt idx="18">
                  <c:v>31329.599999999999</c:v>
                </c:pt>
                <c:pt idx="19">
                  <c:v>34819</c:v>
                </c:pt>
                <c:pt idx="20">
                  <c:v>38289.65</c:v>
                </c:pt>
                <c:pt idx="21">
                  <c:v>39920.9</c:v>
                </c:pt>
                <c:pt idx="22">
                  <c:v>46880.95</c:v>
                </c:pt>
                <c:pt idx="23">
                  <c:v>48368.45</c:v>
                </c:pt>
                <c:pt idx="24">
                  <c:v>50212.06</c:v>
                </c:pt>
                <c:pt idx="25">
                  <c:v>77399.320000000007</c:v>
                </c:pt>
                <c:pt idx="26">
                  <c:v>91459.199999999997</c:v>
                </c:pt>
                <c:pt idx="27">
                  <c:v>91459.199999999997</c:v>
                </c:pt>
                <c:pt idx="28">
                  <c:v>100499.12</c:v>
                </c:pt>
                <c:pt idx="29">
                  <c:v>100499.12</c:v>
                </c:pt>
                <c:pt idx="30">
                  <c:v>100499.12</c:v>
                </c:pt>
                <c:pt idx="31">
                  <c:v>91484.2</c:v>
                </c:pt>
                <c:pt idx="32">
                  <c:v>91675.45</c:v>
                </c:pt>
                <c:pt idx="33">
                  <c:v>79861.820000000007</c:v>
                </c:pt>
                <c:pt idx="34">
                  <c:v>71038.149999999994</c:v>
                </c:pt>
                <c:pt idx="35">
                  <c:v>63599.479999999996</c:v>
                </c:pt>
                <c:pt idx="36">
                  <c:v>82233.084999999992</c:v>
                </c:pt>
                <c:pt idx="37">
                  <c:v>136638.47500000001</c:v>
                </c:pt>
                <c:pt idx="38">
                  <c:v>153394.592</c:v>
                </c:pt>
                <c:pt idx="39">
                  <c:v>153394.592</c:v>
                </c:pt>
                <c:pt idx="40">
                  <c:v>169895.709</c:v>
                </c:pt>
                <c:pt idx="41">
                  <c:v>169895.709</c:v>
                </c:pt>
                <c:pt idx="42">
                  <c:v>169895.709</c:v>
                </c:pt>
                <c:pt idx="43">
                  <c:v>153429.592</c:v>
                </c:pt>
                <c:pt idx="44">
                  <c:v>153632.092</c:v>
                </c:pt>
                <c:pt idx="45">
                  <c:v>139433.47500000001</c:v>
                </c:pt>
                <c:pt idx="46">
                  <c:v>123169.85799999999</c:v>
                </c:pt>
                <c:pt idx="47">
                  <c:v>108716.24099999999</c:v>
                </c:pt>
                <c:pt idx="48">
                  <c:v>136099.32209999999</c:v>
                </c:pt>
                <c:pt idx="49">
                  <c:v>213867.8633</c:v>
                </c:pt>
                <c:pt idx="50">
                  <c:v>246524.9638</c:v>
                </c:pt>
                <c:pt idx="51">
                  <c:v>246524.9638</c:v>
                </c:pt>
                <c:pt idx="52">
                  <c:v>272506.14419999998</c:v>
                </c:pt>
                <c:pt idx="53">
                  <c:v>272506.14419999998</c:v>
                </c:pt>
                <c:pt idx="54">
                  <c:v>272506.14419999998</c:v>
                </c:pt>
                <c:pt idx="55">
                  <c:v>246559.9638</c:v>
                </c:pt>
                <c:pt idx="56">
                  <c:v>246762.4638</c:v>
                </c:pt>
                <c:pt idx="57">
                  <c:v>216662.8633</c:v>
                </c:pt>
                <c:pt idx="58">
                  <c:v>190919.18290000001</c:v>
                </c:pt>
                <c:pt idx="59">
                  <c:v>167108.0025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21888</c:v>
                </c:pt>
                <c:pt idx="10">
                  <c:v>21888</c:v>
                </c:pt>
                <c:pt idx="11">
                  <c:v>44992</c:v>
                </c:pt>
                <c:pt idx="12">
                  <c:v>3489.4</c:v>
                </c:pt>
                <c:pt idx="13">
                  <c:v>6978.8</c:v>
                </c:pt>
                <c:pt idx="14">
                  <c:v>17447</c:v>
                </c:pt>
                <c:pt idx="15">
                  <c:v>17447</c:v>
                </c:pt>
                <c:pt idx="16">
                  <c:v>17447</c:v>
                </c:pt>
                <c:pt idx="17">
                  <c:v>17447</c:v>
                </c:pt>
                <c:pt idx="18">
                  <c:v>17447</c:v>
                </c:pt>
                <c:pt idx="19">
                  <c:v>20936.400000000001</c:v>
                </c:pt>
                <c:pt idx="20">
                  <c:v>20936.400000000001</c:v>
                </c:pt>
                <c:pt idx="21">
                  <c:v>21386.400000000001</c:v>
                </c:pt>
                <c:pt idx="22">
                  <c:v>24875.799999999996</c:v>
                </c:pt>
                <c:pt idx="23">
                  <c:v>25350.799999999996</c:v>
                </c:pt>
                <c:pt idx="24">
                  <c:v>18189.84</c:v>
                </c:pt>
                <c:pt idx="25">
                  <c:v>27297.260000000002</c:v>
                </c:pt>
                <c:pt idx="26">
                  <c:v>36454.68</c:v>
                </c:pt>
                <c:pt idx="27">
                  <c:v>36454.68</c:v>
                </c:pt>
                <c:pt idx="28">
                  <c:v>36454.68</c:v>
                </c:pt>
                <c:pt idx="29">
                  <c:v>36454.68</c:v>
                </c:pt>
                <c:pt idx="30">
                  <c:v>36454.68</c:v>
                </c:pt>
                <c:pt idx="31">
                  <c:v>36479.68</c:v>
                </c:pt>
                <c:pt idx="32">
                  <c:v>36479.68</c:v>
                </c:pt>
                <c:pt idx="33">
                  <c:v>27847.260000000002</c:v>
                </c:pt>
                <c:pt idx="34">
                  <c:v>27872.260000000002</c:v>
                </c:pt>
                <c:pt idx="35">
                  <c:v>23806.05</c:v>
                </c:pt>
                <c:pt idx="36">
                  <c:v>16516.116999999998</c:v>
                </c:pt>
                <c:pt idx="37">
                  <c:v>27515.195000000003</c:v>
                </c:pt>
                <c:pt idx="38">
                  <c:v>27690.195</c:v>
                </c:pt>
                <c:pt idx="39">
                  <c:v>27690.195</c:v>
                </c:pt>
                <c:pt idx="40">
                  <c:v>33137.233999999997</c:v>
                </c:pt>
                <c:pt idx="41">
                  <c:v>33137.233999999997</c:v>
                </c:pt>
                <c:pt idx="42">
                  <c:v>33137.233999999997</c:v>
                </c:pt>
                <c:pt idx="43">
                  <c:v>27725.195</c:v>
                </c:pt>
                <c:pt idx="44">
                  <c:v>27725.195</c:v>
                </c:pt>
                <c:pt idx="45">
                  <c:v>28285.195000000003</c:v>
                </c:pt>
                <c:pt idx="46">
                  <c:v>22873.155999999999</c:v>
                </c:pt>
                <c:pt idx="47">
                  <c:v>18056.116999999998</c:v>
                </c:pt>
                <c:pt idx="48">
                  <c:v>13031.840200000001</c:v>
                </c:pt>
                <c:pt idx="49">
                  <c:v>19582.760300000002</c:v>
                </c:pt>
                <c:pt idx="50">
                  <c:v>19757.760300000002</c:v>
                </c:pt>
                <c:pt idx="51">
                  <c:v>19757.760300000002</c:v>
                </c:pt>
                <c:pt idx="52">
                  <c:v>26168.680400000001</c:v>
                </c:pt>
                <c:pt idx="53">
                  <c:v>26168.680400000001</c:v>
                </c:pt>
                <c:pt idx="54">
                  <c:v>26168.680400000001</c:v>
                </c:pt>
                <c:pt idx="55">
                  <c:v>19792.760300000002</c:v>
                </c:pt>
                <c:pt idx="56">
                  <c:v>19792.760300000002</c:v>
                </c:pt>
                <c:pt idx="57">
                  <c:v>20352.760300000002</c:v>
                </c:pt>
                <c:pt idx="58">
                  <c:v>13976.840200000001</c:v>
                </c:pt>
                <c:pt idx="59">
                  <c:v>14571.840200000001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8442</c:v>
                </c:pt>
                <c:pt idx="10">
                  <c:v>8442</c:v>
                </c:pt>
                <c:pt idx="11">
                  <c:v>15678</c:v>
                </c:pt>
                <c:pt idx="12">
                  <c:v>6941.3</c:v>
                </c:pt>
                <c:pt idx="13">
                  <c:v>6941.3</c:v>
                </c:pt>
                <c:pt idx="14">
                  <c:v>13882.599999999999</c:v>
                </c:pt>
                <c:pt idx="15">
                  <c:v>13882.599999999999</c:v>
                </c:pt>
                <c:pt idx="16">
                  <c:v>13882.599999999999</c:v>
                </c:pt>
                <c:pt idx="17">
                  <c:v>13882.599999999999</c:v>
                </c:pt>
                <c:pt idx="18">
                  <c:v>13882.599999999999</c:v>
                </c:pt>
                <c:pt idx="19">
                  <c:v>13882.6</c:v>
                </c:pt>
                <c:pt idx="20">
                  <c:v>17353.25</c:v>
                </c:pt>
                <c:pt idx="21">
                  <c:v>18534.5</c:v>
                </c:pt>
                <c:pt idx="22">
                  <c:v>22005.149999999998</c:v>
                </c:pt>
                <c:pt idx="23">
                  <c:v>23017.649999999998</c:v>
                </c:pt>
                <c:pt idx="24">
                  <c:v>32022.22</c:v>
                </c:pt>
                <c:pt idx="25">
                  <c:v>50102.06</c:v>
                </c:pt>
                <c:pt idx="26">
                  <c:v>55004.520000000004</c:v>
                </c:pt>
                <c:pt idx="27">
                  <c:v>55004.520000000004</c:v>
                </c:pt>
                <c:pt idx="28">
                  <c:v>64044.44</c:v>
                </c:pt>
                <c:pt idx="29">
                  <c:v>64044.44</c:v>
                </c:pt>
                <c:pt idx="30">
                  <c:v>64044.44</c:v>
                </c:pt>
                <c:pt idx="31">
                  <c:v>55004.520000000004</c:v>
                </c:pt>
                <c:pt idx="32">
                  <c:v>55195.770000000004</c:v>
                </c:pt>
                <c:pt idx="33">
                  <c:v>52014.559999999998</c:v>
                </c:pt>
                <c:pt idx="34">
                  <c:v>43165.89</c:v>
                </c:pt>
                <c:pt idx="35">
                  <c:v>39793.43</c:v>
                </c:pt>
                <c:pt idx="36">
                  <c:v>65716.967999999993</c:v>
                </c:pt>
                <c:pt idx="37">
                  <c:v>109123.28000000001</c:v>
                </c:pt>
                <c:pt idx="38">
                  <c:v>125704.397</c:v>
                </c:pt>
                <c:pt idx="39">
                  <c:v>125704.397</c:v>
                </c:pt>
                <c:pt idx="40">
                  <c:v>136758.47499999998</c:v>
                </c:pt>
                <c:pt idx="41">
                  <c:v>136758.47499999998</c:v>
                </c:pt>
                <c:pt idx="42">
                  <c:v>136758.47499999998</c:v>
                </c:pt>
                <c:pt idx="43">
                  <c:v>125704.397</c:v>
                </c:pt>
                <c:pt idx="44">
                  <c:v>125906.897</c:v>
                </c:pt>
                <c:pt idx="45">
                  <c:v>111148.28000000001</c:v>
                </c:pt>
                <c:pt idx="46">
                  <c:v>100296.70199999999</c:v>
                </c:pt>
                <c:pt idx="47">
                  <c:v>90660.123999999996</c:v>
                </c:pt>
                <c:pt idx="48">
                  <c:v>123067.4819</c:v>
                </c:pt>
                <c:pt idx="49">
                  <c:v>194285.103</c:v>
                </c:pt>
                <c:pt idx="50">
                  <c:v>226767.2035</c:v>
                </c:pt>
                <c:pt idx="51">
                  <c:v>226767.2035</c:v>
                </c:pt>
                <c:pt idx="52">
                  <c:v>246337.4638</c:v>
                </c:pt>
                <c:pt idx="53">
                  <c:v>246337.4638</c:v>
                </c:pt>
                <c:pt idx="54">
                  <c:v>246337.4638</c:v>
                </c:pt>
                <c:pt idx="55">
                  <c:v>226767.2035</c:v>
                </c:pt>
                <c:pt idx="56">
                  <c:v>226969.7035</c:v>
                </c:pt>
                <c:pt idx="57">
                  <c:v>196310.103</c:v>
                </c:pt>
                <c:pt idx="58">
                  <c:v>176942.34270000001</c:v>
                </c:pt>
                <c:pt idx="59">
                  <c:v>152536.1623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25</c:v>
                </c:pt>
                <c:pt idx="10">
                  <c:v>25</c:v>
                </c:pt>
                <c:pt idx="1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11</c:v>
                </c:pt>
                <c:pt idx="1">
                  <c:v>17</c:v>
                </c:pt>
                <c:pt idx="2">
                  <c:v>20</c:v>
                </c:pt>
                <c:pt idx="3">
                  <c:v>20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20</c:v>
                </c:pt>
                <c:pt idx="8">
                  <c:v>20</c:v>
                </c:pt>
                <c:pt idx="9">
                  <c:v>17</c:v>
                </c:pt>
                <c:pt idx="10">
                  <c:v>15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15</c:v>
                </c:pt>
                <c:pt idx="1">
                  <c:v>25</c:v>
                </c:pt>
                <c:pt idx="2">
                  <c:v>28</c:v>
                </c:pt>
                <c:pt idx="3">
                  <c:v>28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28</c:v>
                </c:pt>
                <c:pt idx="8">
                  <c:v>28</c:v>
                </c:pt>
                <c:pt idx="9">
                  <c:v>25</c:v>
                </c:pt>
                <c:pt idx="10">
                  <c:v>22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21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38</c:v>
                </c:pt>
                <c:pt idx="8">
                  <c:v>38</c:v>
                </c:pt>
                <c:pt idx="9">
                  <c:v>33</c:v>
                </c:pt>
                <c:pt idx="10">
                  <c:v>29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1800</c:v>
                </c:pt>
                <c:pt idx="10">
                  <c:v>1800</c:v>
                </c:pt>
                <c:pt idx="11">
                  <c:v>3700</c:v>
                </c:pt>
                <c:pt idx="12">
                  <c:v>187.5</c:v>
                </c:pt>
                <c:pt idx="13">
                  <c:v>375</c:v>
                </c:pt>
                <c:pt idx="14">
                  <c:v>937.5</c:v>
                </c:pt>
                <c:pt idx="15">
                  <c:v>937.5</c:v>
                </c:pt>
                <c:pt idx="16">
                  <c:v>937.5</c:v>
                </c:pt>
                <c:pt idx="17">
                  <c:v>937.5</c:v>
                </c:pt>
                <c:pt idx="18">
                  <c:v>937.5</c:v>
                </c:pt>
                <c:pt idx="19">
                  <c:v>1125</c:v>
                </c:pt>
                <c:pt idx="20">
                  <c:v>1125</c:v>
                </c:pt>
                <c:pt idx="21">
                  <c:v>1125</c:v>
                </c:pt>
                <c:pt idx="22">
                  <c:v>1312.5</c:v>
                </c:pt>
                <c:pt idx="23">
                  <c:v>1312.5</c:v>
                </c:pt>
                <c:pt idx="24">
                  <c:v>850</c:v>
                </c:pt>
                <c:pt idx="25">
                  <c:v>1275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1700</c:v>
                </c:pt>
                <c:pt idx="31">
                  <c:v>1700</c:v>
                </c:pt>
                <c:pt idx="32">
                  <c:v>1700</c:v>
                </c:pt>
                <c:pt idx="33">
                  <c:v>1275</c:v>
                </c:pt>
                <c:pt idx="34">
                  <c:v>1275</c:v>
                </c:pt>
                <c:pt idx="35">
                  <c:v>1062.5</c:v>
                </c:pt>
                <c:pt idx="36">
                  <c:v>945</c:v>
                </c:pt>
                <c:pt idx="37">
                  <c:v>1575</c:v>
                </c:pt>
                <c:pt idx="38">
                  <c:v>1575</c:v>
                </c:pt>
                <c:pt idx="39">
                  <c:v>1575</c:v>
                </c:pt>
                <c:pt idx="40">
                  <c:v>1890</c:v>
                </c:pt>
                <c:pt idx="41">
                  <c:v>1890</c:v>
                </c:pt>
                <c:pt idx="42">
                  <c:v>1890</c:v>
                </c:pt>
                <c:pt idx="43">
                  <c:v>1575</c:v>
                </c:pt>
                <c:pt idx="44">
                  <c:v>1575</c:v>
                </c:pt>
                <c:pt idx="45">
                  <c:v>1575</c:v>
                </c:pt>
                <c:pt idx="46">
                  <c:v>1260</c:v>
                </c:pt>
                <c:pt idx="47">
                  <c:v>945</c:v>
                </c:pt>
                <c:pt idx="48">
                  <c:v>630</c:v>
                </c:pt>
                <c:pt idx="49">
                  <c:v>945</c:v>
                </c:pt>
                <c:pt idx="50">
                  <c:v>945</c:v>
                </c:pt>
                <c:pt idx="51">
                  <c:v>945</c:v>
                </c:pt>
                <c:pt idx="52">
                  <c:v>1260</c:v>
                </c:pt>
                <c:pt idx="53">
                  <c:v>1260</c:v>
                </c:pt>
                <c:pt idx="54">
                  <c:v>1260</c:v>
                </c:pt>
                <c:pt idx="55">
                  <c:v>945</c:v>
                </c:pt>
                <c:pt idx="56">
                  <c:v>945</c:v>
                </c:pt>
                <c:pt idx="57">
                  <c:v>945</c:v>
                </c:pt>
                <c:pt idx="58">
                  <c:v>630</c:v>
                </c:pt>
                <c:pt idx="59">
                  <c:v>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450</c:v>
                </c:pt>
                <c:pt idx="10">
                  <c:v>450</c:v>
                </c:pt>
                <c:pt idx="11">
                  <c:v>925</c:v>
                </c:pt>
                <c:pt idx="12">
                  <c:v>25</c:v>
                </c:pt>
                <c:pt idx="13">
                  <c:v>50</c:v>
                </c:pt>
                <c:pt idx="14">
                  <c:v>125</c:v>
                </c:pt>
                <c:pt idx="15">
                  <c:v>125</c:v>
                </c:pt>
                <c:pt idx="16">
                  <c:v>125</c:v>
                </c:pt>
                <c:pt idx="17">
                  <c:v>125</c:v>
                </c:pt>
                <c:pt idx="18">
                  <c:v>125</c:v>
                </c:pt>
                <c:pt idx="19">
                  <c:v>150</c:v>
                </c:pt>
                <c:pt idx="20">
                  <c:v>150</c:v>
                </c:pt>
                <c:pt idx="21">
                  <c:v>600</c:v>
                </c:pt>
                <c:pt idx="22">
                  <c:v>625</c:v>
                </c:pt>
                <c:pt idx="23">
                  <c:v>1100</c:v>
                </c:pt>
                <c:pt idx="24">
                  <c:v>125</c:v>
                </c:pt>
                <c:pt idx="25">
                  <c:v>200</c:v>
                </c:pt>
                <c:pt idx="26">
                  <c:v>325</c:v>
                </c:pt>
                <c:pt idx="27">
                  <c:v>325</c:v>
                </c:pt>
                <c:pt idx="28">
                  <c:v>325</c:v>
                </c:pt>
                <c:pt idx="29">
                  <c:v>325</c:v>
                </c:pt>
                <c:pt idx="30">
                  <c:v>325</c:v>
                </c:pt>
                <c:pt idx="31">
                  <c:v>350</c:v>
                </c:pt>
                <c:pt idx="32">
                  <c:v>350</c:v>
                </c:pt>
                <c:pt idx="33">
                  <c:v>750</c:v>
                </c:pt>
                <c:pt idx="34">
                  <c:v>775</c:v>
                </c:pt>
                <c:pt idx="35">
                  <c:v>1225</c:v>
                </c:pt>
                <c:pt idx="36">
                  <c:v>280</c:v>
                </c:pt>
                <c:pt idx="37">
                  <c:v>455</c:v>
                </c:pt>
                <c:pt idx="38">
                  <c:v>630</c:v>
                </c:pt>
                <c:pt idx="39">
                  <c:v>630</c:v>
                </c:pt>
                <c:pt idx="40">
                  <c:v>665</c:v>
                </c:pt>
                <c:pt idx="41">
                  <c:v>665</c:v>
                </c:pt>
                <c:pt idx="42">
                  <c:v>665</c:v>
                </c:pt>
                <c:pt idx="43">
                  <c:v>665</c:v>
                </c:pt>
                <c:pt idx="44">
                  <c:v>665</c:v>
                </c:pt>
                <c:pt idx="45">
                  <c:v>1225</c:v>
                </c:pt>
                <c:pt idx="46">
                  <c:v>1225</c:v>
                </c:pt>
                <c:pt idx="47">
                  <c:v>1820</c:v>
                </c:pt>
                <c:pt idx="48">
                  <c:v>350</c:v>
                </c:pt>
                <c:pt idx="49">
                  <c:v>560</c:v>
                </c:pt>
                <c:pt idx="50">
                  <c:v>735</c:v>
                </c:pt>
                <c:pt idx="51">
                  <c:v>735</c:v>
                </c:pt>
                <c:pt idx="52">
                  <c:v>805</c:v>
                </c:pt>
                <c:pt idx="53">
                  <c:v>805</c:v>
                </c:pt>
                <c:pt idx="54">
                  <c:v>805</c:v>
                </c:pt>
                <c:pt idx="55">
                  <c:v>770</c:v>
                </c:pt>
                <c:pt idx="56">
                  <c:v>770</c:v>
                </c:pt>
                <c:pt idx="57">
                  <c:v>1330</c:v>
                </c:pt>
                <c:pt idx="58">
                  <c:v>1295</c:v>
                </c:pt>
                <c:pt idx="59">
                  <c:v>1890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175</c:v>
                </c:pt>
                <c:pt idx="10">
                  <c:v>175</c:v>
                </c:pt>
                <c:pt idx="11">
                  <c:v>325</c:v>
                </c:pt>
                <c:pt idx="12">
                  <c:v>50</c:v>
                </c:pt>
                <c:pt idx="13">
                  <c:v>50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125</c:v>
                </c:pt>
                <c:pt idx="21">
                  <c:v>125</c:v>
                </c:pt>
                <c:pt idx="22">
                  <c:v>150</c:v>
                </c:pt>
                <c:pt idx="23">
                  <c:v>150</c:v>
                </c:pt>
                <c:pt idx="24">
                  <c:v>175</c:v>
                </c:pt>
                <c:pt idx="25">
                  <c:v>275</c:v>
                </c:pt>
                <c:pt idx="26">
                  <c:v>300</c:v>
                </c:pt>
                <c:pt idx="27">
                  <c:v>300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300</c:v>
                </c:pt>
                <c:pt idx="32">
                  <c:v>300</c:v>
                </c:pt>
                <c:pt idx="33">
                  <c:v>275</c:v>
                </c:pt>
                <c:pt idx="34">
                  <c:v>225</c:v>
                </c:pt>
                <c:pt idx="35">
                  <c:v>200</c:v>
                </c:pt>
                <c:pt idx="36">
                  <c:v>300</c:v>
                </c:pt>
                <c:pt idx="37">
                  <c:v>500</c:v>
                </c:pt>
                <c:pt idx="38">
                  <c:v>575</c:v>
                </c:pt>
                <c:pt idx="39">
                  <c:v>575</c:v>
                </c:pt>
                <c:pt idx="40">
                  <c:v>625</c:v>
                </c:pt>
                <c:pt idx="41">
                  <c:v>625</c:v>
                </c:pt>
                <c:pt idx="42">
                  <c:v>625</c:v>
                </c:pt>
                <c:pt idx="43">
                  <c:v>575</c:v>
                </c:pt>
                <c:pt idx="44">
                  <c:v>575</c:v>
                </c:pt>
                <c:pt idx="45">
                  <c:v>500</c:v>
                </c:pt>
                <c:pt idx="46">
                  <c:v>450</c:v>
                </c:pt>
                <c:pt idx="47">
                  <c:v>400</c:v>
                </c:pt>
                <c:pt idx="48">
                  <c:v>475</c:v>
                </c:pt>
                <c:pt idx="49">
                  <c:v>750</c:v>
                </c:pt>
                <c:pt idx="50">
                  <c:v>875</c:v>
                </c:pt>
                <c:pt idx="51">
                  <c:v>875</c:v>
                </c:pt>
                <c:pt idx="52">
                  <c:v>950</c:v>
                </c:pt>
                <c:pt idx="53">
                  <c:v>950</c:v>
                </c:pt>
                <c:pt idx="54">
                  <c:v>950</c:v>
                </c:pt>
                <c:pt idx="55">
                  <c:v>875</c:v>
                </c:pt>
                <c:pt idx="56">
                  <c:v>875</c:v>
                </c:pt>
                <c:pt idx="57">
                  <c:v>750</c:v>
                </c:pt>
                <c:pt idx="58">
                  <c:v>675</c:v>
                </c:pt>
                <c:pt idx="59">
                  <c:v>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630</c:v>
                </c:pt>
                <c:pt idx="10">
                  <c:v>630</c:v>
                </c:pt>
                <c:pt idx="11">
                  <c:v>1170</c:v>
                </c:pt>
                <c:pt idx="12">
                  <c:v>337.5</c:v>
                </c:pt>
                <c:pt idx="13">
                  <c:v>337.5</c:v>
                </c:pt>
                <c:pt idx="14">
                  <c:v>675</c:v>
                </c:pt>
                <c:pt idx="15">
                  <c:v>675</c:v>
                </c:pt>
                <c:pt idx="16">
                  <c:v>675</c:v>
                </c:pt>
                <c:pt idx="17">
                  <c:v>675</c:v>
                </c:pt>
                <c:pt idx="18">
                  <c:v>675</c:v>
                </c:pt>
                <c:pt idx="19">
                  <c:v>675</c:v>
                </c:pt>
                <c:pt idx="20">
                  <c:v>843.75</c:v>
                </c:pt>
                <c:pt idx="21">
                  <c:v>2025</c:v>
                </c:pt>
                <c:pt idx="22">
                  <c:v>2193.75</c:v>
                </c:pt>
                <c:pt idx="23">
                  <c:v>3206.25</c:v>
                </c:pt>
                <c:pt idx="24">
                  <c:v>1721.25</c:v>
                </c:pt>
                <c:pt idx="25">
                  <c:v>2486.25</c:v>
                </c:pt>
                <c:pt idx="26">
                  <c:v>3060</c:v>
                </c:pt>
                <c:pt idx="27">
                  <c:v>3060</c:v>
                </c:pt>
                <c:pt idx="28">
                  <c:v>3442.5</c:v>
                </c:pt>
                <c:pt idx="29">
                  <c:v>3442.5</c:v>
                </c:pt>
                <c:pt idx="30">
                  <c:v>3442.5</c:v>
                </c:pt>
                <c:pt idx="31">
                  <c:v>3060</c:v>
                </c:pt>
                <c:pt idx="32">
                  <c:v>3251.25</c:v>
                </c:pt>
                <c:pt idx="33">
                  <c:v>4398.75</c:v>
                </c:pt>
                <c:pt idx="34">
                  <c:v>4207.5</c:v>
                </c:pt>
                <c:pt idx="35">
                  <c:v>5163.75</c:v>
                </c:pt>
                <c:pt idx="36">
                  <c:v>4252.5</c:v>
                </c:pt>
                <c:pt idx="37">
                  <c:v>6682.5</c:v>
                </c:pt>
                <c:pt idx="38">
                  <c:v>7897.5</c:v>
                </c:pt>
                <c:pt idx="39">
                  <c:v>7897.5</c:v>
                </c:pt>
                <c:pt idx="40">
                  <c:v>8707.5</c:v>
                </c:pt>
                <c:pt idx="41">
                  <c:v>8707.5</c:v>
                </c:pt>
                <c:pt idx="42">
                  <c:v>8707.5</c:v>
                </c:pt>
                <c:pt idx="43">
                  <c:v>7897.5</c:v>
                </c:pt>
                <c:pt idx="44">
                  <c:v>8100</c:v>
                </c:pt>
                <c:pt idx="45">
                  <c:v>8707.5</c:v>
                </c:pt>
                <c:pt idx="46">
                  <c:v>8100</c:v>
                </c:pt>
                <c:pt idx="47">
                  <c:v>8707.5</c:v>
                </c:pt>
                <c:pt idx="48">
                  <c:v>8100</c:v>
                </c:pt>
                <c:pt idx="49">
                  <c:v>12757.5</c:v>
                </c:pt>
                <c:pt idx="50">
                  <c:v>14985</c:v>
                </c:pt>
                <c:pt idx="51">
                  <c:v>14985</c:v>
                </c:pt>
                <c:pt idx="52">
                  <c:v>16402.5</c:v>
                </c:pt>
                <c:pt idx="53">
                  <c:v>16402.5</c:v>
                </c:pt>
                <c:pt idx="54">
                  <c:v>16402.5</c:v>
                </c:pt>
                <c:pt idx="55">
                  <c:v>14985</c:v>
                </c:pt>
                <c:pt idx="56">
                  <c:v>15187.5</c:v>
                </c:pt>
                <c:pt idx="57">
                  <c:v>14782.5</c:v>
                </c:pt>
                <c:pt idx="58">
                  <c:v>13567.5</c:v>
                </c:pt>
                <c:pt idx="59">
                  <c:v>13365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50000</c:v>
                </c:pt>
                <c:pt idx="10">
                  <c:v>50000</c:v>
                </c:pt>
                <c:pt idx="11">
                  <c:v>100000</c:v>
                </c:pt>
                <c:pt idx="12">
                  <c:v>12375</c:v>
                </c:pt>
                <c:pt idx="13">
                  <c:v>16500</c:v>
                </c:pt>
                <c:pt idx="14">
                  <c:v>37125</c:v>
                </c:pt>
                <c:pt idx="15">
                  <c:v>37125</c:v>
                </c:pt>
                <c:pt idx="16">
                  <c:v>37125</c:v>
                </c:pt>
                <c:pt idx="17">
                  <c:v>37125</c:v>
                </c:pt>
                <c:pt idx="18">
                  <c:v>37125</c:v>
                </c:pt>
                <c:pt idx="19">
                  <c:v>41250</c:v>
                </c:pt>
                <c:pt idx="20">
                  <c:v>45375</c:v>
                </c:pt>
                <c:pt idx="21">
                  <c:v>45375</c:v>
                </c:pt>
                <c:pt idx="22">
                  <c:v>53625</c:v>
                </c:pt>
                <c:pt idx="23">
                  <c:v>53625</c:v>
                </c:pt>
                <c:pt idx="24">
                  <c:v>56100</c:v>
                </c:pt>
                <c:pt idx="25">
                  <c:v>86700</c:v>
                </c:pt>
                <c:pt idx="26">
                  <c:v>102000</c:v>
                </c:pt>
                <c:pt idx="27">
                  <c:v>102000</c:v>
                </c:pt>
                <c:pt idx="28">
                  <c:v>112200</c:v>
                </c:pt>
                <c:pt idx="29">
                  <c:v>112200</c:v>
                </c:pt>
                <c:pt idx="30">
                  <c:v>112200</c:v>
                </c:pt>
                <c:pt idx="31">
                  <c:v>102000</c:v>
                </c:pt>
                <c:pt idx="32">
                  <c:v>102000</c:v>
                </c:pt>
                <c:pt idx="33">
                  <c:v>86700</c:v>
                </c:pt>
                <c:pt idx="34">
                  <c:v>76500</c:v>
                </c:pt>
                <c:pt idx="35">
                  <c:v>66300</c:v>
                </c:pt>
                <c:pt idx="36">
                  <c:v>87750</c:v>
                </c:pt>
                <c:pt idx="37">
                  <c:v>146250</c:v>
                </c:pt>
                <c:pt idx="38">
                  <c:v>163800</c:v>
                </c:pt>
                <c:pt idx="39">
                  <c:v>163800</c:v>
                </c:pt>
                <c:pt idx="40">
                  <c:v>181350</c:v>
                </c:pt>
                <c:pt idx="41">
                  <c:v>181350</c:v>
                </c:pt>
                <c:pt idx="42">
                  <c:v>181350</c:v>
                </c:pt>
                <c:pt idx="43">
                  <c:v>163800</c:v>
                </c:pt>
                <c:pt idx="44">
                  <c:v>163800</c:v>
                </c:pt>
                <c:pt idx="45">
                  <c:v>146250</c:v>
                </c:pt>
                <c:pt idx="46">
                  <c:v>128700</c:v>
                </c:pt>
                <c:pt idx="47">
                  <c:v>111150</c:v>
                </c:pt>
                <c:pt idx="48">
                  <c:v>137025</c:v>
                </c:pt>
                <c:pt idx="49">
                  <c:v>215325</c:v>
                </c:pt>
                <c:pt idx="50">
                  <c:v>247950</c:v>
                </c:pt>
                <c:pt idx="51">
                  <c:v>247950</c:v>
                </c:pt>
                <c:pt idx="52">
                  <c:v>274050</c:v>
                </c:pt>
                <c:pt idx="53">
                  <c:v>274050</c:v>
                </c:pt>
                <c:pt idx="54">
                  <c:v>274050</c:v>
                </c:pt>
                <c:pt idx="55">
                  <c:v>247950</c:v>
                </c:pt>
                <c:pt idx="56">
                  <c:v>247950</c:v>
                </c:pt>
                <c:pt idx="57">
                  <c:v>215325</c:v>
                </c:pt>
                <c:pt idx="58">
                  <c:v>189225</c:v>
                </c:pt>
                <c:pt idx="59">
                  <c:v>163125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758.25</c:v>
                </c:pt>
                <c:pt idx="10">
                  <c:v>758.25</c:v>
                </c:pt>
                <c:pt idx="11">
                  <c:v>1516.75</c:v>
                </c:pt>
                <c:pt idx="12">
                  <c:v>260.76750000000004</c:v>
                </c:pt>
                <c:pt idx="13">
                  <c:v>348.00250000000005</c:v>
                </c:pt>
                <c:pt idx="14">
                  <c:v>783.24</c:v>
                </c:pt>
                <c:pt idx="15">
                  <c:v>783.24</c:v>
                </c:pt>
                <c:pt idx="16">
                  <c:v>783.24</c:v>
                </c:pt>
                <c:pt idx="17">
                  <c:v>783.24</c:v>
                </c:pt>
                <c:pt idx="18">
                  <c:v>783.24</c:v>
                </c:pt>
                <c:pt idx="19">
                  <c:v>870.47500000000002</c:v>
                </c:pt>
                <c:pt idx="20">
                  <c:v>957.24125000000004</c:v>
                </c:pt>
                <c:pt idx="21">
                  <c:v>998.02250000000004</c:v>
                </c:pt>
                <c:pt idx="22">
                  <c:v>1172.0237500000001</c:v>
                </c:pt>
                <c:pt idx="23">
                  <c:v>1209.2112500000001</c:v>
                </c:pt>
                <c:pt idx="24">
                  <c:v>1255.3015</c:v>
                </c:pt>
                <c:pt idx="25">
                  <c:v>1934.9830000000002</c:v>
                </c:pt>
                <c:pt idx="26">
                  <c:v>2286.48</c:v>
                </c:pt>
                <c:pt idx="27">
                  <c:v>2286.48</c:v>
                </c:pt>
                <c:pt idx="28">
                  <c:v>2512.4780000000001</c:v>
                </c:pt>
                <c:pt idx="29">
                  <c:v>2512.4780000000001</c:v>
                </c:pt>
                <c:pt idx="30">
                  <c:v>2512.4780000000001</c:v>
                </c:pt>
                <c:pt idx="31">
                  <c:v>2287.105</c:v>
                </c:pt>
                <c:pt idx="32">
                  <c:v>2291.88625</c:v>
                </c:pt>
                <c:pt idx="33">
                  <c:v>1996.5455000000002</c:v>
                </c:pt>
                <c:pt idx="34">
                  <c:v>1775.9537499999999</c:v>
                </c:pt>
                <c:pt idx="35">
                  <c:v>1589.9870000000001</c:v>
                </c:pt>
                <c:pt idx="36">
                  <c:v>2055.8271249999998</c:v>
                </c:pt>
                <c:pt idx="37">
                  <c:v>3415.9618750000004</c:v>
                </c:pt>
                <c:pt idx="38">
                  <c:v>3834.8648000000003</c:v>
                </c:pt>
                <c:pt idx="39">
                  <c:v>3834.8648000000003</c:v>
                </c:pt>
                <c:pt idx="40">
                  <c:v>4247.3927250000006</c:v>
                </c:pt>
                <c:pt idx="41">
                  <c:v>4247.3927250000006</c:v>
                </c:pt>
                <c:pt idx="42">
                  <c:v>4247.3927250000006</c:v>
                </c:pt>
                <c:pt idx="43">
                  <c:v>3835.7398000000003</c:v>
                </c:pt>
                <c:pt idx="44">
                  <c:v>3840.8023000000003</c:v>
                </c:pt>
                <c:pt idx="45">
                  <c:v>3485.8368750000004</c:v>
                </c:pt>
                <c:pt idx="46">
                  <c:v>3079.2464500000001</c:v>
                </c:pt>
                <c:pt idx="47">
                  <c:v>2717.9060250000002</c:v>
                </c:pt>
                <c:pt idx="48">
                  <c:v>3402.4830524999998</c:v>
                </c:pt>
                <c:pt idx="49">
                  <c:v>5346.6965825000007</c:v>
                </c:pt>
                <c:pt idx="50">
                  <c:v>6163.1240950000001</c:v>
                </c:pt>
                <c:pt idx="51">
                  <c:v>6163.1240950000001</c:v>
                </c:pt>
                <c:pt idx="52">
                  <c:v>6812.6536049999995</c:v>
                </c:pt>
                <c:pt idx="53">
                  <c:v>6812.6536049999995</c:v>
                </c:pt>
                <c:pt idx="54">
                  <c:v>6812.6536049999995</c:v>
                </c:pt>
                <c:pt idx="55">
                  <c:v>6163.9990950000001</c:v>
                </c:pt>
                <c:pt idx="56">
                  <c:v>6169.0615950000001</c:v>
                </c:pt>
                <c:pt idx="57">
                  <c:v>5416.5715825000007</c:v>
                </c:pt>
                <c:pt idx="58">
                  <c:v>4772.9795725000004</c:v>
                </c:pt>
                <c:pt idx="59">
                  <c:v>4177.7000625000001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4400758.25</c:v>
                </c:pt>
                <c:pt idx="10">
                  <c:v>4400758.25</c:v>
                </c:pt>
                <c:pt idx="11">
                  <c:v>4401516.75</c:v>
                </c:pt>
                <c:pt idx="12">
                  <c:v>5600260.7675000001</c:v>
                </c:pt>
                <c:pt idx="13">
                  <c:v>5600348.0025000004</c:v>
                </c:pt>
                <c:pt idx="14">
                  <c:v>5600783.2400000002</c:v>
                </c:pt>
                <c:pt idx="15">
                  <c:v>5600783.2400000002</c:v>
                </c:pt>
                <c:pt idx="16">
                  <c:v>5600783.2400000002</c:v>
                </c:pt>
                <c:pt idx="17">
                  <c:v>5600783.2400000002</c:v>
                </c:pt>
                <c:pt idx="18">
                  <c:v>5600783.2400000002</c:v>
                </c:pt>
                <c:pt idx="19">
                  <c:v>5600870.4749999996</c:v>
                </c:pt>
                <c:pt idx="20">
                  <c:v>5600957.24125</c:v>
                </c:pt>
                <c:pt idx="21">
                  <c:v>5600998.0225</c:v>
                </c:pt>
                <c:pt idx="22">
                  <c:v>5601172.0237499997</c:v>
                </c:pt>
                <c:pt idx="23">
                  <c:v>5601209.2112499997</c:v>
                </c:pt>
                <c:pt idx="24">
                  <c:v>6401255.3015000001</c:v>
                </c:pt>
                <c:pt idx="25">
                  <c:v>6401934.983</c:v>
                </c:pt>
                <c:pt idx="26">
                  <c:v>6402286.4800000004</c:v>
                </c:pt>
                <c:pt idx="27">
                  <c:v>6402286.4800000004</c:v>
                </c:pt>
                <c:pt idx="28">
                  <c:v>6402512.4780000001</c:v>
                </c:pt>
                <c:pt idx="29">
                  <c:v>6402512.4780000001</c:v>
                </c:pt>
                <c:pt idx="30">
                  <c:v>6402512.4780000001</c:v>
                </c:pt>
                <c:pt idx="31">
                  <c:v>6402287.1050000004</c:v>
                </c:pt>
                <c:pt idx="32">
                  <c:v>6402291.8862500004</c:v>
                </c:pt>
                <c:pt idx="33">
                  <c:v>6401996.5455</c:v>
                </c:pt>
                <c:pt idx="34">
                  <c:v>6401775.9537500003</c:v>
                </c:pt>
                <c:pt idx="35">
                  <c:v>6401589.9869999997</c:v>
                </c:pt>
                <c:pt idx="36">
                  <c:v>7802055.8271249998</c:v>
                </c:pt>
                <c:pt idx="37">
                  <c:v>7803415.961875</c:v>
                </c:pt>
                <c:pt idx="38">
                  <c:v>7803834.8647999996</c:v>
                </c:pt>
                <c:pt idx="39">
                  <c:v>7803834.8647999996</c:v>
                </c:pt>
                <c:pt idx="40">
                  <c:v>7804247.3927250002</c:v>
                </c:pt>
                <c:pt idx="41">
                  <c:v>7804247.3927250002</c:v>
                </c:pt>
                <c:pt idx="42">
                  <c:v>7804247.3927250002</c:v>
                </c:pt>
                <c:pt idx="43">
                  <c:v>7803835.7397999996</c:v>
                </c:pt>
                <c:pt idx="44">
                  <c:v>7803840.8022999996</c:v>
                </c:pt>
                <c:pt idx="45">
                  <c:v>7803485.836875</c:v>
                </c:pt>
                <c:pt idx="46">
                  <c:v>7803079.2464500004</c:v>
                </c:pt>
                <c:pt idx="47">
                  <c:v>7802717.9060249999</c:v>
                </c:pt>
                <c:pt idx="48">
                  <c:v>10803402.4830525</c:v>
                </c:pt>
                <c:pt idx="49">
                  <c:v>10805346.6965825</c:v>
                </c:pt>
                <c:pt idx="50">
                  <c:v>10806163.124095</c:v>
                </c:pt>
                <c:pt idx="51">
                  <c:v>10806163.124095</c:v>
                </c:pt>
                <c:pt idx="52">
                  <c:v>10806812.653604999</c:v>
                </c:pt>
                <c:pt idx="53">
                  <c:v>10806812.653604999</c:v>
                </c:pt>
                <c:pt idx="54">
                  <c:v>10806812.653604999</c:v>
                </c:pt>
                <c:pt idx="55">
                  <c:v>10806163.999095</c:v>
                </c:pt>
                <c:pt idx="56">
                  <c:v>10806169.061595</c:v>
                </c:pt>
                <c:pt idx="57">
                  <c:v>10805416.5715825</c:v>
                </c:pt>
                <c:pt idx="58">
                  <c:v>10804772.979572499</c:v>
                </c:pt>
                <c:pt idx="59">
                  <c:v>10804177.7000625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758.25</c:v>
                </c:pt>
                <c:pt idx="10">
                  <c:v>758.25</c:v>
                </c:pt>
                <c:pt idx="11">
                  <c:v>1516.75</c:v>
                </c:pt>
                <c:pt idx="12">
                  <c:v>260.76750000000004</c:v>
                </c:pt>
                <c:pt idx="13">
                  <c:v>348.00250000000005</c:v>
                </c:pt>
                <c:pt idx="14">
                  <c:v>783.24</c:v>
                </c:pt>
                <c:pt idx="15">
                  <c:v>783.24</c:v>
                </c:pt>
                <c:pt idx="16">
                  <c:v>783.24</c:v>
                </c:pt>
                <c:pt idx="17">
                  <c:v>783.24</c:v>
                </c:pt>
                <c:pt idx="18">
                  <c:v>783.24</c:v>
                </c:pt>
                <c:pt idx="19">
                  <c:v>870.47500000000002</c:v>
                </c:pt>
                <c:pt idx="20">
                  <c:v>957.24125000000004</c:v>
                </c:pt>
                <c:pt idx="21">
                  <c:v>998.02250000000004</c:v>
                </c:pt>
                <c:pt idx="22">
                  <c:v>1172.0237500000001</c:v>
                </c:pt>
                <c:pt idx="23">
                  <c:v>1209.2112500000001</c:v>
                </c:pt>
                <c:pt idx="24">
                  <c:v>1255.3015</c:v>
                </c:pt>
                <c:pt idx="25">
                  <c:v>1934.9830000000002</c:v>
                </c:pt>
                <c:pt idx="26">
                  <c:v>2286.48</c:v>
                </c:pt>
                <c:pt idx="27">
                  <c:v>2286.48</c:v>
                </c:pt>
                <c:pt idx="28">
                  <c:v>2512.4780000000001</c:v>
                </c:pt>
                <c:pt idx="29">
                  <c:v>2512.4780000000001</c:v>
                </c:pt>
                <c:pt idx="30">
                  <c:v>2512.4780000000001</c:v>
                </c:pt>
                <c:pt idx="31">
                  <c:v>2287.105</c:v>
                </c:pt>
                <c:pt idx="32">
                  <c:v>2291.88625</c:v>
                </c:pt>
                <c:pt idx="33">
                  <c:v>1996.5455000000002</c:v>
                </c:pt>
                <c:pt idx="34">
                  <c:v>1775.9537499999999</c:v>
                </c:pt>
                <c:pt idx="35">
                  <c:v>1589.9870000000001</c:v>
                </c:pt>
                <c:pt idx="36">
                  <c:v>2055.8271249999998</c:v>
                </c:pt>
                <c:pt idx="37">
                  <c:v>3415.9618750000004</c:v>
                </c:pt>
                <c:pt idx="38">
                  <c:v>3834.8648000000003</c:v>
                </c:pt>
                <c:pt idx="39">
                  <c:v>3834.8648000000003</c:v>
                </c:pt>
                <c:pt idx="40">
                  <c:v>4247.3927250000006</c:v>
                </c:pt>
                <c:pt idx="41">
                  <c:v>4247.3927250000006</c:v>
                </c:pt>
                <c:pt idx="42">
                  <c:v>4247.3927250000006</c:v>
                </c:pt>
                <c:pt idx="43">
                  <c:v>3835.7398000000003</c:v>
                </c:pt>
                <c:pt idx="44">
                  <c:v>3840.8023000000003</c:v>
                </c:pt>
                <c:pt idx="45">
                  <c:v>3485.8368750000004</c:v>
                </c:pt>
                <c:pt idx="46">
                  <c:v>3079.2464500000001</c:v>
                </c:pt>
                <c:pt idx="47">
                  <c:v>2717.9060250000002</c:v>
                </c:pt>
                <c:pt idx="48">
                  <c:v>3402.4830524999998</c:v>
                </c:pt>
                <c:pt idx="49">
                  <c:v>5346.6965825000007</c:v>
                </c:pt>
                <c:pt idx="50">
                  <c:v>6163.1240950000001</c:v>
                </c:pt>
                <c:pt idx="51">
                  <c:v>6163.1240950000001</c:v>
                </c:pt>
                <c:pt idx="52">
                  <c:v>6812.6536049999995</c:v>
                </c:pt>
                <c:pt idx="53">
                  <c:v>6812.6536049999995</c:v>
                </c:pt>
                <c:pt idx="54">
                  <c:v>6812.6536049999995</c:v>
                </c:pt>
                <c:pt idx="55">
                  <c:v>6163.9990950000001</c:v>
                </c:pt>
                <c:pt idx="56">
                  <c:v>6169.0615950000001</c:v>
                </c:pt>
                <c:pt idx="57">
                  <c:v>5416.5715825000007</c:v>
                </c:pt>
                <c:pt idx="58">
                  <c:v>4772.9795725000004</c:v>
                </c:pt>
                <c:pt idx="59">
                  <c:v>4177.7000625000001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4400758.25</c:v>
                </c:pt>
                <c:pt idx="10">
                  <c:v>4400758.25</c:v>
                </c:pt>
                <c:pt idx="11">
                  <c:v>4401516.75</c:v>
                </c:pt>
                <c:pt idx="12">
                  <c:v>5600260.7675000001</c:v>
                </c:pt>
                <c:pt idx="13">
                  <c:v>5600348.0025000004</c:v>
                </c:pt>
                <c:pt idx="14">
                  <c:v>5600783.2400000002</c:v>
                </c:pt>
                <c:pt idx="15">
                  <c:v>5600783.2400000002</c:v>
                </c:pt>
                <c:pt idx="16">
                  <c:v>5600783.2400000002</c:v>
                </c:pt>
                <c:pt idx="17">
                  <c:v>5600783.2400000002</c:v>
                </c:pt>
                <c:pt idx="18">
                  <c:v>5600783.2400000002</c:v>
                </c:pt>
                <c:pt idx="19">
                  <c:v>5600870.4749999996</c:v>
                </c:pt>
                <c:pt idx="20">
                  <c:v>5600957.24125</c:v>
                </c:pt>
                <c:pt idx="21">
                  <c:v>5600998.0225</c:v>
                </c:pt>
                <c:pt idx="22">
                  <c:v>5601172.0237499997</c:v>
                </c:pt>
                <c:pt idx="23">
                  <c:v>5601209.2112499997</c:v>
                </c:pt>
                <c:pt idx="24">
                  <c:v>6401255.3015000001</c:v>
                </c:pt>
                <c:pt idx="25">
                  <c:v>6401934.983</c:v>
                </c:pt>
                <c:pt idx="26">
                  <c:v>6402286.4800000004</c:v>
                </c:pt>
                <c:pt idx="27">
                  <c:v>6402286.4800000004</c:v>
                </c:pt>
                <c:pt idx="28">
                  <c:v>6402512.4780000001</c:v>
                </c:pt>
                <c:pt idx="29">
                  <c:v>6402512.4780000001</c:v>
                </c:pt>
                <c:pt idx="30">
                  <c:v>6402512.4780000001</c:v>
                </c:pt>
                <c:pt idx="31">
                  <c:v>6402287.1050000004</c:v>
                </c:pt>
                <c:pt idx="32">
                  <c:v>6402291.8862500004</c:v>
                </c:pt>
                <c:pt idx="33">
                  <c:v>6401996.5455</c:v>
                </c:pt>
                <c:pt idx="34">
                  <c:v>6401775.9537500003</c:v>
                </c:pt>
                <c:pt idx="35">
                  <c:v>6401589.9869999997</c:v>
                </c:pt>
                <c:pt idx="36">
                  <c:v>7802055.8271249998</c:v>
                </c:pt>
                <c:pt idx="37">
                  <c:v>7803415.961875</c:v>
                </c:pt>
                <c:pt idx="38">
                  <c:v>7803834.8647999996</c:v>
                </c:pt>
                <c:pt idx="39">
                  <c:v>7803834.8647999996</c:v>
                </c:pt>
                <c:pt idx="40">
                  <c:v>7804247.3927250002</c:v>
                </c:pt>
                <c:pt idx="41">
                  <c:v>7804247.3927250002</c:v>
                </c:pt>
                <c:pt idx="42">
                  <c:v>7804247.3927250002</c:v>
                </c:pt>
                <c:pt idx="43">
                  <c:v>7803835.7397999996</c:v>
                </c:pt>
                <c:pt idx="44">
                  <c:v>7803840.8022999996</c:v>
                </c:pt>
                <c:pt idx="45">
                  <c:v>7803485.836875</c:v>
                </c:pt>
                <c:pt idx="46">
                  <c:v>7803079.2464500004</c:v>
                </c:pt>
                <c:pt idx="47">
                  <c:v>7802717.9060249999</c:v>
                </c:pt>
                <c:pt idx="48">
                  <c:v>10803402.4830525</c:v>
                </c:pt>
                <c:pt idx="49">
                  <c:v>10805346.6965825</c:v>
                </c:pt>
                <c:pt idx="50">
                  <c:v>10806163.124095</c:v>
                </c:pt>
                <c:pt idx="51">
                  <c:v>10806163.124095</c:v>
                </c:pt>
                <c:pt idx="52">
                  <c:v>10806812.653604999</c:v>
                </c:pt>
                <c:pt idx="53">
                  <c:v>10806812.653604999</c:v>
                </c:pt>
                <c:pt idx="54">
                  <c:v>10806812.653604999</c:v>
                </c:pt>
                <c:pt idx="55">
                  <c:v>10806163.999095</c:v>
                </c:pt>
                <c:pt idx="56">
                  <c:v>10806169.061595</c:v>
                </c:pt>
                <c:pt idx="57">
                  <c:v>10805416.5715825</c:v>
                </c:pt>
                <c:pt idx="58">
                  <c:v>10804772.979572499</c:v>
                </c:pt>
                <c:pt idx="59">
                  <c:v>10804177.7000625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6">
          <cell r="B26">
            <v>71280.000000000015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1206</v>
      </c>
      <c r="C1" s="326"/>
    </row>
    <row r="2" spans="1:3" ht="19" x14ac:dyDescent="0.25">
      <c r="A2" s="327" t="s">
        <v>1205</v>
      </c>
      <c r="C2" s="327" t="s">
        <v>1204</v>
      </c>
    </row>
    <row r="3" spans="1:3" ht="3" customHeight="1" x14ac:dyDescent="0.2"/>
    <row r="4" spans="1:3" ht="15" x14ac:dyDescent="0.2">
      <c r="A4" s="328" t="s">
        <v>1186</v>
      </c>
      <c r="C4" s="328" t="s">
        <v>1142</v>
      </c>
    </row>
    <row r="5" spans="1:3" ht="15" x14ac:dyDescent="0.2">
      <c r="A5" s="329" t="s">
        <v>1191</v>
      </c>
      <c r="C5" s="328" t="s">
        <v>1143</v>
      </c>
    </row>
    <row r="6" spans="1:3" ht="15" x14ac:dyDescent="0.2">
      <c r="A6" s="328" t="s">
        <v>1189</v>
      </c>
      <c r="C6" s="328" t="s">
        <v>1144</v>
      </c>
    </row>
    <row r="7" spans="1:3" ht="15" x14ac:dyDescent="0.2">
      <c r="A7" s="328" t="s">
        <v>1187</v>
      </c>
      <c r="C7" s="328" t="s">
        <v>1145</v>
      </c>
    </row>
    <row r="8" spans="1:3" ht="15" x14ac:dyDescent="0.2">
      <c r="A8" s="328" t="s">
        <v>1188</v>
      </c>
      <c r="C8" s="328" t="s">
        <v>1146</v>
      </c>
    </row>
    <row r="9" spans="1:3" ht="15" x14ac:dyDescent="0.2">
      <c r="A9" s="328" t="s">
        <v>1144</v>
      </c>
      <c r="C9" s="328" t="s">
        <v>1147</v>
      </c>
    </row>
    <row r="10" spans="1:3" ht="15" x14ac:dyDescent="0.2">
      <c r="A10" s="328" t="s">
        <v>1142</v>
      </c>
      <c r="C10" s="328" t="s">
        <v>1148</v>
      </c>
    </row>
    <row r="11" spans="1:3" ht="15" x14ac:dyDescent="0.2">
      <c r="A11" s="329" t="s">
        <v>1193</v>
      </c>
      <c r="C11" s="328" t="s">
        <v>1149</v>
      </c>
    </row>
    <row r="12" spans="1:3" ht="15" x14ac:dyDescent="0.2">
      <c r="A12" s="329" t="s">
        <v>1200</v>
      </c>
      <c r="C12" s="328" t="s">
        <v>1150</v>
      </c>
    </row>
    <row r="13" spans="1:3" ht="15" x14ac:dyDescent="0.2">
      <c r="A13" s="329" t="s">
        <v>1178</v>
      </c>
      <c r="C13" s="328" t="s">
        <v>1151</v>
      </c>
    </row>
    <row r="14" spans="1:3" ht="15" x14ac:dyDescent="0.2">
      <c r="A14" s="329" t="s">
        <v>1174</v>
      </c>
      <c r="C14" s="329" t="s">
        <v>1152</v>
      </c>
    </row>
    <row r="15" spans="1:3" ht="15" x14ac:dyDescent="0.2">
      <c r="A15" s="328" t="s">
        <v>1177</v>
      </c>
      <c r="C15" s="329" t="s">
        <v>1153</v>
      </c>
    </row>
    <row r="16" spans="1:3" ht="15" x14ac:dyDescent="0.2">
      <c r="A16" s="328" t="s">
        <v>1175</v>
      </c>
      <c r="C16" s="329" t="s">
        <v>1154</v>
      </c>
    </row>
    <row r="17" spans="1:3" ht="15" x14ac:dyDescent="0.2">
      <c r="A17" s="328" t="s">
        <v>1176</v>
      </c>
      <c r="C17" s="328" t="s">
        <v>1155</v>
      </c>
    </row>
    <row r="18" spans="1:3" ht="15" x14ac:dyDescent="0.2">
      <c r="A18" s="328" t="s">
        <v>1166</v>
      </c>
      <c r="C18" s="329" t="s">
        <v>1156</v>
      </c>
    </row>
    <row r="19" spans="1:3" ht="15" x14ac:dyDescent="0.2">
      <c r="A19" s="329" t="s">
        <v>1163</v>
      </c>
      <c r="C19" s="329" t="s">
        <v>1157</v>
      </c>
    </row>
    <row r="20" spans="1:3" ht="15" x14ac:dyDescent="0.2">
      <c r="A20" s="329" t="s">
        <v>1165</v>
      </c>
      <c r="C20" s="328" t="s">
        <v>1158</v>
      </c>
    </row>
    <row r="21" spans="1:3" ht="15" x14ac:dyDescent="0.2">
      <c r="A21" s="329" t="s">
        <v>1164</v>
      </c>
      <c r="C21" s="328" t="s">
        <v>1159</v>
      </c>
    </row>
    <row r="22" spans="1:3" ht="15" x14ac:dyDescent="0.2">
      <c r="A22" s="328" t="s">
        <v>1169</v>
      </c>
      <c r="C22" s="329" t="s">
        <v>1160</v>
      </c>
    </row>
    <row r="23" spans="1:3" ht="15" x14ac:dyDescent="0.2">
      <c r="A23" s="328" t="s">
        <v>1168</v>
      </c>
      <c r="C23" s="329" t="s">
        <v>1161</v>
      </c>
    </row>
    <row r="24" spans="1:3" ht="15" x14ac:dyDescent="0.2">
      <c r="A24" s="328" t="s">
        <v>1167</v>
      </c>
      <c r="C24" s="328" t="s">
        <v>1162</v>
      </c>
    </row>
    <row r="25" spans="1:3" ht="15" x14ac:dyDescent="0.2">
      <c r="A25" s="328" t="s">
        <v>1172</v>
      </c>
      <c r="C25" s="329" t="s">
        <v>1163</v>
      </c>
    </row>
    <row r="26" spans="1:3" ht="15" x14ac:dyDescent="0.2">
      <c r="A26" s="328" t="s">
        <v>1173</v>
      </c>
      <c r="C26" s="329" t="s">
        <v>1164</v>
      </c>
    </row>
    <row r="27" spans="1:3" ht="15" x14ac:dyDescent="0.2">
      <c r="A27" s="328" t="s">
        <v>1158</v>
      </c>
      <c r="C27" s="329" t="s">
        <v>1165</v>
      </c>
    </row>
    <row r="28" spans="1:3" ht="15" x14ac:dyDescent="0.2">
      <c r="A28" s="329" t="s">
        <v>1161</v>
      </c>
      <c r="C28" s="328" t="s">
        <v>1166</v>
      </c>
    </row>
    <row r="29" spans="1:3" ht="15" x14ac:dyDescent="0.2">
      <c r="A29" s="329" t="s">
        <v>1157</v>
      </c>
      <c r="C29" s="328" t="s">
        <v>1167</v>
      </c>
    </row>
    <row r="30" spans="1:3" ht="15" x14ac:dyDescent="0.2">
      <c r="A30" s="329" t="s">
        <v>1160</v>
      </c>
      <c r="C30" s="328" t="s">
        <v>1168</v>
      </c>
    </row>
    <row r="31" spans="1:3" ht="15" x14ac:dyDescent="0.2">
      <c r="A31" s="328" t="s">
        <v>1162</v>
      </c>
      <c r="C31" s="328" t="s">
        <v>1169</v>
      </c>
    </row>
    <row r="32" spans="1:3" ht="15" x14ac:dyDescent="0.2">
      <c r="A32" s="328" t="s">
        <v>1159</v>
      </c>
      <c r="C32" s="328" t="s">
        <v>1170</v>
      </c>
    </row>
    <row r="33" spans="1:3" ht="15" x14ac:dyDescent="0.2">
      <c r="A33" s="329" t="s">
        <v>1152</v>
      </c>
      <c r="C33" s="328" t="s">
        <v>1171</v>
      </c>
    </row>
    <row r="34" spans="1:3" ht="15" x14ac:dyDescent="0.2">
      <c r="A34" s="328" t="s">
        <v>1155</v>
      </c>
      <c r="C34" s="328" t="s">
        <v>1172</v>
      </c>
    </row>
    <row r="35" spans="1:3" ht="15" x14ac:dyDescent="0.2">
      <c r="A35" s="329" t="s">
        <v>1153</v>
      </c>
      <c r="C35" s="328" t="s">
        <v>1173</v>
      </c>
    </row>
    <row r="36" spans="1:3" ht="15" x14ac:dyDescent="0.2">
      <c r="A36" s="329" t="s">
        <v>1154</v>
      </c>
      <c r="C36" s="329" t="s">
        <v>1174</v>
      </c>
    </row>
    <row r="37" spans="1:3" ht="15" x14ac:dyDescent="0.2">
      <c r="A37" s="328" t="s">
        <v>1149</v>
      </c>
      <c r="C37" s="328" t="s">
        <v>1175</v>
      </c>
    </row>
    <row r="38" spans="1:3" ht="15" x14ac:dyDescent="0.2">
      <c r="A38" s="328" t="s">
        <v>1148</v>
      </c>
      <c r="C38" s="328" t="s">
        <v>1176</v>
      </c>
    </row>
    <row r="39" spans="1:3" ht="15" x14ac:dyDescent="0.2">
      <c r="A39" s="328" t="s">
        <v>1146</v>
      </c>
      <c r="C39" s="328" t="s">
        <v>1177</v>
      </c>
    </row>
    <row r="40" spans="1:3" ht="15" x14ac:dyDescent="0.2">
      <c r="A40" s="328" t="s">
        <v>1147</v>
      </c>
      <c r="C40" s="329" t="s">
        <v>1178</v>
      </c>
    </row>
    <row r="41" spans="1:3" ht="15" x14ac:dyDescent="0.2">
      <c r="A41" s="328" t="s">
        <v>1145</v>
      </c>
      <c r="C41" s="329" t="s">
        <v>1179</v>
      </c>
    </row>
    <row r="42" spans="1:3" ht="15" x14ac:dyDescent="0.2">
      <c r="A42" s="328" t="s">
        <v>1151</v>
      </c>
      <c r="C42" s="328" t="s">
        <v>1180</v>
      </c>
    </row>
    <row r="43" spans="1:3" ht="15" x14ac:dyDescent="0.2">
      <c r="A43" s="328" t="s">
        <v>1150</v>
      </c>
      <c r="C43" s="328" t="s">
        <v>1181</v>
      </c>
    </row>
    <row r="44" spans="1:3" ht="15" x14ac:dyDescent="0.2">
      <c r="A44" s="328" t="s">
        <v>1143</v>
      </c>
      <c r="C44" s="329" t="s">
        <v>1182</v>
      </c>
    </row>
    <row r="45" spans="1:3" ht="15" x14ac:dyDescent="0.2">
      <c r="A45" s="329" t="s">
        <v>1190</v>
      </c>
      <c r="C45" s="328" t="s">
        <v>1183</v>
      </c>
    </row>
    <row r="46" spans="1:3" ht="15" x14ac:dyDescent="0.2">
      <c r="A46" s="328" t="s">
        <v>1196</v>
      </c>
      <c r="C46" s="328" t="s">
        <v>1184</v>
      </c>
    </row>
    <row r="47" spans="1:3" ht="15" x14ac:dyDescent="0.2">
      <c r="A47" s="328" t="s">
        <v>1194</v>
      </c>
      <c r="C47" s="329" t="s">
        <v>1185</v>
      </c>
    </row>
    <row r="48" spans="1:3" ht="15" x14ac:dyDescent="0.2">
      <c r="A48" s="328" t="s">
        <v>1195</v>
      </c>
      <c r="C48" s="328" t="s">
        <v>1186</v>
      </c>
    </row>
    <row r="49" spans="1:3" ht="15" x14ac:dyDescent="0.2">
      <c r="A49" s="328" t="s">
        <v>1192</v>
      </c>
      <c r="C49" s="328" t="s">
        <v>1187</v>
      </c>
    </row>
    <row r="50" spans="1:3" ht="15" x14ac:dyDescent="0.2">
      <c r="A50" s="329" t="s">
        <v>1179</v>
      </c>
      <c r="C50" s="328" t="s">
        <v>1188</v>
      </c>
    </row>
    <row r="51" spans="1:3" ht="15" x14ac:dyDescent="0.2">
      <c r="A51" s="329" t="s">
        <v>1185</v>
      </c>
      <c r="C51" s="328" t="s">
        <v>1189</v>
      </c>
    </row>
    <row r="52" spans="1:3" ht="15" x14ac:dyDescent="0.2">
      <c r="A52" s="329" t="s">
        <v>1156</v>
      </c>
      <c r="C52" s="329" t="s">
        <v>1190</v>
      </c>
    </row>
    <row r="53" spans="1:3" ht="15" x14ac:dyDescent="0.2">
      <c r="A53" s="329" t="s">
        <v>1182</v>
      </c>
      <c r="C53" s="329" t="s">
        <v>1191</v>
      </c>
    </row>
    <row r="54" spans="1:3" ht="15" x14ac:dyDescent="0.2">
      <c r="A54" s="328" t="s">
        <v>1171</v>
      </c>
      <c r="C54" s="328" t="s">
        <v>1192</v>
      </c>
    </row>
    <row r="55" spans="1:3" ht="15" x14ac:dyDescent="0.2">
      <c r="A55" s="328" t="s">
        <v>1184</v>
      </c>
      <c r="C55" s="329" t="s">
        <v>1193</v>
      </c>
    </row>
    <row r="56" spans="1:3" ht="15" x14ac:dyDescent="0.2">
      <c r="A56" s="328" t="s">
        <v>1180</v>
      </c>
      <c r="C56" s="328" t="s">
        <v>1194</v>
      </c>
    </row>
    <row r="57" spans="1:3" ht="15" x14ac:dyDescent="0.2">
      <c r="A57" s="328" t="s">
        <v>1183</v>
      </c>
      <c r="C57" s="328" t="s">
        <v>1195</v>
      </c>
    </row>
    <row r="58" spans="1:3" ht="15" x14ac:dyDescent="0.2">
      <c r="A58" s="328" t="s">
        <v>1181</v>
      </c>
      <c r="C58" s="328" t="s">
        <v>1196</v>
      </c>
    </row>
    <row r="59" spans="1:3" ht="15" x14ac:dyDescent="0.2">
      <c r="A59" s="328" t="s">
        <v>1170</v>
      </c>
      <c r="C59" s="328" t="s">
        <v>1197</v>
      </c>
    </row>
    <row r="60" spans="1:3" ht="15" x14ac:dyDescent="0.2">
      <c r="A60" s="329" t="s">
        <v>1202</v>
      </c>
      <c r="C60" s="328" t="s">
        <v>1198</v>
      </c>
    </row>
    <row r="61" spans="1:3" ht="15" x14ac:dyDescent="0.2">
      <c r="A61" s="329" t="s">
        <v>1203</v>
      </c>
      <c r="C61" s="328" t="s">
        <v>1199</v>
      </c>
    </row>
    <row r="62" spans="1:3" ht="15" x14ac:dyDescent="0.2">
      <c r="A62" s="328" t="s">
        <v>1201</v>
      </c>
      <c r="C62" s="329" t="s">
        <v>1200</v>
      </c>
    </row>
    <row r="63" spans="1:3" ht="15" x14ac:dyDescent="0.2">
      <c r="A63" s="328" t="s">
        <v>1197</v>
      </c>
      <c r="C63" s="328" t="s">
        <v>1201</v>
      </c>
    </row>
    <row r="64" spans="1:3" ht="15" x14ac:dyDescent="0.2">
      <c r="A64" s="328" t="s">
        <v>1199</v>
      </c>
      <c r="C64" s="329" t="s">
        <v>1202</v>
      </c>
    </row>
    <row r="65" spans="1:3" ht="15" x14ac:dyDescent="0.2">
      <c r="A65" s="328" t="s">
        <v>1198</v>
      </c>
      <c r="C65" s="329" t="s">
        <v>1203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966</v>
      </c>
      <c r="E2" s="6" t="s">
        <v>874</v>
      </c>
      <c r="F2" s="6" t="s">
        <v>938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969</v>
      </c>
      <c r="D9" s="6" t="s">
        <v>966</v>
      </c>
      <c r="E9" s="6" t="s">
        <v>874</v>
      </c>
      <c r="F9" s="6" t="s">
        <v>938</v>
      </c>
    </row>
    <row r="10" spans="2:6" x14ac:dyDescent="0.15">
      <c r="D10" s="6"/>
      <c r="E10" s="6"/>
    </row>
    <row r="11" spans="2:6" x14ac:dyDescent="0.15">
      <c r="B11" t="s">
        <v>967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1072</v>
      </c>
      <c r="D22" s="6" t="s">
        <v>1073</v>
      </c>
      <c r="E22" s="6" t="s">
        <v>1074</v>
      </c>
      <c r="F22" s="6" t="s">
        <v>1078</v>
      </c>
    </row>
    <row r="23" spans="2:7" x14ac:dyDescent="0.15">
      <c r="B23" s="21" t="s">
        <v>887</v>
      </c>
      <c r="C23" s="9"/>
      <c r="D23" s="9"/>
      <c r="F23"/>
    </row>
    <row r="24" spans="2:7" x14ac:dyDescent="0.15">
      <c r="B24" t="s">
        <v>973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977</v>
      </c>
      <c r="D29" s="253">
        <f>NPV(D27,C19:G19)</f>
        <v>785408.06015043741</v>
      </c>
      <c r="F29"/>
    </row>
    <row r="30" spans="2:7" x14ac:dyDescent="0.15">
      <c r="B30" t="s">
        <v>978</v>
      </c>
      <c r="E30" s="253">
        <f>NPV(E27,D19:G19)</f>
        <v>2486810.2746222913</v>
      </c>
      <c r="F30"/>
    </row>
    <row r="31" spans="2:7" x14ac:dyDescent="0.15">
      <c r="B31" t="s">
        <v>979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1077</v>
      </c>
      <c r="C34" s="6"/>
      <c r="D34" s="6">
        <f>+C20</f>
        <v>150000</v>
      </c>
      <c r="E34" s="6">
        <f>+D20</f>
        <v>250000</v>
      </c>
      <c r="F34" s="6" t="s">
        <v>1076</v>
      </c>
      <c r="G34" s="6" t="s">
        <v>1079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1099</v>
      </c>
      <c r="D36" s="296"/>
      <c r="E36" s="296"/>
      <c r="G36" s="6"/>
    </row>
    <row r="37" spans="2:7" x14ac:dyDescent="0.15">
      <c r="B37" t="s">
        <v>956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806</v>
      </c>
      <c r="D1" s="33" t="s">
        <v>808</v>
      </c>
      <c r="E1" s="33" t="s">
        <v>810</v>
      </c>
      <c r="F1" s="33" t="s">
        <v>809</v>
      </c>
      <c r="H1" s="34" t="s">
        <v>811</v>
      </c>
      <c r="I1" s="34" t="s">
        <v>1045</v>
      </c>
      <c r="J1" s="34" t="s">
        <v>1046</v>
      </c>
      <c r="K1" s="34" t="s">
        <v>321</v>
      </c>
    </row>
    <row r="2" spans="1:11" x14ac:dyDescent="0.15">
      <c r="C2" s="33" t="s">
        <v>807</v>
      </c>
    </row>
    <row r="3" spans="1:11" x14ac:dyDescent="0.15">
      <c r="A3" s="272">
        <v>1</v>
      </c>
      <c r="B3" s="272">
        <v>1</v>
      </c>
      <c r="C3" s="185" t="s">
        <v>801</v>
      </c>
      <c r="D3" s="185" t="s">
        <v>624</v>
      </c>
      <c r="E3" s="185" t="s">
        <v>698</v>
      </c>
      <c r="F3" s="185" t="s">
        <v>789</v>
      </c>
      <c r="G3" s="273">
        <v>1</v>
      </c>
      <c r="H3" s="262" t="s">
        <v>1044</v>
      </c>
      <c r="I3" s="10"/>
      <c r="J3" s="10"/>
    </row>
    <row r="4" spans="1:11" x14ac:dyDescent="0.15">
      <c r="A4" s="272" t="s">
        <v>1048</v>
      </c>
      <c r="B4" s="272">
        <v>1</v>
      </c>
      <c r="C4" s="185" t="s">
        <v>801</v>
      </c>
      <c r="D4" s="185" t="s">
        <v>1047</v>
      </c>
      <c r="E4" s="185" t="s">
        <v>783</v>
      </c>
      <c r="F4" s="185" t="s">
        <v>789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801</v>
      </c>
      <c r="D5" s="185" t="s">
        <v>625</v>
      </c>
      <c r="E5" s="185" t="s">
        <v>782</v>
      </c>
      <c r="F5" s="185" t="s">
        <v>792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801</v>
      </c>
      <c r="D6" s="185" t="s">
        <v>623</v>
      </c>
      <c r="E6" s="185" t="s">
        <v>781</v>
      </c>
      <c r="F6" s="185" t="s">
        <v>790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802</v>
      </c>
      <c r="D7" s="185" t="s">
        <v>619</v>
      </c>
      <c r="E7" s="185" t="s">
        <v>633</v>
      </c>
      <c r="F7" s="185" t="s">
        <v>789</v>
      </c>
      <c r="G7" s="273">
        <v>1</v>
      </c>
      <c r="H7" s="10"/>
      <c r="I7" s="10" t="s">
        <v>1044</v>
      </c>
      <c r="J7" s="10" t="s">
        <v>1044</v>
      </c>
    </row>
    <row r="8" spans="1:11" x14ac:dyDescent="0.15">
      <c r="A8" s="272">
        <v>0</v>
      </c>
      <c r="B8" s="272">
        <v>2</v>
      </c>
      <c r="C8" s="185" t="s">
        <v>802</v>
      </c>
      <c r="D8" s="185" t="s">
        <v>621</v>
      </c>
      <c r="E8" s="185" t="s">
        <v>630</v>
      </c>
      <c r="F8" s="185" t="s">
        <v>789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802</v>
      </c>
      <c r="D9" s="185" t="s">
        <v>634</v>
      </c>
      <c r="E9" s="185" t="s">
        <v>635</v>
      </c>
      <c r="F9" s="185" t="s">
        <v>789</v>
      </c>
      <c r="G9" s="273">
        <v>1</v>
      </c>
      <c r="H9" s="262" t="s">
        <v>1044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802</v>
      </c>
      <c r="D10" s="185" t="s">
        <v>622</v>
      </c>
      <c r="E10" s="185" t="s">
        <v>628</v>
      </c>
      <c r="F10" s="185" t="s">
        <v>789</v>
      </c>
      <c r="G10" s="273">
        <v>1</v>
      </c>
      <c r="H10" s="10"/>
      <c r="I10" s="10"/>
      <c r="J10" s="10"/>
    </row>
    <row r="11" spans="1:11" x14ac:dyDescent="0.15">
      <c r="A11" s="272" t="s">
        <v>1048</v>
      </c>
      <c r="B11" s="272">
        <v>2</v>
      </c>
      <c r="C11" s="185" t="s">
        <v>802</v>
      </c>
      <c r="D11" s="185" t="s">
        <v>618</v>
      </c>
      <c r="E11" s="185" t="s">
        <v>632</v>
      </c>
      <c r="F11" s="185" t="s">
        <v>792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802</v>
      </c>
      <c r="D12" s="185" t="s">
        <v>620</v>
      </c>
      <c r="E12" s="185" t="s">
        <v>627</v>
      </c>
      <c r="F12" s="185" t="s">
        <v>790</v>
      </c>
      <c r="G12" s="273">
        <v>3</v>
      </c>
      <c r="H12" s="10"/>
      <c r="I12" s="10"/>
      <c r="J12" s="10"/>
    </row>
    <row r="13" spans="1:11" x14ac:dyDescent="0.15">
      <c r="A13" s="272" t="s">
        <v>1049</v>
      </c>
      <c r="B13" s="272">
        <v>2</v>
      </c>
      <c r="C13" s="185" t="s">
        <v>802</v>
      </c>
      <c r="D13" s="185" t="s">
        <v>787</v>
      </c>
      <c r="E13" s="185" t="s">
        <v>788</v>
      </c>
      <c r="F13" s="185" t="s">
        <v>794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789</v>
      </c>
      <c r="G14" s="273">
        <v>1</v>
      </c>
      <c r="H14" s="10"/>
      <c r="I14" s="10" t="s">
        <v>1044</v>
      </c>
      <c r="J14" s="10" t="s">
        <v>1044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789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798</v>
      </c>
      <c r="E16" s="185" t="s">
        <v>799</v>
      </c>
      <c r="F16" s="185" t="s">
        <v>792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800</v>
      </c>
      <c r="D17" s="185" t="s">
        <v>607</v>
      </c>
      <c r="E17" s="185" t="s">
        <v>702</v>
      </c>
      <c r="F17" s="185" t="s">
        <v>789</v>
      </c>
      <c r="G17" s="273">
        <v>1</v>
      </c>
      <c r="H17" s="10" t="s">
        <v>1044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800</v>
      </c>
      <c r="D18" s="185" t="s">
        <v>626</v>
      </c>
      <c r="E18" s="185" t="s">
        <v>746</v>
      </c>
      <c r="F18" s="185" t="s">
        <v>789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800</v>
      </c>
      <c r="D19" s="185" t="s">
        <v>608</v>
      </c>
      <c r="E19" s="185" t="s">
        <v>700</v>
      </c>
      <c r="F19" s="185" t="s">
        <v>789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800</v>
      </c>
      <c r="D20" s="185" t="s">
        <v>609</v>
      </c>
      <c r="E20" s="185" t="s">
        <v>701</v>
      </c>
      <c r="F20" s="185" t="s">
        <v>789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800</v>
      </c>
      <c r="D21" s="185" t="s">
        <v>696</v>
      </c>
      <c r="E21" s="185" t="s">
        <v>697</v>
      </c>
      <c r="F21" s="185" t="s">
        <v>792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800</v>
      </c>
      <c r="D22" s="185" t="s">
        <v>747</v>
      </c>
      <c r="E22" s="185" t="s">
        <v>752</v>
      </c>
      <c r="F22" s="185" t="s">
        <v>790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805</v>
      </c>
      <c r="D23" s="185" t="s">
        <v>748</v>
      </c>
      <c r="E23" s="185" t="s">
        <v>751</v>
      </c>
      <c r="F23" s="185" t="s">
        <v>789</v>
      </c>
      <c r="G23" s="273">
        <v>1</v>
      </c>
      <c r="H23" s="10" t="s">
        <v>1044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805</v>
      </c>
      <c r="D24" s="185" t="s">
        <v>749</v>
      </c>
      <c r="E24" s="185" t="s">
        <v>750</v>
      </c>
      <c r="F24" s="185" t="s">
        <v>792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805</v>
      </c>
      <c r="D25" s="185" t="s">
        <v>773</v>
      </c>
      <c r="E25" s="185" t="s">
        <v>774</v>
      </c>
      <c r="F25" s="185" t="s">
        <v>790</v>
      </c>
      <c r="G25" s="273">
        <v>3</v>
      </c>
      <c r="H25" s="10"/>
      <c r="I25" s="10"/>
      <c r="J25" s="10"/>
    </row>
    <row r="26" spans="1:10" x14ac:dyDescent="0.15">
      <c r="A26" s="272" t="s">
        <v>1049</v>
      </c>
      <c r="B26" s="272">
        <v>5</v>
      </c>
      <c r="C26" s="185" t="s">
        <v>805</v>
      </c>
      <c r="D26" s="185" t="s">
        <v>785</v>
      </c>
      <c r="E26" s="185" t="s">
        <v>786</v>
      </c>
      <c r="F26" s="185" t="s">
        <v>795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803</v>
      </c>
      <c r="D27" s="185" t="s">
        <v>614</v>
      </c>
      <c r="E27" s="185" t="s">
        <v>778</v>
      </c>
      <c r="F27" s="185" t="s">
        <v>793</v>
      </c>
      <c r="G27" s="273">
        <v>1</v>
      </c>
      <c r="H27" s="10"/>
      <c r="I27" s="10"/>
      <c r="J27" s="10"/>
    </row>
    <row r="28" spans="1:10" x14ac:dyDescent="0.15">
      <c r="A28" s="272" t="s">
        <v>1051</v>
      </c>
      <c r="B28" s="272">
        <v>6</v>
      </c>
      <c r="C28" s="185" t="s">
        <v>803</v>
      </c>
      <c r="D28" s="185" t="s">
        <v>616</v>
      </c>
      <c r="E28" s="185" t="s">
        <v>778</v>
      </c>
      <c r="F28" s="185" t="s">
        <v>789</v>
      </c>
      <c r="G28" s="273">
        <v>1</v>
      </c>
      <c r="H28" s="10" t="s">
        <v>1044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803</v>
      </c>
      <c r="D29" s="185" t="s">
        <v>784</v>
      </c>
      <c r="E29" s="185" t="s">
        <v>635</v>
      </c>
      <c r="F29" s="185" t="s">
        <v>789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803</v>
      </c>
      <c r="D30" s="185" t="s">
        <v>617</v>
      </c>
      <c r="E30" s="185" t="s">
        <v>780</v>
      </c>
      <c r="F30" s="185" t="s">
        <v>792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803</v>
      </c>
      <c r="D31" s="185" t="s">
        <v>615</v>
      </c>
      <c r="E31" s="185" t="s">
        <v>779</v>
      </c>
      <c r="F31" s="185" t="s">
        <v>790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861</v>
      </c>
      <c r="F32" s="185" t="s">
        <v>789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775</v>
      </c>
      <c r="F33" s="185" t="s">
        <v>789</v>
      </c>
      <c r="G33" s="273">
        <v>1</v>
      </c>
      <c r="H33" s="10"/>
      <c r="I33" s="10"/>
      <c r="J33" s="10" t="s">
        <v>1044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776</v>
      </c>
      <c r="F34" s="185" t="s">
        <v>792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798</v>
      </c>
      <c r="E35" s="185" t="s">
        <v>799</v>
      </c>
      <c r="F35" s="185" t="s">
        <v>792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796</v>
      </c>
      <c r="E36" s="185" t="s">
        <v>797</v>
      </c>
      <c r="F36" s="185" t="s">
        <v>791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804</v>
      </c>
      <c r="D37" s="185" t="s">
        <v>610</v>
      </c>
      <c r="E37" s="185" t="s">
        <v>771</v>
      </c>
      <c r="F37" s="185" t="s">
        <v>789</v>
      </c>
      <c r="G37" s="273">
        <v>1</v>
      </c>
      <c r="H37" s="10"/>
      <c r="I37" s="10"/>
      <c r="J37" s="10" t="s">
        <v>1044</v>
      </c>
    </row>
    <row r="38" spans="1:10" x14ac:dyDescent="0.15">
      <c r="A38" s="272">
        <v>0</v>
      </c>
      <c r="B38" s="272">
        <v>8</v>
      </c>
      <c r="C38" s="185" t="s">
        <v>804</v>
      </c>
      <c r="D38" s="185" t="s">
        <v>611</v>
      </c>
      <c r="E38" s="185" t="s">
        <v>860</v>
      </c>
      <c r="F38" s="185" t="s">
        <v>789</v>
      </c>
      <c r="G38" s="273">
        <v>1</v>
      </c>
      <c r="H38" s="10"/>
      <c r="I38" s="10" t="s">
        <v>1044</v>
      </c>
      <c r="J38" s="10" t="s">
        <v>1044</v>
      </c>
    </row>
    <row r="39" spans="1:10" x14ac:dyDescent="0.15">
      <c r="A39" s="272">
        <v>5</v>
      </c>
      <c r="B39" s="272">
        <v>8</v>
      </c>
      <c r="C39" s="185" t="s">
        <v>804</v>
      </c>
      <c r="D39" s="185" t="s">
        <v>612</v>
      </c>
      <c r="E39" s="185" t="s">
        <v>772</v>
      </c>
      <c r="F39" s="185" t="s">
        <v>789</v>
      </c>
      <c r="G39" s="273">
        <v>1</v>
      </c>
      <c r="H39" s="10" t="s">
        <v>1044</v>
      </c>
      <c r="I39" s="10" t="s">
        <v>1044</v>
      </c>
      <c r="J39" s="10"/>
    </row>
    <row r="40" spans="1:10" x14ac:dyDescent="0.15">
      <c r="A40" s="272">
        <v>0</v>
      </c>
      <c r="B40" s="272">
        <v>8</v>
      </c>
      <c r="C40" s="185" t="s">
        <v>804</v>
      </c>
      <c r="D40" s="185" t="s">
        <v>812</v>
      </c>
      <c r="E40" s="185" t="s">
        <v>813</v>
      </c>
      <c r="F40" s="185" t="s">
        <v>789</v>
      </c>
      <c r="G40" s="273">
        <v>1</v>
      </c>
      <c r="H40" s="10"/>
      <c r="I40" s="10" t="s">
        <v>1044</v>
      </c>
      <c r="J40" s="10"/>
    </row>
    <row r="41" spans="1:10" x14ac:dyDescent="0.15">
      <c r="A41" s="272">
        <v>0</v>
      </c>
      <c r="B41" s="272">
        <v>8</v>
      </c>
      <c r="C41" s="185" t="s">
        <v>804</v>
      </c>
      <c r="D41" s="185" t="s">
        <v>814</v>
      </c>
      <c r="E41" s="185" t="s">
        <v>815</v>
      </c>
      <c r="F41" s="185" t="s">
        <v>789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804</v>
      </c>
      <c r="D42" s="185" t="s">
        <v>981</v>
      </c>
      <c r="E42" s="185" t="s">
        <v>982</v>
      </c>
      <c r="F42" s="185" t="s">
        <v>792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804</v>
      </c>
      <c r="D43" s="185" t="s">
        <v>1036</v>
      </c>
      <c r="E43" s="185" t="s">
        <v>1022</v>
      </c>
      <c r="F43" s="185" t="s">
        <v>790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804</v>
      </c>
      <c r="D44" s="185" t="s">
        <v>613</v>
      </c>
      <c r="E44" s="185" t="s">
        <v>777</v>
      </c>
      <c r="F44" s="185" t="s">
        <v>791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699</v>
      </c>
      <c r="F45" s="185" t="s">
        <v>789</v>
      </c>
      <c r="G45" s="171">
        <v>1</v>
      </c>
      <c r="H45" s="10"/>
      <c r="I45" s="10" t="s">
        <v>1044</v>
      </c>
      <c r="J45" s="10"/>
    </row>
    <row r="46" spans="1:10" x14ac:dyDescent="0.15">
      <c r="B46" s="180">
        <v>1</v>
      </c>
      <c r="C46" s="185" t="s">
        <v>801</v>
      </c>
      <c r="G46" s="273"/>
    </row>
    <row r="47" spans="1:10" x14ac:dyDescent="0.15">
      <c r="E47" s="185" t="s">
        <v>1050</v>
      </c>
    </row>
    <row r="48" spans="1:10" x14ac:dyDescent="0.15">
      <c r="E48" s="185"/>
    </row>
    <row r="49" spans="3:6" x14ac:dyDescent="0.15">
      <c r="C49" s="274" t="s">
        <v>807</v>
      </c>
      <c r="D49" s="274" t="s">
        <v>1052</v>
      </c>
      <c r="E49" s="274" t="s">
        <v>810</v>
      </c>
      <c r="F49" s="274" t="s">
        <v>809</v>
      </c>
    </row>
    <row r="51" spans="3:6" x14ac:dyDescent="0.15">
      <c r="C51" s="185" t="s">
        <v>801</v>
      </c>
      <c r="D51" s="185" t="s">
        <v>624</v>
      </c>
      <c r="E51" s="185" t="s">
        <v>698</v>
      </c>
      <c r="F51" s="185" t="s">
        <v>789</v>
      </c>
    </row>
    <row r="52" spans="3:6" x14ac:dyDescent="0.15">
      <c r="C52" s="185" t="s">
        <v>801</v>
      </c>
      <c r="D52" s="185" t="s">
        <v>1047</v>
      </c>
      <c r="E52" s="185" t="s">
        <v>783</v>
      </c>
      <c r="F52" s="185" t="s">
        <v>789</v>
      </c>
    </row>
    <row r="53" spans="3:6" x14ac:dyDescent="0.15">
      <c r="C53" s="185" t="s">
        <v>801</v>
      </c>
      <c r="D53" s="185" t="s">
        <v>625</v>
      </c>
      <c r="E53" s="185" t="s">
        <v>782</v>
      </c>
      <c r="F53" s="185" t="s">
        <v>792</v>
      </c>
    </row>
    <row r="54" spans="3:6" x14ac:dyDescent="0.15">
      <c r="C54" s="185" t="s">
        <v>801</v>
      </c>
      <c r="D54" s="185" t="s">
        <v>623</v>
      </c>
      <c r="E54" s="185" t="s">
        <v>781</v>
      </c>
      <c r="F54" s="185" t="s">
        <v>790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802</v>
      </c>
      <c r="D56" s="185" t="s">
        <v>619</v>
      </c>
      <c r="E56" s="185" t="s">
        <v>633</v>
      </c>
      <c r="F56" s="185" t="s">
        <v>789</v>
      </c>
    </row>
    <row r="57" spans="3:6" x14ac:dyDescent="0.15">
      <c r="C57" s="185" t="s">
        <v>802</v>
      </c>
      <c r="D57" s="185" t="s">
        <v>621</v>
      </c>
      <c r="E57" s="185" t="s">
        <v>630</v>
      </c>
      <c r="F57" s="185" t="s">
        <v>789</v>
      </c>
    </row>
    <row r="58" spans="3:6" x14ac:dyDescent="0.15">
      <c r="C58" s="185" t="s">
        <v>802</v>
      </c>
      <c r="D58" s="185" t="s">
        <v>634</v>
      </c>
      <c r="E58" s="185" t="s">
        <v>635</v>
      </c>
      <c r="F58" s="185" t="s">
        <v>789</v>
      </c>
    </row>
    <row r="59" spans="3:6" x14ac:dyDescent="0.15">
      <c r="C59" s="185" t="s">
        <v>802</v>
      </c>
      <c r="D59" s="185" t="s">
        <v>622</v>
      </c>
      <c r="E59" s="185" t="s">
        <v>628</v>
      </c>
      <c r="F59" s="185" t="s">
        <v>789</v>
      </c>
    </row>
    <row r="60" spans="3:6" x14ac:dyDescent="0.15">
      <c r="C60" s="185" t="s">
        <v>802</v>
      </c>
      <c r="D60" s="185" t="s">
        <v>618</v>
      </c>
      <c r="E60" s="185" t="s">
        <v>632</v>
      </c>
      <c r="F60" s="185" t="s">
        <v>792</v>
      </c>
    </row>
    <row r="61" spans="3:6" x14ac:dyDescent="0.15">
      <c r="C61" s="185" t="s">
        <v>802</v>
      </c>
      <c r="D61" s="185" t="s">
        <v>620</v>
      </c>
      <c r="E61" s="185" t="s">
        <v>627</v>
      </c>
      <c r="F61" s="185" t="s">
        <v>790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789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789</v>
      </c>
    </row>
    <row r="65" spans="3:6" x14ac:dyDescent="0.15">
      <c r="C65" s="185" t="s">
        <v>344</v>
      </c>
      <c r="D65" s="185" t="s">
        <v>798</v>
      </c>
      <c r="E65" s="185" t="s">
        <v>799</v>
      </c>
      <c r="F65" s="185" t="s">
        <v>792</v>
      </c>
    </row>
    <row r="66" spans="3:6" x14ac:dyDescent="0.15">
      <c r="C66" s="185" t="s">
        <v>802</v>
      </c>
      <c r="D66" s="185" t="s">
        <v>620</v>
      </c>
      <c r="E66" s="185" t="s">
        <v>627</v>
      </c>
      <c r="F66" s="185" t="s">
        <v>790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800</v>
      </c>
      <c r="D68" s="185" t="s">
        <v>607</v>
      </c>
      <c r="E68" s="185" t="s">
        <v>702</v>
      </c>
      <c r="F68" s="185" t="s">
        <v>789</v>
      </c>
    </row>
    <row r="69" spans="3:6" x14ac:dyDescent="0.15">
      <c r="C69" s="185" t="s">
        <v>800</v>
      </c>
      <c r="D69" s="185" t="s">
        <v>626</v>
      </c>
      <c r="E69" s="185" t="s">
        <v>746</v>
      </c>
      <c r="F69" s="185" t="s">
        <v>789</v>
      </c>
    </row>
    <row r="70" spans="3:6" x14ac:dyDescent="0.15">
      <c r="C70" s="185" t="s">
        <v>800</v>
      </c>
      <c r="D70" s="185" t="s">
        <v>608</v>
      </c>
      <c r="E70" s="185" t="s">
        <v>700</v>
      </c>
      <c r="F70" s="185" t="s">
        <v>789</v>
      </c>
    </row>
    <row r="71" spans="3:6" x14ac:dyDescent="0.15">
      <c r="C71" s="185" t="s">
        <v>800</v>
      </c>
      <c r="D71" s="185" t="s">
        <v>609</v>
      </c>
      <c r="E71" s="185" t="s">
        <v>701</v>
      </c>
      <c r="F71" s="185" t="s">
        <v>789</v>
      </c>
    </row>
    <row r="72" spans="3:6" x14ac:dyDescent="0.15">
      <c r="C72" s="185" t="s">
        <v>800</v>
      </c>
      <c r="D72" s="185" t="s">
        <v>696</v>
      </c>
      <c r="E72" s="185" t="s">
        <v>697</v>
      </c>
      <c r="F72" s="185" t="s">
        <v>792</v>
      </c>
    </row>
    <row r="73" spans="3:6" x14ac:dyDescent="0.15">
      <c r="C73" s="185" t="s">
        <v>800</v>
      </c>
      <c r="D73" s="185" t="s">
        <v>1125</v>
      </c>
      <c r="E73" s="185" t="s">
        <v>1126</v>
      </c>
      <c r="F73" s="185" t="s">
        <v>790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805</v>
      </c>
      <c r="D75" s="185" t="s">
        <v>748</v>
      </c>
      <c r="E75" s="185" t="s">
        <v>751</v>
      </c>
      <c r="F75" s="185" t="s">
        <v>789</v>
      </c>
    </row>
    <row r="76" spans="3:6" x14ac:dyDescent="0.15">
      <c r="C76" s="185" t="s">
        <v>805</v>
      </c>
      <c r="D76" s="185" t="s">
        <v>749</v>
      </c>
      <c r="E76" s="185" t="s">
        <v>750</v>
      </c>
      <c r="F76" s="185" t="s">
        <v>792</v>
      </c>
    </row>
    <row r="77" spans="3:6" x14ac:dyDescent="0.15">
      <c r="C77" s="185" t="s">
        <v>805</v>
      </c>
      <c r="D77" s="185" t="s">
        <v>747</v>
      </c>
      <c r="E77" s="185" t="s">
        <v>752</v>
      </c>
      <c r="F77" s="185" t="s">
        <v>790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803</v>
      </c>
      <c r="D79" s="185" t="s">
        <v>614</v>
      </c>
      <c r="E79" s="185" t="s">
        <v>778</v>
      </c>
      <c r="F79" s="185" t="s">
        <v>793</v>
      </c>
    </row>
    <row r="80" spans="3:6" x14ac:dyDescent="0.15">
      <c r="C80" s="185" t="s">
        <v>803</v>
      </c>
      <c r="D80" s="185" t="s">
        <v>1127</v>
      </c>
      <c r="E80" s="185" t="s">
        <v>778</v>
      </c>
      <c r="F80" s="185" t="s">
        <v>789</v>
      </c>
    </row>
    <row r="81" spans="3:6" x14ac:dyDescent="0.15">
      <c r="C81" s="185" t="s">
        <v>803</v>
      </c>
      <c r="D81" s="185" t="s">
        <v>617</v>
      </c>
      <c r="E81" s="185" t="s">
        <v>780</v>
      </c>
      <c r="F81" s="185" t="s">
        <v>792</v>
      </c>
    </row>
    <row r="82" spans="3:6" x14ac:dyDescent="0.15">
      <c r="C82" s="185" t="s">
        <v>803</v>
      </c>
      <c r="D82" s="185" t="s">
        <v>615</v>
      </c>
      <c r="E82" s="185" t="s">
        <v>779</v>
      </c>
      <c r="F82" s="185" t="s">
        <v>790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699</v>
      </c>
      <c r="F84" s="185" t="s">
        <v>789</v>
      </c>
    </row>
    <row r="85" spans="3:6" x14ac:dyDescent="0.15">
      <c r="C85" s="185" t="s">
        <v>280</v>
      </c>
      <c r="D85" s="185" t="s">
        <v>604</v>
      </c>
      <c r="E85" s="185" t="s">
        <v>861</v>
      </c>
      <c r="F85" s="185" t="s">
        <v>789</v>
      </c>
    </row>
    <row r="86" spans="3:6" x14ac:dyDescent="0.15">
      <c r="C86" s="185" t="s">
        <v>280</v>
      </c>
      <c r="D86" s="185" t="s">
        <v>605</v>
      </c>
      <c r="E86" s="185" t="s">
        <v>775</v>
      </c>
      <c r="F86" s="185" t="s">
        <v>789</v>
      </c>
    </row>
    <row r="87" spans="3:6" x14ac:dyDescent="0.15">
      <c r="C87" s="185" t="s">
        <v>280</v>
      </c>
      <c r="D87" s="185" t="s">
        <v>606</v>
      </c>
      <c r="E87" s="185" t="s">
        <v>776</v>
      </c>
      <c r="F87" s="185" t="s">
        <v>792</v>
      </c>
    </row>
    <row r="88" spans="3:6" x14ac:dyDescent="0.15">
      <c r="C88" s="185" t="s">
        <v>280</v>
      </c>
      <c r="D88" s="185" t="s">
        <v>798</v>
      </c>
      <c r="E88" s="185" t="s">
        <v>799</v>
      </c>
      <c r="F88" s="185" t="s">
        <v>792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804</v>
      </c>
      <c r="D90" s="185" t="s">
        <v>610</v>
      </c>
      <c r="E90" s="185" t="s">
        <v>771</v>
      </c>
      <c r="F90" s="185" t="s">
        <v>789</v>
      </c>
    </row>
    <row r="91" spans="3:6" x14ac:dyDescent="0.15">
      <c r="C91" s="185" t="s">
        <v>804</v>
      </c>
      <c r="D91" s="185" t="s">
        <v>611</v>
      </c>
      <c r="E91" s="185" t="s">
        <v>860</v>
      </c>
      <c r="F91" s="185" t="s">
        <v>789</v>
      </c>
    </row>
    <row r="92" spans="3:6" x14ac:dyDescent="0.15">
      <c r="C92" s="185" t="s">
        <v>804</v>
      </c>
      <c r="D92" s="185" t="s">
        <v>612</v>
      </c>
      <c r="E92" s="185" t="s">
        <v>772</v>
      </c>
      <c r="F92" s="185" t="s">
        <v>789</v>
      </c>
    </row>
    <row r="93" spans="3:6" x14ac:dyDescent="0.15">
      <c r="C93" s="185" t="s">
        <v>804</v>
      </c>
      <c r="D93" s="185" t="s">
        <v>812</v>
      </c>
      <c r="E93" s="185" t="s">
        <v>813</v>
      </c>
      <c r="F93" s="185" t="s">
        <v>789</v>
      </c>
    </row>
    <row r="94" spans="3:6" x14ac:dyDescent="0.15">
      <c r="C94" s="185" t="s">
        <v>804</v>
      </c>
      <c r="D94" s="185" t="s">
        <v>814</v>
      </c>
      <c r="E94" s="185" t="s">
        <v>815</v>
      </c>
      <c r="F94" s="185" t="s">
        <v>789</v>
      </c>
    </row>
    <row r="95" spans="3:6" x14ac:dyDescent="0.15">
      <c r="C95" s="185" t="s">
        <v>804</v>
      </c>
      <c r="D95" s="185" t="s">
        <v>981</v>
      </c>
      <c r="E95" s="185" t="s">
        <v>982</v>
      </c>
      <c r="F95" s="185" t="s">
        <v>792</v>
      </c>
    </row>
    <row r="96" spans="3:6" x14ac:dyDescent="0.15">
      <c r="C96" s="185" t="s">
        <v>804</v>
      </c>
      <c r="D96" s="185" t="s">
        <v>1036</v>
      </c>
      <c r="E96" s="185" t="s">
        <v>1022</v>
      </c>
      <c r="F96" s="185" t="s">
        <v>792</v>
      </c>
    </row>
    <row r="97" spans="3:6" x14ac:dyDescent="0.15">
      <c r="C97" s="185" t="s">
        <v>804</v>
      </c>
      <c r="D97" s="185" t="s">
        <v>1124</v>
      </c>
      <c r="E97" s="185" t="s">
        <v>774</v>
      </c>
      <c r="F97" s="185" t="s">
        <v>790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843</v>
      </c>
      <c r="C2" s="10" t="s">
        <v>827</v>
      </c>
      <c r="D2" s="10" t="s">
        <v>828</v>
      </c>
      <c r="E2" s="34"/>
      <c r="F2" s="363" t="s">
        <v>837</v>
      </c>
      <c r="G2" s="363"/>
      <c r="H2" s="363"/>
      <c r="J2" s="363" t="s">
        <v>469</v>
      </c>
      <c r="K2" s="363"/>
      <c r="L2" s="363"/>
      <c r="M2" s="363"/>
      <c r="N2" s="363"/>
      <c r="O2" s="363"/>
    </row>
    <row r="3" spans="2:15" x14ac:dyDescent="0.15">
      <c r="E3" s="33"/>
      <c r="F3" s="14"/>
      <c r="G3" s="10" t="s">
        <v>827</v>
      </c>
      <c r="H3" s="10" t="s">
        <v>828</v>
      </c>
      <c r="K3" s="10" t="s">
        <v>827</v>
      </c>
      <c r="L3" s="10" t="s">
        <v>828</v>
      </c>
      <c r="M3" s="10"/>
      <c r="N3" s="10" t="s">
        <v>1113</v>
      </c>
      <c r="O3" s="10" t="s">
        <v>1114</v>
      </c>
    </row>
    <row r="4" spans="2:15" x14ac:dyDescent="0.15">
      <c r="B4" s="33" t="s">
        <v>842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829</v>
      </c>
      <c r="C5" s="9">
        <v>3500</v>
      </c>
      <c r="D5" s="9">
        <v>5000</v>
      </c>
      <c r="E5" s="66"/>
      <c r="F5" s="33" t="s">
        <v>818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821</v>
      </c>
      <c r="C6" s="9">
        <f>+C4-C5</f>
        <v>11500</v>
      </c>
      <c r="D6" s="9">
        <f>+D4-D5</f>
        <v>20000</v>
      </c>
      <c r="E6" s="66"/>
      <c r="F6" s="33" t="s">
        <v>842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1122</v>
      </c>
    </row>
    <row r="7" spans="2:15" x14ac:dyDescent="0.15">
      <c r="C7" s="9"/>
      <c r="D7" s="9"/>
      <c r="F7" s="33" t="s">
        <v>819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837</v>
      </c>
      <c r="O7" s="33" t="s">
        <v>1117</v>
      </c>
    </row>
    <row r="8" spans="2:15" x14ac:dyDescent="0.15">
      <c r="B8" s="47" t="s">
        <v>822</v>
      </c>
      <c r="C8" s="9">
        <v>1500</v>
      </c>
      <c r="D8" s="9">
        <v>2000</v>
      </c>
      <c r="E8" s="66"/>
      <c r="F8" s="33" t="s">
        <v>820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1118</v>
      </c>
    </row>
    <row r="9" spans="2:15" x14ac:dyDescent="0.15">
      <c r="B9" s="47" t="s">
        <v>823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824</v>
      </c>
      <c r="C10" s="9">
        <v>2500</v>
      </c>
      <c r="D10" s="9">
        <v>2500</v>
      </c>
      <c r="F10" s="33" t="s">
        <v>1085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825</v>
      </c>
      <c r="C11" s="9">
        <v>1500</v>
      </c>
      <c r="D11" s="9">
        <v>2500</v>
      </c>
      <c r="E11" s="66"/>
      <c r="F11" s="33" t="s">
        <v>1086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1121</v>
      </c>
    </row>
    <row r="13" spans="2:15" x14ac:dyDescent="0.15">
      <c r="B13" s="47" t="s">
        <v>167</v>
      </c>
      <c r="C13" s="9">
        <v>500</v>
      </c>
      <c r="D13" s="9">
        <v>500</v>
      </c>
      <c r="F13" s="363" t="s">
        <v>1098</v>
      </c>
      <c r="G13" s="363"/>
      <c r="H13" s="363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1121</v>
      </c>
    </row>
    <row r="14" spans="2:15" x14ac:dyDescent="0.15">
      <c r="B14" s="44" t="s">
        <v>826</v>
      </c>
      <c r="C14" s="66">
        <f>+C13+C12</f>
        <v>7000</v>
      </c>
      <c r="D14" s="66">
        <f>+D13+D12</f>
        <v>8500</v>
      </c>
      <c r="E14" s="9"/>
      <c r="F14" s="14"/>
      <c r="G14" s="10" t="s">
        <v>827</v>
      </c>
      <c r="H14" s="14" t="s">
        <v>828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818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830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839</v>
      </c>
      <c r="G18" s="9">
        <f>+G17*0.75</f>
        <v>3000</v>
      </c>
      <c r="H18" s="9">
        <f>+H17*0.8</f>
        <v>4800</v>
      </c>
      <c r="J18" s="135" t="s">
        <v>1080</v>
      </c>
    </row>
    <row r="19" spans="2:15" x14ac:dyDescent="0.15">
      <c r="B19" s="14" t="s">
        <v>816</v>
      </c>
      <c r="E19" s="9"/>
      <c r="F19" s="33" t="s">
        <v>820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1116</v>
      </c>
      <c r="O20" s="33" t="s">
        <v>1119</v>
      </c>
    </row>
    <row r="21" spans="2:15" x14ac:dyDescent="0.15">
      <c r="E21" s="9"/>
      <c r="F21" s="33" t="s">
        <v>1088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846</v>
      </c>
      <c r="E22" s="9"/>
      <c r="F22" s="33" t="s">
        <v>1087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3" t="s">
        <v>473</v>
      </c>
      <c r="G24" s="363"/>
      <c r="H24" s="363"/>
      <c r="J24" s="127" t="s">
        <v>481</v>
      </c>
      <c r="K24" s="9">
        <v>0</v>
      </c>
      <c r="L24" s="9">
        <v>0</v>
      </c>
      <c r="M24" s="9"/>
      <c r="N24" t="s">
        <v>1115</v>
      </c>
      <c r="O24" s="33" t="s">
        <v>1120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827</v>
      </c>
      <c r="H25" s="10" t="s">
        <v>828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833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834</v>
      </c>
      <c r="C27" s="9">
        <f>+G45</f>
        <v>1625</v>
      </c>
      <c r="D27" s="9">
        <f>+H45</f>
        <v>2000</v>
      </c>
      <c r="F27" s="33" t="s">
        <v>818</v>
      </c>
      <c r="G27" s="9">
        <v>0</v>
      </c>
      <c r="H27" s="66">
        <f>+G30</f>
        <v>500</v>
      </c>
      <c r="J27" s="135" t="s">
        <v>1104</v>
      </c>
    </row>
    <row r="28" spans="2:15" x14ac:dyDescent="0.15">
      <c r="B28" s="136" t="s">
        <v>847</v>
      </c>
      <c r="C28" s="9">
        <f>SUM(C23:C27)</f>
        <v>-9875</v>
      </c>
      <c r="D28" s="9">
        <f>SUM(D23:D27)</f>
        <v>-13300</v>
      </c>
      <c r="F28" s="33" t="s">
        <v>830</v>
      </c>
      <c r="G28" s="9">
        <v>4000</v>
      </c>
      <c r="H28" s="66">
        <v>6000</v>
      </c>
      <c r="J28" s="127" t="s">
        <v>1082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1122</v>
      </c>
    </row>
    <row r="29" spans="2:15" x14ac:dyDescent="0.15">
      <c r="B29" s="137"/>
      <c r="F29" s="33" t="s">
        <v>840</v>
      </c>
      <c r="G29" s="9">
        <f>+C5</f>
        <v>3500</v>
      </c>
      <c r="H29" s="9">
        <f>+D5</f>
        <v>5000</v>
      </c>
      <c r="J29" s="127" t="s">
        <v>1001</v>
      </c>
      <c r="L29" s="66">
        <f>+K30</f>
        <v>4500</v>
      </c>
      <c r="M29" s="66"/>
      <c r="N29" s="44" t="s">
        <v>843</v>
      </c>
      <c r="O29" s="33" t="s">
        <v>1122</v>
      </c>
    </row>
    <row r="30" spans="2:15" x14ac:dyDescent="0.15">
      <c r="B30" s="136" t="s">
        <v>1066</v>
      </c>
      <c r="C30" s="66">
        <f>+C20+C28</f>
        <v>-5375</v>
      </c>
      <c r="D30" s="66">
        <f>+D20+D28</f>
        <v>-1800</v>
      </c>
      <c r="F30" s="33" t="s">
        <v>820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843</v>
      </c>
      <c r="O30" s="33" t="s">
        <v>1122</v>
      </c>
    </row>
    <row r="31" spans="2:15" x14ac:dyDescent="0.15">
      <c r="J31" s="135" t="s">
        <v>1083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845</v>
      </c>
      <c r="F32" s="33" t="s">
        <v>1088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1089</v>
      </c>
      <c r="G33" s="66">
        <f>+G30-G27</f>
        <v>500</v>
      </c>
      <c r="H33" s="66">
        <f>+H30-H27</f>
        <v>1000</v>
      </c>
      <c r="J33" s="135" t="s">
        <v>1084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838</v>
      </c>
      <c r="H36" s="10"/>
    </row>
    <row r="37" spans="2:14" x14ac:dyDescent="0.15">
      <c r="B37" s="135" t="s">
        <v>817</v>
      </c>
      <c r="C37" s="9"/>
      <c r="D37" s="9"/>
      <c r="F37" s="14"/>
      <c r="G37" s="10" t="s">
        <v>827</v>
      </c>
      <c r="H37" s="10" t="s">
        <v>828</v>
      </c>
    </row>
    <row r="38" spans="2:14" x14ac:dyDescent="0.15">
      <c r="B38" s="136" t="s">
        <v>1082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1067</v>
      </c>
      <c r="C39" s="9">
        <f>+C38</f>
        <v>50000</v>
      </c>
      <c r="D39" s="9">
        <f>+D38</f>
        <v>0</v>
      </c>
      <c r="F39" s="33" t="s">
        <v>818</v>
      </c>
      <c r="G39" s="9">
        <v>0</v>
      </c>
      <c r="H39" s="66">
        <f>+G42</f>
        <v>1625</v>
      </c>
    </row>
    <row r="40" spans="2:14" x14ac:dyDescent="0.15">
      <c r="F40" s="33" t="s">
        <v>832</v>
      </c>
      <c r="G40" s="9">
        <f>+C12</f>
        <v>6500</v>
      </c>
      <c r="H40" s="9">
        <f>+D12</f>
        <v>8000</v>
      </c>
    </row>
    <row r="41" spans="2:14" x14ac:dyDescent="0.15">
      <c r="F41" s="33" t="s">
        <v>831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820</v>
      </c>
      <c r="G42" s="9">
        <f>+G39+G40-G41</f>
        <v>1625</v>
      </c>
      <c r="H42" s="66">
        <f>+H39+H40-H41</f>
        <v>3625</v>
      </c>
      <c r="J42" s="14" t="s">
        <v>1002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1085</v>
      </c>
      <c r="G44" s="66">
        <f>+G41*-1</f>
        <v>-4875</v>
      </c>
      <c r="H44" s="66">
        <f>+H41*-1</f>
        <v>-6000</v>
      </c>
      <c r="J44" s="33" t="s">
        <v>1003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1090</v>
      </c>
      <c r="G45" s="66">
        <f>+G42-G39</f>
        <v>1625</v>
      </c>
      <c r="H45" s="66">
        <f>+H42-H39</f>
        <v>2000</v>
      </c>
      <c r="J45" s="47" t="s">
        <v>1005</v>
      </c>
      <c r="K45" s="102">
        <f>+K16/K21</f>
        <v>21.761904761904763</v>
      </c>
      <c r="L45" s="102">
        <f>+L16/L21</f>
        <v>12.330472103004292</v>
      </c>
      <c r="M45" s="102"/>
      <c r="N45" s="33" t="s">
        <v>1008</v>
      </c>
    </row>
    <row r="46" spans="2:14" x14ac:dyDescent="0.15">
      <c r="F46" s="33"/>
      <c r="G46" s="66"/>
      <c r="H46" s="66"/>
      <c r="J46" s="47" t="s">
        <v>1006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1009</v>
      </c>
    </row>
    <row r="47" spans="2:14" x14ac:dyDescent="0.15">
      <c r="F47" s="14" t="s">
        <v>841</v>
      </c>
      <c r="G47" s="362" t="s">
        <v>467</v>
      </c>
      <c r="H47" s="362"/>
      <c r="J47" s="47" t="s">
        <v>1007</v>
      </c>
      <c r="N47" s="33" t="s">
        <v>1010</v>
      </c>
    </row>
    <row r="48" spans="2:14" x14ac:dyDescent="0.15">
      <c r="B48" s="10" t="s">
        <v>843</v>
      </c>
      <c r="C48" s="10" t="s">
        <v>827</v>
      </c>
      <c r="D48" s="10" t="s">
        <v>828</v>
      </c>
      <c r="G48" s="10" t="s">
        <v>827</v>
      </c>
      <c r="H48" s="10" t="s">
        <v>828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1011</v>
      </c>
    </row>
    <row r="50" spans="2:14" x14ac:dyDescent="0.15">
      <c r="B50" s="33" t="s">
        <v>842</v>
      </c>
      <c r="C50" s="9">
        <v>15000</v>
      </c>
      <c r="D50" s="9">
        <v>25000</v>
      </c>
      <c r="F50" s="33" t="s">
        <v>835</v>
      </c>
      <c r="G50" s="9">
        <f>+G21</f>
        <v>-3000</v>
      </c>
      <c r="H50" s="9">
        <f>+H21</f>
        <v>-4800</v>
      </c>
      <c r="J50" s="47" t="s">
        <v>1012</v>
      </c>
      <c r="N50" s="33" t="s">
        <v>1013</v>
      </c>
    </row>
    <row r="51" spans="2:14" x14ac:dyDescent="0.15">
      <c r="B51" s="47" t="s">
        <v>829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1014</v>
      </c>
      <c r="N51" s="33" t="s">
        <v>1015</v>
      </c>
    </row>
    <row r="52" spans="2:14" x14ac:dyDescent="0.15">
      <c r="B52" s="33" t="s">
        <v>821</v>
      </c>
      <c r="C52" s="9">
        <f>+C50-C51</f>
        <v>11500</v>
      </c>
      <c r="D52" s="9">
        <f>+D50-D51</f>
        <v>20000</v>
      </c>
      <c r="F52" s="33" t="s">
        <v>836</v>
      </c>
      <c r="G52" s="9">
        <f>+G44</f>
        <v>-4875</v>
      </c>
      <c r="H52" s="9">
        <f>+H44</f>
        <v>-6000</v>
      </c>
      <c r="J52" s="47" t="s">
        <v>1016</v>
      </c>
      <c r="N52" s="33" t="s">
        <v>1017</v>
      </c>
    </row>
    <row r="53" spans="2:14" x14ac:dyDescent="0.15">
      <c r="B53" s="47" t="s">
        <v>826</v>
      </c>
      <c r="C53" s="66">
        <f>+C14</f>
        <v>7000</v>
      </c>
      <c r="D53" s="66">
        <f>+D14</f>
        <v>8500</v>
      </c>
      <c r="F53" s="33" t="s">
        <v>1068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827</v>
      </c>
      <c r="H54" s="10" t="s">
        <v>828</v>
      </c>
      <c r="J54" s="33" t="s">
        <v>1004</v>
      </c>
    </row>
    <row r="55" spans="2:14" x14ac:dyDescent="0.15">
      <c r="B55" s="47"/>
      <c r="C55" s="9"/>
      <c r="D55" s="9"/>
      <c r="F55" s="73"/>
      <c r="G55" s="6"/>
      <c r="H55" s="6"/>
      <c r="J55" s="47" t="s">
        <v>1018</v>
      </c>
      <c r="N55" s="33" t="s">
        <v>1019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1020</v>
      </c>
      <c r="N56" s="33" t="s">
        <v>1021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1024</v>
      </c>
      <c r="J2" s="48" t="s">
        <v>1027</v>
      </c>
    </row>
    <row r="4" spans="2:10" x14ac:dyDescent="0.15">
      <c r="B4" s="14" t="s">
        <v>1003</v>
      </c>
    </row>
    <row r="5" spans="2:10" x14ac:dyDescent="0.15">
      <c r="B5" s="47" t="s">
        <v>1005</v>
      </c>
      <c r="C5" s="75" t="s">
        <v>296</v>
      </c>
      <c r="D5" s="257">
        <f>D153/D168</f>
        <v>4434.4492615384606</v>
      </c>
      <c r="E5" s="257">
        <f>E153/E168</f>
        <v>-3210.6303416416417</v>
      </c>
      <c r="F5" s="257">
        <f>F153/F168</f>
        <v>-5545.4864264989519</v>
      </c>
      <c r="G5" s="257">
        <f>G153/G168</f>
        <v>-7637.7233986812589</v>
      </c>
      <c r="H5" s="257">
        <f>H153/H168</f>
        <v>-806.10700013696487</v>
      </c>
      <c r="I5" s="257"/>
      <c r="J5" s="48" t="s">
        <v>1032</v>
      </c>
    </row>
    <row r="6" spans="2:10" x14ac:dyDescent="0.15">
      <c r="B6" s="47" t="s">
        <v>1034</v>
      </c>
      <c r="C6" s="75" t="s">
        <v>296</v>
      </c>
      <c r="D6" s="257">
        <f>(D150+D151)/D168</f>
        <v>4433.2184923076911</v>
      </c>
      <c r="E6" s="257">
        <f>(E150+E151)/E168</f>
        <v>-3211.9756869869871</v>
      </c>
      <c r="F6" s="257">
        <f>(F150+F151)/F168</f>
        <v>-5546.907344272071</v>
      </c>
      <c r="G6" s="257">
        <f>(G150+G151)/G168</f>
        <v>-7639.2399658483218</v>
      </c>
      <c r="H6" s="257">
        <f>(H150+H151)/H168</f>
        <v>-807.56581778803877</v>
      </c>
      <c r="I6" s="257"/>
      <c r="J6" s="48" t="s">
        <v>1039</v>
      </c>
    </row>
    <row r="7" spans="2:10" x14ac:dyDescent="0.15">
      <c r="C7" s="75"/>
    </row>
    <row r="8" spans="2:10" x14ac:dyDescent="0.15">
      <c r="B8" s="14" t="s">
        <v>1025</v>
      </c>
      <c r="C8" s="75"/>
    </row>
    <row r="9" spans="2:10" x14ac:dyDescent="0.15">
      <c r="B9" s="47" t="s">
        <v>1040</v>
      </c>
      <c r="C9" s="75" t="s">
        <v>296</v>
      </c>
      <c r="D9" s="257">
        <f>(D20+D28+D33)/D151</f>
        <v>1.9999057670561629</v>
      </c>
      <c r="E9" s="257">
        <f>(E20+E28+E33)/E151</f>
        <v>8.1249079238135327</v>
      </c>
      <c r="F9" s="257">
        <f>(F20+F28+F33)/F151</f>
        <v>16.011544767667889</v>
      </c>
      <c r="G9" s="257">
        <f>(G20+G28+G33)/G151</f>
        <v>15.833688959336707</v>
      </c>
      <c r="H9" s="257">
        <f>(H20+H28+H33)/H151</f>
        <v>16.358061642119331</v>
      </c>
      <c r="I9" s="258"/>
      <c r="J9" s="48" t="s">
        <v>1041</v>
      </c>
    </row>
    <row r="10" spans="2:10" x14ac:dyDescent="0.15">
      <c r="B10" s="47" t="s">
        <v>1014</v>
      </c>
      <c r="C10" s="75" t="s">
        <v>296</v>
      </c>
      <c r="D10" s="257">
        <f>D21/(D152/2)</f>
        <v>15.15</v>
      </c>
      <c r="E10" s="258">
        <f>E21/((D152+E152)/2)</f>
        <v>4.09171052631579</v>
      </c>
      <c r="F10" s="258">
        <f>F21/((E152+F152)/2)</f>
        <v>4.3954003780718338</v>
      </c>
      <c r="G10" s="258">
        <f>G21/((F152+G152)/2)</f>
        <v>4.4765129896197733</v>
      </c>
      <c r="H10" s="258">
        <f>H21/((G152+H152)/2)</f>
        <v>0.47289738334097409</v>
      </c>
      <c r="J10" s="48" t="s">
        <v>1031</v>
      </c>
    </row>
    <row r="11" spans="2:10" x14ac:dyDescent="0.15">
      <c r="B11" s="47" t="s">
        <v>1016</v>
      </c>
      <c r="C11" s="75"/>
      <c r="D11" s="257">
        <f>D21/(D166/2)</f>
        <v>18.646153846153847</v>
      </c>
      <c r="E11" s="258">
        <f>E21/((D166+E166)/2)</f>
        <v>5.3731317494600441</v>
      </c>
      <c r="F11" s="258">
        <f>F21/((E166+F166)/2)</f>
        <v>6.1003982683982692</v>
      </c>
      <c r="G11" s="258">
        <f>G21/((F166+G166)/2)</f>
        <v>6.5948067462957667</v>
      </c>
      <c r="H11" s="258">
        <f>H21/((G166+H166)/2)</f>
        <v>0.69162419756393811</v>
      </c>
      <c r="J11" s="48" t="s">
        <v>1030</v>
      </c>
    </row>
    <row r="12" spans="2:10" x14ac:dyDescent="0.15">
      <c r="C12" s="75"/>
    </row>
    <row r="13" spans="2:10" x14ac:dyDescent="0.15">
      <c r="B13" s="14" t="s">
        <v>1004</v>
      </c>
      <c r="C13" s="75"/>
    </row>
    <row r="14" spans="2:10" x14ac:dyDescent="0.15">
      <c r="B14" s="47" t="s">
        <v>1018</v>
      </c>
      <c r="C14" s="75" t="s">
        <v>296</v>
      </c>
      <c r="D14" s="259">
        <f>D113/(D20+D28+D33)</f>
        <v>-530.01570418885171</v>
      </c>
      <c r="E14" s="259">
        <f t="shared" ref="E14:H14" si="0">E113/(E20+E28+E33)</f>
        <v>-255.81846748779321</v>
      </c>
      <c r="F14" s="259">
        <f t="shared" si="0"/>
        <v>-83.102118654377179</v>
      </c>
      <c r="G14" s="259">
        <f t="shared" si="0"/>
        <v>-60.561433634713012</v>
      </c>
      <c r="H14" s="259">
        <f t="shared" si="0"/>
        <v>-54.540758294051543</v>
      </c>
      <c r="J14" s="48" t="s">
        <v>1028</v>
      </c>
    </row>
    <row r="15" spans="2:10" x14ac:dyDescent="0.15">
      <c r="B15" s="47" t="s">
        <v>1026</v>
      </c>
      <c r="C15" s="75" t="s">
        <v>296</v>
      </c>
      <c r="D15" s="259">
        <f>D113/(+D180/2)</f>
        <v>-5.1948602980218936</v>
      </c>
      <c r="E15" s="259">
        <f>E113/((D180+E180)/2)</f>
        <v>6.70244779239765</v>
      </c>
      <c r="F15" s="259">
        <f>F113/((E180+F180)/2)</f>
        <v>0.76075948809666338</v>
      </c>
      <c r="G15" s="259">
        <f>G113/((F180+G180)/2)</f>
        <v>0.49665036266886664</v>
      </c>
      <c r="H15" s="259">
        <f>H113/((G180+H180)/2)</f>
        <v>0.42542009546000925</v>
      </c>
      <c r="J15" s="48" t="s">
        <v>1029</v>
      </c>
    </row>
    <row r="17" spans="1:55" ht="12.75" customHeight="1" x14ac:dyDescent="0.2">
      <c r="A17" s="221"/>
      <c r="B17" s="256" t="s">
        <v>1033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200000</v>
      </c>
      <c r="E20" s="70">
        <f>'FIN-P&amp;L_CWS'!F10</f>
        <v>453750</v>
      </c>
      <c r="F20" s="70">
        <f>'FIN-P&amp;L_CWS'!G10</f>
        <v>1116900</v>
      </c>
      <c r="G20" s="70">
        <f>'FIN-P&amp;L_CWS'!H10</f>
        <v>1819350</v>
      </c>
      <c r="H20" s="70">
        <f>'FIN-P&amp;L_CWS'!I10</f>
        <v>2733975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90900</v>
      </c>
      <c r="E21" s="70">
        <f>'FIN-P&amp;L_CWS'!F11</f>
        <v>93291.000000000015</v>
      </c>
      <c r="F21" s="70">
        <f>'FIN-P&amp;L_CWS'!G11</f>
        <v>174387.51</v>
      </c>
      <c r="G21" s="70">
        <f>'FIN-P&amp;L_CWS'!H11</f>
        <v>234170.87099999996</v>
      </c>
      <c r="H21" s="70">
        <f>'FIN-P&amp;L_CWS'!I11</f>
        <v>209114.47809999998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109100</v>
      </c>
      <c r="E22" s="70">
        <f>'FIN-P&amp;L_CWS'!F12</f>
        <v>360459.00000000006</v>
      </c>
      <c r="F22" s="70">
        <f>'FIN-P&amp;L_CWS'!G12</f>
        <v>942512.48999999987</v>
      </c>
      <c r="G22" s="70">
        <f>'FIN-P&amp;L_CWS'!H12</f>
        <v>1585179.129</v>
      </c>
      <c r="H22" s="70">
        <f>'FIN-P&amp;L_CWS'!I12</f>
        <v>2524860.5219000001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0.54549999999999998</v>
      </c>
      <c r="E23" s="46">
        <f>'FIN-P&amp;L_CWS'!F13</f>
        <v>0.79440000000000011</v>
      </c>
      <c r="F23" s="46">
        <f>'FIN-P&amp;L_CWS'!G13</f>
        <v>0.84386470588235285</v>
      </c>
      <c r="G23" s="46">
        <f>'FIN-P&amp;L_CWS'!H13</f>
        <v>0.87128871794871787</v>
      </c>
      <c r="H23" s="46">
        <f>'FIN-P&amp;L_CWS'!I13</f>
        <v>0.92351265900383139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7300</v>
      </c>
      <c r="E26" s="70">
        <f>'FIN-P&amp;L_CWS'!F16</f>
        <v>11250</v>
      </c>
      <c r="F26" s="70">
        <f>'FIN-P&amp;L_CWS'!G16</f>
        <v>17637.5</v>
      </c>
      <c r="G26" s="70">
        <f>'FIN-P&amp;L_CWS'!H16</f>
        <v>18270</v>
      </c>
      <c r="H26" s="70">
        <f>'FIN-P&amp;L_CWS'!I16</f>
        <v>11340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1825</v>
      </c>
      <c r="E27" s="70">
        <f>'FIN-P&amp;L_CWS'!F17</f>
        <v>3325</v>
      </c>
      <c r="F27" s="70">
        <f>'FIN-P&amp;L_CWS'!G17</f>
        <v>5400</v>
      </c>
      <c r="G27" s="70">
        <f>'FIN-P&amp;L_CWS'!H17</f>
        <v>9590</v>
      </c>
      <c r="H27" s="70">
        <f>'FIN-P&amp;L_CWS'!I17</f>
        <v>10850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9125</v>
      </c>
      <c r="E28" s="70">
        <f>'FIN-P&amp;L_CWS'!F18</f>
        <v>14575</v>
      </c>
      <c r="F28" s="70">
        <f>'FIN-P&amp;L_CWS'!G18</f>
        <v>23037.5</v>
      </c>
      <c r="G28" s="70">
        <f>'FIN-P&amp;L_CWS'!H18</f>
        <v>27860</v>
      </c>
      <c r="H28" s="70">
        <f>'FIN-P&amp;L_CWS'!I18</f>
        <v>22190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675</v>
      </c>
      <c r="E31" s="70">
        <f>'FIN-P&amp;L_CWS'!F21</f>
        <v>1250</v>
      </c>
      <c r="F31" s="70">
        <f>'FIN-P&amp;L_CWS'!G21</f>
        <v>3400</v>
      </c>
      <c r="G31" s="70">
        <f>'FIN-P&amp;L_CWS'!H21</f>
        <v>6325</v>
      </c>
      <c r="H31" s="70">
        <f>'FIN-P&amp;L_CWS'!I21</f>
        <v>9575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2430</v>
      </c>
      <c r="E32" s="70">
        <f>'FIN-P&amp;L_CWS'!F22</f>
        <v>12993.75</v>
      </c>
      <c r="F32" s="70">
        <f>'FIN-P&amp;L_CWS'!G22</f>
        <v>40736.25</v>
      </c>
      <c r="G32" s="70">
        <f>'FIN-P&amp;L_CWS'!H22</f>
        <v>94365</v>
      </c>
      <c r="H32" s="70">
        <f>'FIN-P&amp;L_CWS'!I22</f>
        <v>171922.5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3105</v>
      </c>
      <c r="E33" s="70">
        <f>'FIN-P&amp;L_CWS'!F23</f>
        <v>14243.75</v>
      </c>
      <c r="F33" s="70">
        <f>'FIN-P&amp;L_CWS'!G23</f>
        <v>44136.25</v>
      </c>
      <c r="G33" s="70">
        <f>'FIN-P&amp;L_CWS'!H23</f>
        <v>100690</v>
      </c>
      <c r="H33" s="70">
        <f>'FIN-P&amp;L_CWS'!I23</f>
        <v>181497.5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121330</v>
      </c>
      <c r="E35" s="70">
        <f>'FIN-P&amp;L_CWS'!F25</f>
        <v>389277.75000000006</v>
      </c>
      <c r="F35" s="70">
        <f>'FIN-P&amp;L_CWS'!G25</f>
        <v>1009686.2399999999</v>
      </c>
      <c r="G35" s="70">
        <f>'FIN-P&amp;L_CWS'!H25</f>
        <v>1713729.129</v>
      </c>
      <c r="H35" s="70">
        <f>'FIN-P&amp;L_CWS'!I25</f>
        <v>2728548.0218999996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24003033.25</v>
      </c>
      <c r="E56" s="70">
        <f>'FIN-P&amp;L_CWS'!F46</f>
        <v>33609731.943750001</v>
      </c>
      <c r="F56" s="70">
        <f>'FIN-P&amp;L_CWS'!G46</f>
        <v>43225242.156000003</v>
      </c>
      <c r="G56" s="70">
        <f>'FIN-P&amp;L_CWS'!H46</f>
        <v>52842843.228224993</v>
      </c>
      <c r="H56" s="70">
        <f>'FIN-P&amp;L_CWS'!I46</f>
        <v>81668213.700547501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52803033.25</v>
      </c>
      <c r="E60" s="70">
        <f>'FIN-P&amp;L_CWS'!F50</f>
        <v>67209731.943750009</v>
      </c>
      <c r="F60" s="70">
        <f>'FIN-P&amp;L_CWS'!G50</f>
        <v>76825242.156000003</v>
      </c>
      <c r="G60" s="70">
        <f>'FIN-P&amp;L_CWS'!H50</f>
        <v>93642843.228225023</v>
      </c>
      <c r="H60" s="70">
        <f>'FIN-P&amp;L_CWS'!I50</f>
        <v>129668213.7005475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10560606.65</v>
      </c>
      <c r="E70" s="70">
        <f>'FIN-P&amp;L_CWS'!F60</f>
        <v>13441946.388750002</v>
      </c>
      <c r="F70" s="70">
        <f>'FIN-P&amp;L_CWS'!G60</f>
        <v>15365048.431200001</v>
      </c>
      <c r="G70" s="70">
        <f>'FIN-P&amp;L_CWS'!H60</f>
        <v>18728568.645645</v>
      </c>
      <c r="H70" s="70">
        <f>'FIN-P&amp;L_CWS'!I60</f>
        <v>25933642.740109496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17309694.650000002</v>
      </c>
      <c r="E73" s="70">
        <f>'FIN-P&amp;L_CWS'!F63</f>
        <v>20191034.388750002</v>
      </c>
      <c r="F73" s="70">
        <f>'FIN-P&amp;L_CWS'!G63</f>
        <v>22114136.431199998</v>
      </c>
      <c r="G73" s="70">
        <f>'FIN-P&amp;L_CWS'!H63</f>
        <v>25477656.645644996</v>
      </c>
      <c r="H73" s="70">
        <f>'FIN-P&amp;L_CWS'!I63</f>
        <v>32682730.740109503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112112727.90000001</v>
      </c>
      <c r="E75" s="70">
        <f>'FIN-P&amp;L_CWS'!F65</f>
        <v>123400766.33249998</v>
      </c>
      <c r="F75" s="70">
        <f>'FIN-P&amp;L_CWS'!G65</f>
        <v>98939378.587200001</v>
      </c>
      <c r="G75" s="70">
        <f>'FIN-P&amp;L_CWS'!H65</f>
        <v>119120499.87387002</v>
      </c>
      <c r="H75" s="70">
        <f>'FIN-P&amp;L_CWS'!I65</f>
        <v>162350944.44065696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112606562.89999999</v>
      </c>
      <c r="E111" s="70">
        <f>'FIN-P&amp;L_CWS'!F101</f>
        <v>123839275.83250003</v>
      </c>
      <c r="F111" s="70">
        <f>'FIN-P&amp;L_CWS'!G101</f>
        <v>99408723.50803332</v>
      </c>
      <c r="G111" s="70">
        <f>'FIN-P&amp;L_CWS'!H101</f>
        <v>119681345.70605753</v>
      </c>
      <c r="H111" s="70">
        <f>'FIN-P&amp;L_CWS'!I101</f>
        <v>162950888.38389915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-112485232.89999999</v>
      </c>
      <c r="E113" s="70">
        <f>'FIN-P&amp;L_CWS'!F103</f>
        <v>-123449998.08250001</v>
      </c>
      <c r="F113" s="70">
        <f>'FIN-P&amp;L_CWS'!G103</f>
        <v>-98399037.268033341</v>
      </c>
      <c r="G113" s="70">
        <f>'FIN-P&amp;L_CWS'!H103</f>
        <v>-117967616.57705748</v>
      </c>
      <c r="H113" s="70">
        <f>'FIN-P&amp;L_CWS'!I103</f>
        <v>-160222340.36199918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1035</v>
      </c>
      <c r="C114" s="70">
        <f>'FIN-P&amp;L_CWS'!D104</f>
        <v>-28592</v>
      </c>
      <c r="D114" s="70">
        <f>'FIN-P&amp;L_CWS'!E104</f>
        <v>-112513824.89999999</v>
      </c>
      <c r="E114" s="70">
        <f>'FIN-P&amp;L_CWS'!F104</f>
        <v>-235963822.98250002</v>
      </c>
      <c r="F114" s="70">
        <f>'FIN-P&amp;L_CWS'!G104</f>
        <v>-334362860.25053334</v>
      </c>
      <c r="G114" s="70">
        <f>'FIN-P&amp;L_CWS'!H104</f>
        <v>-452330476.82759082</v>
      </c>
      <c r="H114" s="70">
        <f>'FIN-P&amp;L_CWS'!I104</f>
        <v>-612552817.18958998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862</v>
      </c>
    </row>
    <row r="118" spans="2:54" x14ac:dyDescent="0.15">
      <c r="B118" s="136" t="s">
        <v>468</v>
      </c>
    </row>
    <row r="119" spans="2:54" x14ac:dyDescent="0.15">
      <c r="B119" s="135" t="s">
        <v>863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-112485232.89999999</v>
      </c>
      <c r="E120" s="121">
        <f>'FIN-CASHFLOW_CWS'!E5</f>
        <v>-123449998.08250001</v>
      </c>
      <c r="F120" s="121">
        <f>'FIN-CASHFLOW_CWS'!F5</f>
        <v>-98399037.268033341</v>
      </c>
      <c r="G120" s="121">
        <f>'FIN-CASHFLOW_CWS'!G5</f>
        <v>-117967616.57705748</v>
      </c>
      <c r="H120" s="121">
        <f>'FIN-CASHFLOW_CWS'!H5</f>
        <v>-160222340.36199918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-106120</v>
      </c>
      <c r="E124" s="121">
        <f>'FIN-CASHFLOW_CWS'!E9</f>
        <v>46726.25</v>
      </c>
      <c r="F124" s="121">
        <f>'FIN-CASHFLOW_CWS'!F9</f>
        <v>-14557.5</v>
      </c>
      <c r="G124" s="121">
        <f>'FIN-CASHFLOW_CWS'!G9</f>
        <v>-49071.25</v>
      </c>
      <c r="H124" s="121">
        <f>'FIN-CASHFLOW_CWS'!H9</f>
        <v>-56562.5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-12000</v>
      </c>
      <c r="E125" s="121">
        <f>'FIN-CASHFLOW_CWS'!E10</f>
        <v>-21600</v>
      </c>
      <c r="F125" s="121">
        <f>'FIN-CASHFLOW_CWS'!F10</f>
        <v>-12150</v>
      </c>
      <c r="G125" s="121">
        <f>'FIN-CASHFLOW_CWS'!G10</f>
        <v>-13122</v>
      </c>
      <c r="H125" s="121">
        <f>'FIN-CASHFLOW_CWS'!H10</f>
        <v>-766652.85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9750</v>
      </c>
      <c r="E126" s="121">
        <f>'FIN-CASHFLOW_CWS'!E11</f>
        <v>15225</v>
      </c>
      <c r="F126" s="121">
        <f>'FIN-CASHFLOW_CWS'!F11</f>
        <v>7222.5</v>
      </c>
      <c r="G126" s="121">
        <f>'FIN-CASHFLOW_CWS'!G11</f>
        <v>6621.75</v>
      </c>
      <c r="H126" s="121">
        <f>'FIN-CASHFLOW_CWS'!H11</f>
        <v>527067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847</v>
      </c>
      <c r="C128" s="121">
        <f>'FIN-CASHFLOW_CWS'!C13</f>
        <v>0</v>
      </c>
      <c r="D128" s="121">
        <f>'FIN-CASHFLOW_CWS'!D13</f>
        <v>-90095</v>
      </c>
      <c r="E128" s="121">
        <f>'FIN-CASHFLOW_CWS'!E13</f>
        <v>60751.25</v>
      </c>
      <c r="F128" s="121">
        <f>'FIN-CASHFLOW_CWS'!F13</f>
        <v>1523.3333333333358</v>
      </c>
      <c r="G128" s="121">
        <f>'FIN-CASHFLOW_CWS'!G13</f>
        <v>-34471.5</v>
      </c>
      <c r="H128" s="121">
        <f>'FIN-CASHFLOW_CWS'!H13</f>
        <v>-275048.34999999998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865</v>
      </c>
      <c r="C130" s="121">
        <f>'FIN-CASHFLOW_CWS'!C15</f>
        <v>-28592</v>
      </c>
      <c r="D130" s="121">
        <f>'FIN-CASHFLOW_CWS'!D15</f>
        <v>-112575327.89999999</v>
      </c>
      <c r="E130" s="121">
        <f>'FIN-CASHFLOW_CWS'!E15</f>
        <v>-123389246.83250001</v>
      </c>
      <c r="F130" s="121">
        <f>'FIN-CASHFLOW_CWS'!F15</f>
        <v>-98397513.934700012</v>
      </c>
      <c r="G130" s="121">
        <f>'FIN-CASHFLOW_CWS'!G15</f>
        <v>-118002088.07705748</v>
      </c>
      <c r="H130" s="121">
        <f>'FIN-CASHFLOW_CWS'!H15</f>
        <v>-160497388.71199918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46992642</v>
      </c>
      <c r="D138" s="121">
        <f>'FIN-CASHFLOW_CWS'!D23</f>
        <v>108827538.19999999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46964050</v>
      </c>
      <c r="D140" s="121">
        <f>'FIN-CASHFLOW_CWS'!D25</f>
        <v>-3846289.700000003</v>
      </c>
      <c r="E140" s="121">
        <f>'FIN-CASHFLOW_CWS'!E25</f>
        <v>-123396246.83250001</v>
      </c>
      <c r="F140" s="121">
        <f>'FIN-CASHFLOW_CWS'!F25</f>
        <v>-98392013.934700012</v>
      </c>
      <c r="G140" s="121">
        <f>'FIN-CASHFLOW_CWS'!G25</f>
        <v>-118002088.07705748</v>
      </c>
      <c r="H140" s="121">
        <f>'FIN-CASHFLOW_CWS'!H25</f>
        <v>-160497388.71199918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46964050</v>
      </c>
      <c r="E142" s="121">
        <f>'FIN-CASHFLOW_CWS'!E27</f>
        <v>43117760.299999997</v>
      </c>
      <c r="F142" s="121">
        <f>'FIN-CASHFLOW_CWS'!F27</f>
        <v>-80278486.532500014</v>
      </c>
      <c r="G142" s="121">
        <f>'FIN-CASHFLOW_CWS'!G27</f>
        <v>-178670500.46720004</v>
      </c>
      <c r="H142" s="121">
        <f>'FIN-CASHFLOW_CWS'!H27</f>
        <v>-296672588.54425752</v>
      </c>
      <c r="I142" s="121"/>
    </row>
    <row r="143" spans="2:9" x14ac:dyDescent="0.15">
      <c r="B143" s="136" t="s">
        <v>492</v>
      </c>
      <c r="C143" s="121">
        <f>'FIN-CASHFLOW_CWS'!C28</f>
        <v>46964050</v>
      </c>
      <c r="D143" s="121">
        <f>'FIN-CASHFLOW_CWS'!D28</f>
        <v>43117760.299999997</v>
      </c>
      <c r="E143" s="121">
        <f>'FIN-CASHFLOW_CWS'!E28</f>
        <v>-80278486.532500014</v>
      </c>
      <c r="F143" s="121">
        <f>'FIN-CASHFLOW_CWS'!F28</f>
        <v>-178670500.46720004</v>
      </c>
      <c r="G143" s="121">
        <f>'FIN-CASHFLOW_CWS'!G28</f>
        <v>-296672588.54425752</v>
      </c>
      <c r="H143" s="121">
        <f>'FIN-CASHFLOW_CWS'!H28</f>
        <v>-457169977.2562567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46964050</v>
      </c>
      <c r="D150" s="121">
        <f>'FIN-BALANCE_CWS'!E7</f>
        <v>43117760.29999999</v>
      </c>
      <c r="E150" s="121">
        <f>'FIN-BALANCE_CWS'!F7</f>
        <v>-80278486.532499999</v>
      </c>
      <c r="F150" s="121">
        <f>'FIN-BALANCE_CWS'!G7</f>
        <v>-178670500.46720001</v>
      </c>
      <c r="G150" s="121">
        <f>'FIN-BALANCE_CWS'!H7</f>
        <v>-296672588.54425746</v>
      </c>
      <c r="H150" s="121">
        <f>'FIN-BALANCE_CWS'!I7</f>
        <v>-457169977.25625658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106120</v>
      </c>
      <c r="E151" s="121">
        <f>'FIN-BALANCE_CWS'!F8</f>
        <v>59393.75</v>
      </c>
      <c r="F151" s="121">
        <f>'FIN-BALANCE_CWS'!G8</f>
        <v>73951.25</v>
      </c>
      <c r="G151" s="121">
        <f>'FIN-BALANCE_CWS'!H8</f>
        <v>123022.5</v>
      </c>
      <c r="H151" s="121">
        <f>'FIN-BALANCE_CWS'!I8</f>
        <v>179585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12000</v>
      </c>
      <c r="E152" s="121">
        <f>'FIN-BALANCE_CWS'!F9</f>
        <v>33600</v>
      </c>
      <c r="F152" s="121">
        <f>'FIN-BALANCE_CWS'!G9</f>
        <v>45750</v>
      </c>
      <c r="G152" s="121">
        <f>'FIN-BALANCE_CWS'!H9</f>
        <v>58872</v>
      </c>
      <c r="H152" s="121">
        <f>'FIN-BALANCE_CWS'!I9</f>
        <v>825524.85</v>
      </c>
      <c r="I152" s="121"/>
    </row>
    <row r="153" spans="2:9" x14ac:dyDescent="0.15">
      <c r="B153" s="135" t="s">
        <v>474</v>
      </c>
      <c r="C153" s="121">
        <f>'FIN-BALANCE_CWS'!D10</f>
        <v>46964050</v>
      </c>
      <c r="D153" s="121">
        <f>'FIN-BALANCE_CWS'!E10</f>
        <v>43235880.29999999</v>
      </c>
      <c r="E153" s="121">
        <f>'FIN-BALANCE_CWS'!F10</f>
        <v>-80185492.782499999</v>
      </c>
      <c r="F153" s="121">
        <f>'FIN-BALANCE_CWS'!G10</f>
        <v>-178550799.21720001</v>
      </c>
      <c r="G153" s="121">
        <f>'FIN-BALANCE_CWS'!H10</f>
        <v>-296490694.04425746</v>
      </c>
      <c r="H153" s="121">
        <f>'FIN-BALANCE_CWS'!I10</f>
        <v>-456164867.40625656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46964050</v>
      </c>
      <c r="D160" s="121">
        <f>'FIN-BALANCE_CWS'!E17</f>
        <v>43316105.29999999</v>
      </c>
      <c r="E160" s="121">
        <f>'FIN-BALANCE_CWS'!F17</f>
        <v>-80118667.782499999</v>
      </c>
      <c r="F160" s="121">
        <f>'FIN-BALANCE_CWS'!G17</f>
        <v>-178510482.55053335</v>
      </c>
      <c r="G160" s="121">
        <f>'FIN-BALANCE_CWS'!H17</f>
        <v>-296471477.37759078</v>
      </c>
      <c r="H160" s="121">
        <f>'FIN-BALANCE_CWS'!I17</f>
        <v>-456166750.73958987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1080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9750</v>
      </c>
      <c r="E166" s="121">
        <f>'FIN-BALANCE_CWS'!F23</f>
        <v>24975</v>
      </c>
      <c r="F166" s="121">
        <f>'FIN-BALANCE_CWS'!G23</f>
        <v>32197.5</v>
      </c>
      <c r="G166" s="121">
        <f>'FIN-BALANCE_CWS'!H23</f>
        <v>38819.25</v>
      </c>
      <c r="H166" s="121">
        <f>'FIN-BALANCE_CWS'!I23</f>
        <v>565886.25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9750</v>
      </c>
      <c r="E168" s="121">
        <f>'FIN-BALANCE_CWS'!F25</f>
        <v>24975</v>
      </c>
      <c r="F168" s="121">
        <f>'FIN-BALANCE_CWS'!G25</f>
        <v>32197.5</v>
      </c>
      <c r="G168" s="121">
        <f>'FIN-BALANCE_CWS'!H25</f>
        <v>38819.25</v>
      </c>
      <c r="H168" s="121">
        <f>'FIN-BALANCE_CWS'!I25</f>
        <v>565886.25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9750</v>
      </c>
      <c r="E174" s="121">
        <f>'FIN-BALANCE_CWS'!F31</f>
        <v>24975</v>
      </c>
      <c r="F174" s="121">
        <f>'FIN-BALANCE_CWS'!G31</f>
        <v>32197.5</v>
      </c>
      <c r="G174" s="121">
        <f>'FIN-BALANCE_CWS'!H31</f>
        <v>38819.25</v>
      </c>
      <c r="H174" s="121">
        <f>'FIN-BALANCE_CWS'!I31</f>
        <v>565886.25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1081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1082</v>
      </c>
      <c r="C177" s="121">
        <f>'FIN-BALANCE_CWS'!D34</f>
        <v>46992642</v>
      </c>
      <c r="D177" s="121">
        <f>'FIN-BALANCE_CWS'!E34</f>
        <v>155820180.19999999</v>
      </c>
      <c r="E177" s="121">
        <f>'FIN-BALANCE_CWS'!F34</f>
        <v>155820180.19999999</v>
      </c>
      <c r="F177" s="121">
        <f>'FIN-BALANCE_CWS'!G34</f>
        <v>155820180.19999999</v>
      </c>
      <c r="G177" s="121">
        <f>'FIN-BALANCE_CWS'!H34</f>
        <v>155820180.19999999</v>
      </c>
      <c r="H177" s="121">
        <f>'FIN-BALANCE_CWS'!I34</f>
        <v>155820180.19999999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-103206394.13333333</v>
      </c>
      <c r="E178" s="121">
        <f>'FIN-BALANCE_CWS'!F35</f>
        <v>-226190901.42066669</v>
      </c>
      <c r="F178" s="121">
        <f>'FIN-BALANCE_CWS'!G35</f>
        <v>-326145582.19717497</v>
      </c>
      <c r="G178" s="121">
        <f>'FIN-BALANCE_CWS'!H35</f>
        <v>-442469151.26201177</v>
      </c>
      <c r="H178" s="121">
        <f>'FIN-BALANCE_CWS'!I35</f>
        <v>-599149979.29007804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-9307430.7666666657</v>
      </c>
      <c r="E179" s="121">
        <f>'FIN-BALANCE_CWS'!F36</f>
        <v>-9772921.5618333351</v>
      </c>
      <c r="F179" s="121">
        <f>'FIN-BALANCE_CWS'!G36</f>
        <v>-8217278.0533583323</v>
      </c>
      <c r="G179" s="121">
        <f>'FIN-BALANCE_CWS'!H36</f>
        <v>-9861325.565578958</v>
      </c>
      <c r="H179" s="121">
        <f>'FIN-BALANCE_CWS'!I36</f>
        <v>-13402837.89951185</v>
      </c>
      <c r="I179" s="121"/>
    </row>
    <row r="180" spans="2:9" x14ac:dyDescent="0.15">
      <c r="B180" s="135" t="s">
        <v>1083</v>
      </c>
      <c r="C180" s="121">
        <f>'FIN-BALANCE_CWS'!D37</f>
        <v>46964050</v>
      </c>
      <c r="D180" s="121">
        <f>'FIN-BALANCE_CWS'!E37</f>
        <v>43306355.299999997</v>
      </c>
      <c r="E180" s="121">
        <f>'FIN-BALANCE_CWS'!F37</f>
        <v>-80143642.782500044</v>
      </c>
      <c r="F180" s="121">
        <f>'FIN-BALANCE_CWS'!G37</f>
        <v>-178542680.05053332</v>
      </c>
      <c r="G180" s="121">
        <f>'FIN-BALANCE_CWS'!H37</f>
        <v>-296510296.62759072</v>
      </c>
      <c r="H180" s="121">
        <f>'FIN-BALANCE_CWS'!I37</f>
        <v>-456732636.98958993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1084</v>
      </c>
      <c r="C182" s="121">
        <f>'FIN-BALANCE_CWS'!D39</f>
        <v>46964050</v>
      </c>
      <c r="D182" s="121">
        <f>'FIN-BALANCE_CWS'!E39</f>
        <v>43316105.299999997</v>
      </c>
      <c r="E182" s="121">
        <f>'FIN-BALANCE_CWS'!F39</f>
        <v>-80118667.782500044</v>
      </c>
      <c r="F182" s="121">
        <f>'FIN-BALANCE_CWS'!G39</f>
        <v>-178510482.55053332</v>
      </c>
      <c r="G182" s="121">
        <f>'FIN-BALANCE_CWS'!H39</f>
        <v>-296471477.37759072</v>
      </c>
      <c r="H182" s="121">
        <f>'FIN-BALANCE_CWS'!I39</f>
        <v>-456166750.73958993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1091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994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1092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855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1134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1103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1093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853</v>
      </c>
      <c r="C17" s="234"/>
      <c r="H17" s="234"/>
      <c r="N17" s="234"/>
      <c r="S17" s="234"/>
      <c r="V17" s="234"/>
    </row>
    <row r="18" spans="2:23" x14ac:dyDescent="0.15">
      <c r="B18" s="16" t="s">
        <v>856</v>
      </c>
      <c r="C18" s="234"/>
      <c r="H18" s="234"/>
      <c r="N18" s="234"/>
      <c r="S18" s="234"/>
      <c r="V18" s="234"/>
    </row>
    <row r="19" spans="2:23" x14ac:dyDescent="0.15">
      <c r="B19" s="16" t="s">
        <v>854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848</v>
      </c>
      <c r="C21" s="234"/>
      <c r="H21" s="234"/>
      <c r="N21" s="234"/>
      <c r="S21" s="234"/>
      <c r="V21" s="234"/>
    </row>
    <row r="22" spans="2:23" x14ac:dyDescent="0.15">
      <c r="B22" s="47" t="s">
        <v>849</v>
      </c>
      <c r="C22" s="234"/>
      <c r="H22" s="234"/>
      <c r="N22" s="234"/>
      <c r="S22" s="234"/>
      <c r="V22" s="234"/>
    </row>
    <row r="23" spans="2:23" x14ac:dyDescent="0.15">
      <c r="B23" s="47" t="s">
        <v>850</v>
      </c>
      <c r="C23" s="234"/>
      <c r="H23" s="234"/>
      <c r="N23" s="234"/>
      <c r="S23" s="234"/>
      <c r="V23" s="234"/>
    </row>
    <row r="24" spans="2:23" x14ac:dyDescent="0.15">
      <c r="B24" s="47" t="s">
        <v>851</v>
      </c>
      <c r="C24" s="234"/>
      <c r="H24" s="234"/>
      <c r="N24" s="234"/>
      <c r="S24" s="234"/>
      <c r="V24" s="234"/>
    </row>
    <row r="25" spans="2:23" x14ac:dyDescent="0.15">
      <c r="B25" s="47" t="s">
        <v>852</v>
      </c>
      <c r="C25" s="234"/>
      <c r="H25" s="234"/>
      <c r="N25" s="234"/>
      <c r="S25" s="234"/>
      <c r="V25" s="234"/>
    </row>
    <row r="26" spans="2:23" ht="18" x14ac:dyDescent="0.2">
      <c r="B26" s="14" t="s">
        <v>857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858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733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734</v>
      </c>
      <c r="C34" s="234"/>
      <c r="H34" s="234"/>
      <c r="N34" s="234"/>
      <c r="S34" s="233"/>
      <c r="V34" s="234"/>
    </row>
    <row r="35" spans="2:22" x14ac:dyDescent="0.15">
      <c r="B35" s="47" t="s">
        <v>735</v>
      </c>
      <c r="C35" s="234"/>
      <c r="H35" s="234"/>
      <c r="N35" s="234"/>
      <c r="S35" s="234"/>
      <c r="V35" s="233"/>
    </row>
    <row r="36" spans="2:22" x14ac:dyDescent="0.15">
      <c r="B36" s="47" t="s">
        <v>736</v>
      </c>
      <c r="C36" s="234"/>
      <c r="H36" s="234"/>
      <c r="N36" s="234"/>
      <c r="S36" s="234"/>
      <c r="V36" s="233"/>
    </row>
    <row r="37" spans="2:22" x14ac:dyDescent="0.15">
      <c r="B37" s="16" t="s">
        <v>859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770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1139</v>
      </c>
      <c r="C76" s="234"/>
      <c r="H76" s="234"/>
      <c r="N76" s="234"/>
      <c r="S76" s="234"/>
      <c r="V76" s="234"/>
    </row>
    <row r="77" spans="2:22" x14ac:dyDescent="0.15">
      <c r="B77" s="47" t="s">
        <v>1140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766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767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733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734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735</v>
      </c>
      <c r="C132" s="234"/>
      <c r="H132" s="234"/>
      <c r="N132" s="234"/>
      <c r="S132" s="233"/>
      <c r="V132" s="234"/>
    </row>
    <row r="133" spans="2:22" x14ac:dyDescent="0.15">
      <c r="B133" s="47" t="s">
        <v>736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100</v>
      </c>
      <c r="F7" s="50">
        <f>SUM(Q111:AB111)</f>
        <v>110</v>
      </c>
      <c r="G7" s="50">
        <f>SUM(AC111:AN111)</f>
        <v>219</v>
      </c>
      <c r="H7" s="50">
        <f>SUM(AO111:AZ111)</f>
        <v>311</v>
      </c>
      <c r="I7" s="50">
        <f>SUM(BA111:BL111)</f>
        <v>419</v>
      </c>
      <c r="J7" s="35">
        <f>SUM(D7:I7)</f>
        <v>1159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200000</v>
      </c>
      <c r="F10" s="70">
        <f>SUM(Q114:AB114)</f>
        <v>453750</v>
      </c>
      <c r="G10" s="70">
        <f>SUM(AC114:AN114)</f>
        <v>1116900</v>
      </c>
      <c r="H10" s="70">
        <f>SUM(AO114:AZ114)</f>
        <v>1819350</v>
      </c>
      <c r="I10" s="70">
        <f>SUM(BA114:BL114)</f>
        <v>2733975</v>
      </c>
      <c r="J10" s="65">
        <f>SUM(D10:I10)</f>
        <v>6323975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90900</v>
      </c>
      <c r="F11" s="70">
        <f>SUM(Q115:AB115)</f>
        <v>93291.000000000015</v>
      </c>
      <c r="G11" s="70">
        <f>SUM(AC115:AN115)</f>
        <v>174387.51</v>
      </c>
      <c r="H11" s="70">
        <f>SUM(AO115:AZ115)</f>
        <v>234170.87099999996</v>
      </c>
      <c r="I11" s="70">
        <f>SUM(BA115:BL115)</f>
        <v>209114.47809999998</v>
      </c>
      <c r="J11" s="65">
        <f>SUM(D11:I11)</f>
        <v>801863.85909999989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109100</v>
      </c>
      <c r="F12" s="70">
        <f>SUM(Q116:AB116)</f>
        <v>360459.00000000006</v>
      </c>
      <c r="G12" s="70">
        <f>SUM(AC116:AN116)</f>
        <v>942512.48999999987</v>
      </c>
      <c r="H12" s="70">
        <f>SUM(AO116:AZ116)</f>
        <v>1585179.129</v>
      </c>
      <c r="I12" s="70">
        <f>SUM(BA116:BL116)</f>
        <v>2524860.5219000001</v>
      </c>
      <c r="J12" s="65">
        <f>SUM(D12:I12)</f>
        <v>5522111.1409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0.54549999999999998</v>
      </c>
      <c r="F13" s="46">
        <f>F12/F10</f>
        <v>0.79440000000000011</v>
      </c>
      <c r="G13" s="46">
        <f>G12/G10</f>
        <v>0.84386470588235285</v>
      </c>
      <c r="H13" s="46">
        <f>H12/H10</f>
        <v>0.87128871794871787</v>
      </c>
      <c r="I13" s="46">
        <f>I12/I10</f>
        <v>0.92351265900383139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7300</v>
      </c>
      <c r="F16" s="70">
        <f>SUM(Q120:AB120)</f>
        <v>11250</v>
      </c>
      <c r="G16" s="70">
        <f>SUM(AC120:AN120)</f>
        <v>17637.5</v>
      </c>
      <c r="H16" s="70">
        <f>SUM(AO120:AZ120)</f>
        <v>18270</v>
      </c>
      <c r="I16" s="70">
        <f>SUM(BA120:BL120)</f>
        <v>11340</v>
      </c>
      <c r="J16" s="65">
        <f>SUM(D16:I16)</f>
        <v>65797.5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1825</v>
      </c>
      <c r="F17" s="70">
        <f>SUM(Q121:AB121)</f>
        <v>3325</v>
      </c>
      <c r="G17" s="70">
        <f>SUM(AC121:AN121)</f>
        <v>5400</v>
      </c>
      <c r="H17" s="70">
        <f>SUM(AO121:AZ121)</f>
        <v>9590</v>
      </c>
      <c r="I17" s="70">
        <f>SUM(BA121:BL121)</f>
        <v>10850</v>
      </c>
      <c r="J17" s="65">
        <f>SUM(D17:I17)</f>
        <v>30990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9125</v>
      </c>
      <c r="F18" s="70">
        <f>SUM(Q122:AB122)</f>
        <v>14575</v>
      </c>
      <c r="G18" s="70">
        <f>SUM(AC122:AN122)</f>
        <v>23037.5</v>
      </c>
      <c r="H18" s="70">
        <f>SUM(AO122:AZ122)</f>
        <v>27860</v>
      </c>
      <c r="I18" s="70">
        <f>SUM(BA122:BL122)</f>
        <v>22190</v>
      </c>
      <c r="J18" s="65">
        <f>SUM(D18:I18)</f>
        <v>96787.5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675</v>
      </c>
      <c r="F21" s="70">
        <f>SUM(Q125:AB125)</f>
        <v>1250</v>
      </c>
      <c r="G21" s="70">
        <f>SUM(AC125:AN125)</f>
        <v>3400</v>
      </c>
      <c r="H21" s="70">
        <f>SUM(AO125:AZ125)</f>
        <v>6325</v>
      </c>
      <c r="I21" s="70">
        <f>SUM(BA125:BL125)</f>
        <v>9575</v>
      </c>
      <c r="J21" s="65">
        <f>SUM(D21:I21)</f>
        <v>21225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2430</v>
      </c>
      <c r="F22" s="70">
        <f>SUM(Q126:AB126)</f>
        <v>12993.75</v>
      </c>
      <c r="G22" s="70">
        <f>SUM(AC126:AN126)</f>
        <v>40736.25</v>
      </c>
      <c r="H22" s="70">
        <f>SUM(AO126:AZ126)</f>
        <v>94365</v>
      </c>
      <c r="I22" s="70">
        <f>SUM(BA126:BL126)</f>
        <v>171922.5</v>
      </c>
      <c r="J22" s="65">
        <f>SUM(D22:I22)</f>
        <v>322447.5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3105</v>
      </c>
      <c r="F23" s="70">
        <f>SUM(Q127:AB127)</f>
        <v>14243.75</v>
      </c>
      <c r="G23" s="70">
        <f>SUM(AC127:AN127)</f>
        <v>44136.25</v>
      </c>
      <c r="H23" s="70">
        <f>SUM(AO127:AZ127)</f>
        <v>100690</v>
      </c>
      <c r="I23" s="70">
        <f>SUM(BA127:BL127)</f>
        <v>181497.5</v>
      </c>
      <c r="J23" s="65">
        <f>SUM(D23:I23)</f>
        <v>343672.5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121330</v>
      </c>
      <c r="F25" s="104">
        <f>SUM(Q129:AB129)</f>
        <v>389277.75000000006</v>
      </c>
      <c r="G25" s="104">
        <f>SUM(AC129:AN129)</f>
        <v>1009686.2399999999</v>
      </c>
      <c r="H25" s="104">
        <f>SUM(AO129:AZ129)</f>
        <v>1713729.129</v>
      </c>
      <c r="I25" s="104">
        <f>SUM(BA129:BL129)</f>
        <v>2728548.0218999996</v>
      </c>
      <c r="J25" s="38">
        <f>SUM(D25:I25)</f>
        <v>5962571.1408999991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24003033.25</v>
      </c>
      <c r="F46" s="158">
        <f>SUM(Q150:AB150)</f>
        <v>33609731.943750001</v>
      </c>
      <c r="G46" s="158">
        <f>SUM(AC150:AN150)</f>
        <v>43225242.156000003</v>
      </c>
      <c r="H46" s="158">
        <f>SUM(AO150:AZ150)</f>
        <v>52842843.228224993</v>
      </c>
      <c r="I46" s="158">
        <f>SUM(BA150:BL150)</f>
        <v>81668213.700547501</v>
      </c>
      <c r="J46" s="159">
        <f>SUM(D46:I46)</f>
        <v>235349064.27852249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52803033.25</v>
      </c>
      <c r="F50" s="160">
        <f>SUM(Q154:AB154)</f>
        <v>67209731.943750009</v>
      </c>
      <c r="G50" s="160">
        <f>SUM(AC154:AN154)</f>
        <v>76825242.156000003</v>
      </c>
      <c r="H50" s="160">
        <f>SUM(AO154:AZ154)</f>
        <v>93642843.228225023</v>
      </c>
      <c r="I50" s="160">
        <f>SUM(BA154:BL154)</f>
        <v>129668213.7005475</v>
      </c>
      <c r="J50" s="144">
        <f>SUM(D50:I50)</f>
        <v>420149064.27852255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10560606.65</v>
      </c>
      <c r="F60" s="161">
        <f>SUM(Q164:AB164)</f>
        <v>13441946.388750002</v>
      </c>
      <c r="G60" s="161">
        <f>SUM(AC164:AN164)</f>
        <v>15365048.431200001</v>
      </c>
      <c r="H60" s="161">
        <f>SUM(AO164:AZ164)</f>
        <v>18728568.645645</v>
      </c>
      <c r="I60" s="161">
        <f>SUM(BA164:BL164)</f>
        <v>25933642.740109496</v>
      </c>
      <c r="J60" s="159">
        <f>SUM(D60:I60)</f>
        <v>84029812.855704501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17309694.650000002</v>
      </c>
      <c r="F63" s="161">
        <f>SUM(Q167:AB167)</f>
        <v>20191034.388750002</v>
      </c>
      <c r="G63" s="161">
        <f>SUM(AC167:AN167)</f>
        <v>22114136.431199998</v>
      </c>
      <c r="H63" s="161">
        <f>SUM(AO167:AZ167)</f>
        <v>25477656.645644996</v>
      </c>
      <c r="I63" s="161">
        <f>SUM(BA167:BL167)</f>
        <v>32682730.740109503</v>
      </c>
      <c r="J63" s="159">
        <f>SUM(D63:I63)</f>
        <v>117775252.8557045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112112727.90000001</v>
      </c>
      <c r="F65" s="130">
        <f>SUM(Q169:AB169)</f>
        <v>123400766.33249998</v>
      </c>
      <c r="G65" s="130">
        <f>SUM(AC169:AN169)</f>
        <v>98939378.587200001</v>
      </c>
      <c r="H65" s="130">
        <f>SUM(AO169:AZ169)</f>
        <v>119120499.87387002</v>
      </c>
      <c r="I65" s="130">
        <f>SUM(BA169:BL169)</f>
        <v>162350944.44065696</v>
      </c>
      <c r="J65" s="38">
        <f>SUM(D65:I65)</f>
        <v>615924317.13422704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1097</v>
      </c>
      <c r="C101" s="33"/>
      <c r="D101" s="130">
        <f>D205</f>
        <v>28592</v>
      </c>
      <c r="E101" s="130">
        <f>SUM(E205:P205)</f>
        <v>112606562.89999999</v>
      </c>
      <c r="F101" s="130">
        <f>SUM(Q205:AB205)</f>
        <v>123839275.83250003</v>
      </c>
      <c r="G101" s="130">
        <f>SUM(AC205:AN205)</f>
        <v>99408723.50803332</v>
      </c>
      <c r="H101" s="130">
        <f>SUM(AO205:AZ205)</f>
        <v>119681345.70605753</v>
      </c>
      <c r="I101" s="130">
        <f>SUM(BA205:BL205)</f>
        <v>162950888.38389915</v>
      </c>
      <c r="J101" s="38">
        <f>SUM(D101:I101)</f>
        <v>618515388.33049011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-112485232.89999999</v>
      </c>
      <c r="F103" s="130">
        <f>SUM(Q207:AB207)</f>
        <v>-123449998.08250001</v>
      </c>
      <c r="G103" s="130">
        <f>SUM(AC207:AN207)</f>
        <v>-98399037.268033341</v>
      </c>
      <c r="H103" s="130">
        <f>SUM(AO207:AZ207)</f>
        <v>-117967616.57705748</v>
      </c>
      <c r="I103" s="130">
        <f>SUM(BA207:BL207)</f>
        <v>-160222340.36199918</v>
      </c>
      <c r="J103" s="38">
        <f>SUM(D103:I103)</f>
        <v>-612552817.18958998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1035</v>
      </c>
      <c r="D104" s="130">
        <f>D103</f>
        <v>-28592</v>
      </c>
      <c r="E104" s="130">
        <f>E103+D104</f>
        <v>-112513824.89999999</v>
      </c>
      <c r="F104" s="130">
        <f>F103+E104</f>
        <v>-235963822.98250002</v>
      </c>
      <c r="G104" s="130">
        <f>G103+F104</f>
        <v>-334362860.25053334</v>
      </c>
      <c r="H104" s="130">
        <f>H103+G104</f>
        <v>-452330476.82759082</v>
      </c>
      <c r="I104" s="130">
        <f>I103+H104</f>
        <v>-612552817.18958998</v>
      </c>
      <c r="J104" s="38">
        <f>SUM(D104:I104)</f>
        <v>-1747752394.1502142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3" t="s">
        <v>35</v>
      </c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 t="s">
        <v>36</v>
      </c>
      <c r="R107" s="363"/>
      <c r="S107" s="363"/>
      <c r="T107" s="363"/>
      <c r="U107" s="363"/>
      <c r="V107" s="363"/>
      <c r="W107" s="363"/>
      <c r="X107" s="363"/>
      <c r="Y107" s="363"/>
      <c r="Z107" s="363"/>
      <c r="AA107" s="363"/>
      <c r="AB107" s="363"/>
      <c r="AC107" s="363" t="s">
        <v>37</v>
      </c>
      <c r="AD107" s="363"/>
      <c r="AE107" s="363"/>
      <c r="AF107" s="363"/>
      <c r="AG107" s="363"/>
      <c r="AH107" s="363"/>
      <c r="AI107" s="363"/>
      <c r="AJ107" s="363"/>
      <c r="AK107" s="363"/>
      <c r="AL107" s="363"/>
      <c r="AM107" s="363"/>
      <c r="AN107" s="363"/>
      <c r="AO107" s="363" t="s">
        <v>38</v>
      </c>
      <c r="AP107" s="363"/>
      <c r="AQ107" s="363"/>
      <c r="AR107" s="363"/>
      <c r="AS107" s="363"/>
      <c r="AT107" s="363"/>
      <c r="AU107" s="363"/>
      <c r="AV107" s="363"/>
      <c r="AW107" s="363"/>
      <c r="AX107" s="363"/>
      <c r="AY107" s="363"/>
      <c r="AZ107" s="363"/>
      <c r="BA107" s="363" t="s">
        <v>39</v>
      </c>
      <c r="BB107" s="363"/>
      <c r="BC107" s="363"/>
      <c r="BD107" s="363"/>
      <c r="BE107" s="363"/>
      <c r="BF107" s="363"/>
      <c r="BG107" s="363"/>
      <c r="BH107" s="363"/>
      <c r="BI107" s="363"/>
      <c r="BJ107" s="363"/>
      <c r="BK107" s="363"/>
      <c r="BL107" s="36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0</v>
      </c>
      <c r="I111" s="50">
        <f>'REV-REVCALC_CWS'!I6</f>
        <v>0</v>
      </c>
      <c r="J111" s="14">
        <f>'REV-REVCALC_CWS'!J6</f>
        <v>0</v>
      </c>
      <c r="K111" s="50">
        <f>'REV-REVCALC_CWS'!K6</f>
        <v>0</v>
      </c>
      <c r="L111" s="50">
        <f>'REV-REVCALC_CWS'!L6</f>
        <v>0</v>
      </c>
      <c r="M111" s="50">
        <f>'REV-REVCALC_CWS'!M6</f>
        <v>0</v>
      </c>
      <c r="N111" s="50">
        <f>'REV-REVCALC_CWS'!N6</f>
        <v>25</v>
      </c>
      <c r="O111" s="50">
        <f>'REV-REVCALC_CWS'!O6</f>
        <v>25</v>
      </c>
      <c r="P111" s="50">
        <f>'REV-REVCALC_CWS'!P6</f>
        <v>50</v>
      </c>
      <c r="Q111" s="50">
        <f>'REV-REVCALC_CWS'!Q6</f>
        <v>3</v>
      </c>
      <c r="R111" s="50">
        <f>'REV-REVCALC_CWS'!R6</f>
        <v>4</v>
      </c>
      <c r="S111" s="50">
        <f>'REV-REVCALC_CWS'!S6</f>
        <v>9</v>
      </c>
      <c r="T111" s="50">
        <f>'REV-REVCALC_CWS'!T6</f>
        <v>9</v>
      </c>
      <c r="U111" s="50">
        <f>'REV-REVCALC_CWS'!U6</f>
        <v>9</v>
      </c>
      <c r="V111" s="50">
        <f>'REV-REVCALC_CWS'!V6</f>
        <v>9</v>
      </c>
      <c r="W111" s="50">
        <f>'REV-REVCALC_CWS'!W6</f>
        <v>9</v>
      </c>
      <c r="X111" s="50">
        <f>'REV-REVCALC_CWS'!X6</f>
        <v>10</v>
      </c>
      <c r="Y111" s="50">
        <f>'REV-REVCALC_CWS'!Y6</f>
        <v>11</v>
      </c>
      <c r="Z111" s="50">
        <f>'REV-REVCALC_CWS'!Z6</f>
        <v>11</v>
      </c>
      <c r="AA111" s="50">
        <f>'REV-REVCALC_CWS'!AA6</f>
        <v>13</v>
      </c>
      <c r="AB111" s="50">
        <f>'REV-REVCALC_CWS'!AB6</f>
        <v>13</v>
      </c>
      <c r="AC111" s="50">
        <f>'REV-REVCALC_CWS'!AC6</f>
        <v>11</v>
      </c>
      <c r="AD111" s="50">
        <f>'REV-REVCALC_CWS'!AD6</f>
        <v>17</v>
      </c>
      <c r="AE111" s="50">
        <f>'REV-REVCALC_CWS'!AE6</f>
        <v>20</v>
      </c>
      <c r="AF111" s="50">
        <f>'REV-REVCALC_CWS'!AF6</f>
        <v>20</v>
      </c>
      <c r="AG111" s="50">
        <f>'REV-REVCALC_CWS'!AG6</f>
        <v>22</v>
      </c>
      <c r="AH111" s="50">
        <f>'REV-REVCALC_CWS'!AH6</f>
        <v>22</v>
      </c>
      <c r="AI111" s="50">
        <f>'REV-REVCALC_CWS'!AI6</f>
        <v>22</v>
      </c>
      <c r="AJ111" s="50">
        <f>'REV-REVCALC_CWS'!AJ6</f>
        <v>20</v>
      </c>
      <c r="AK111" s="50">
        <f>'REV-REVCALC_CWS'!AK6</f>
        <v>20</v>
      </c>
      <c r="AL111" s="50">
        <f>'REV-REVCALC_CWS'!AL6</f>
        <v>17</v>
      </c>
      <c r="AM111" s="50">
        <f>'REV-REVCALC_CWS'!AM6</f>
        <v>15</v>
      </c>
      <c r="AN111" s="50">
        <f>'REV-REVCALC_CWS'!AN6</f>
        <v>13</v>
      </c>
      <c r="AO111" s="50">
        <f>'REV-REVCALC_CWS'!AO6</f>
        <v>15</v>
      </c>
      <c r="AP111" s="50">
        <f>'REV-REVCALC_CWS'!AP6</f>
        <v>25</v>
      </c>
      <c r="AQ111" s="50">
        <f>'REV-REVCALC_CWS'!AQ6</f>
        <v>28</v>
      </c>
      <c r="AR111" s="50">
        <f>'REV-REVCALC_CWS'!AR6</f>
        <v>28</v>
      </c>
      <c r="AS111" s="50">
        <f>'REV-REVCALC_CWS'!AS6</f>
        <v>31</v>
      </c>
      <c r="AT111" s="50">
        <f>'REV-REVCALC_CWS'!AT6</f>
        <v>31</v>
      </c>
      <c r="AU111" s="50">
        <f>'REV-REVCALC_CWS'!AU6</f>
        <v>31</v>
      </c>
      <c r="AV111" s="50">
        <f>'REV-REVCALC_CWS'!AV6</f>
        <v>28</v>
      </c>
      <c r="AW111" s="50">
        <f>'REV-REVCALC_CWS'!AW6</f>
        <v>28</v>
      </c>
      <c r="AX111" s="50">
        <f>'REV-REVCALC_CWS'!AX6</f>
        <v>25</v>
      </c>
      <c r="AY111" s="50">
        <f>'REV-REVCALC_CWS'!AY6</f>
        <v>22</v>
      </c>
      <c r="AZ111" s="50">
        <f>'REV-REVCALC_CWS'!AZ6</f>
        <v>19</v>
      </c>
      <c r="BA111" s="50">
        <f>'REV-REVCALC_CWS'!BA6</f>
        <v>21</v>
      </c>
      <c r="BB111" s="50">
        <f>'REV-REVCALC_CWS'!BB6</f>
        <v>33</v>
      </c>
      <c r="BC111" s="50">
        <f>'REV-REVCALC_CWS'!BC6</f>
        <v>38</v>
      </c>
      <c r="BD111" s="50">
        <f>'REV-REVCALC_CWS'!BD6</f>
        <v>38</v>
      </c>
      <c r="BE111" s="50">
        <f>'REV-REVCALC_CWS'!BE6</f>
        <v>42</v>
      </c>
      <c r="BF111" s="50">
        <f>'REV-REVCALC_CWS'!BF6</f>
        <v>42</v>
      </c>
      <c r="BG111" s="50">
        <f>'REV-REVCALC_CWS'!BG6</f>
        <v>42</v>
      </c>
      <c r="BH111" s="50">
        <f>'REV-REVCALC_CWS'!BH6</f>
        <v>38</v>
      </c>
      <c r="BI111" s="50">
        <f>'REV-REVCALC_CWS'!BI6</f>
        <v>38</v>
      </c>
      <c r="BJ111" s="50">
        <f>'REV-REVCALC_CWS'!BJ6</f>
        <v>33</v>
      </c>
      <c r="BK111" s="50">
        <f>'REV-REVCALC_CWS'!BK6</f>
        <v>29</v>
      </c>
      <c r="BL111" s="50">
        <f>'REV-REVCALC_CWS'!BL6</f>
        <v>25</v>
      </c>
      <c r="BM111" s="167">
        <f>SUM(D111:BL111)</f>
        <v>1159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0</v>
      </c>
      <c r="I114" s="70">
        <f>'REV-REVCALC_CWS'!I10</f>
        <v>0</v>
      </c>
      <c r="J114" s="70">
        <f>'REV-REVCALC_CWS'!J10</f>
        <v>0</v>
      </c>
      <c r="K114" s="70">
        <f>'REV-REVCALC_CWS'!K10</f>
        <v>0</v>
      </c>
      <c r="L114" s="70">
        <f>'REV-REVCALC_CWS'!L10</f>
        <v>0</v>
      </c>
      <c r="M114" s="70">
        <f>'REV-REVCALC_CWS'!M10</f>
        <v>0</v>
      </c>
      <c r="N114" s="70">
        <f>'REV-REVCALC_CWS'!N10</f>
        <v>50000</v>
      </c>
      <c r="O114" s="70">
        <f>'REV-REVCALC_CWS'!O10</f>
        <v>50000</v>
      </c>
      <c r="P114" s="70">
        <f>'REV-REVCALC_CWS'!P10</f>
        <v>100000</v>
      </c>
      <c r="Q114" s="70">
        <f>'REV-REVCALC_CWS'!Q10</f>
        <v>12375</v>
      </c>
      <c r="R114" s="70">
        <f>'REV-REVCALC_CWS'!R10</f>
        <v>16500</v>
      </c>
      <c r="S114" s="70">
        <f>'REV-REVCALC_CWS'!S10</f>
        <v>37125</v>
      </c>
      <c r="T114" s="70">
        <f>'REV-REVCALC_CWS'!T10</f>
        <v>37125</v>
      </c>
      <c r="U114" s="70">
        <f>'REV-REVCALC_CWS'!U10</f>
        <v>37125</v>
      </c>
      <c r="V114" s="70">
        <f>'REV-REVCALC_CWS'!V10</f>
        <v>37125</v>
      </c>
      <c r="W114" s="70">
        <f>'REV-REVCALC_CWS'!W10</f>
        <v>37125</v>
      </c>
      <c r="X114" s="70">
        <f>'REV-REVCALC_CWS'!X10</f>
        <v>41250</v>
      </c>
      <c r="Y114" s="70">
        <f>'REV-REVCALC_CWS'!Y10</f>
        <v>45375</v>
      </c>
      <c r="Z114" s="70">
        <f>'REV-REVCALC_CWS'!Z10</f>
        <v>45375</v>
      </c>
      <c r="AA114" s="70">
        <f>'REV-REVCALC_CWS'!AA10</f>
        <v>53625</v>
      </c>
      <c r="AB114" s="70">
        <f>'REV-REVCALC_CWS'!AB10</f>
        <v>53625</v>
      </c>
      <c r="AC114" s="70">
        <f>'REV-REVCALC_CWS'!AC10</f>
        <v>56100</v>
      </c>
      <c r="AD114" s="70">
        <f>'REV-REVCALC_CWS'!AD10</f>
        <v>86700</v>
      </c>
      <c r="AE114" s="70">
        <f>'REV-REVCALC_CWS'!AE10</f>
        <v>102000</v>
      </c>
      <c r="AF114" s="70">
        <f>'REV-REVCALC_CWS'!AF10</f>
        <v>102000</v>
      </c>
      <c r="AG114" s="70">
        <f>'REV-REVCALC_CWS'!AG10</f>
        <v>112200</v>
      </c>
      <c r="AH114" s="70">
        <f>'REV-REVCALC_CWS'!AH10</f>
        <v>112200</v>
      </c>
      <c r="AI114" s="70">
        <f>'REV-REVCALC_CWS'!AI10</f>
        <v>112200</v>
      </c>
      <c r="AJ114" s="70">
        <f>'REV-REVCALC_CWS'!AJ10</f>
        <v>102000</v>
      </c>
      <c r="AK114" s="70">
        <f>'REV-REVCALC_CWS'!AK10</f>
        <v>102000</v>
      </c>
      <c r="AL114" s="70">
        <f>'REV-REVCALC_CWS'!AL10</f>
        <v>86700</v>
      </c>
      <c r="AM114" s="70">
        <f>'REV-REVCALC_CWS'!AM10</f>
        <v>76500</v>
      </c>
      <c r="AN114" s="70">
        <f>'REV-REVCALC_CWS'!AN10</f>
        <v>66300</v>
      </c>
      <c r="AO114" s="70">
        <f>'REV-REVCALC_CWS'!AO10</f>
        <v>87750</v>
      </c>
      <c r="AP114" s="70">
        <f>'REV-REVCALC_CWS'!AP10</f>
        <v>146250</v>
      </c>
      <c r="AQ114" s="70">
        <f>'REV-REVCALC_CWS'!AQ10</f>
        <v>163800</v>
      </c>
      <c r="AR114" s="70">
        <f>'REV-REVCALC_CWS'!AR10</f>
        <v>163800</v>
      </c>
      <c r="AS114" s="70">
        <f>'REV-REVCALC_CWS'!AS10</f>
        <v>181350</v>
      </c>
      <c r="AT114" s="70">
        <f>'REV-REVCALC_CWS'!AT10</f>
        <v>181350</v>
      </c>
      <c r="AU114" s="70">
        <f>'REV-REVCALC_CWS'!AU10</f>
        <v>181350</v>
      </c>
      <c r="AV114" s="70">
        <f>'REV-REVCALC_CWS'!AV10</f>
        <v>163800</v>
      </c>
      <c r="AW114" s="70">
        <f>'REV-REVCALC_CWS'!AW10</f>
        <v>163800</v>
      </c>
      <c r="AX114" s="70">
        <f>'REV-REVCALC_CWS'!AX10</f>
        <v>146250</v>
      </c>
      <c r="AY114" s="70">
        <f>'REV-REVCALC_CWS'!AY10</f>
        <v>128700</v>
      </c>
      <c r="AZ114" s="70">
        <f>'REV-REVCALC_CWS'!AZ10</f>
        <v>111150</v>
      </c>
      <c r="BA114" s="70">
        <f>'REV-REVCALC_CWS'!BA10</f>
        <v>137025</v>
      </c>
      <c r="BB114" s="70">
        <f>'REV-REVCALC_CWS'!BB10</f>
        <v>215325</v>
      </c>
      <c r="BC114" s="70">
        <f>'REV-REVCALC_CWS'!BC10</f>
        <v>247950</v>
      </c>
      <c r="BD114" s="70">
        <f>'REV-REVCALC_CWS'!BD10</f>
        <v>247950</v>
      </c>
      <c r="BE114" s="70">
        <f>'REV-REVCALC_CWS'!BE10</f>
        <v>274050</v>
      </c>
      <c r="BF114" s="70">
        <f>'REV-REVCALC_CWS'!BF10</f>
        <v>274050</v>
      </c>
      <c r="BG114" s="70">
        <f>'REV-REVCALC_CWS'!BG10</f>
        <v>274050</v>
      </c>
      <c r="BH114" s="70">
        <f>'REV-REVCALC_CWS'!BH10</f>
        <v>247950</v>
      </c>
      <c r="BI114" s="70">
        <f>'REV-REVCALC_CWS'!BI10</f>
        <v>247950</v>
      </c>
      <c r="BJ114" s="70">
        <f>'REV-REVCALC_CWS'!BJ10</f>
        <v>215325</v>
      </c>
      <c r="BK114" s="70">
        <f>'REV-REVCALC_CWS'!BK10</f>
        <v>189225</v>
      </c>
      <c r="BL114" s="70">
        <f>'REV-REVCALC_CWS'!BL10</f>
        <v>163125</v>
      </c>
      <c r="BM114" s="167">
        <f>SUM(D114:BL114)</f>
        <v>6323975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0</v>
      </c>
      <c r="I115" s="70">
        <f>'REV-REVCALC_CWS'!I19</f>
        <v>0</v>
      </c>
      <c r="J115" s="70">
        <f>'REV-REVCALC_CWS'!J19</f>
        <v>0</v>
      </c>
      <c r="K115" s="70">
        <f>'REV-REVCALC_CWS'!K19</f>
        <v>0</v>
      </c>
      <c r="L115" s="70">
        <f>'REV-REVCALC_CWS'!L19</f>
        <v>0</v>
      </c>
      <c r="M115" s="70">
        <f>'REV-REVCALC_CWS'!M19</f>
        <v>0</v>
      </c>
      <c r="N115" s="70">
        <f>'REV-REVCALC_CWS'!N19</f>
        <v>22725</v>
      </c>
      <c r="O115" s="70">
        <f>'REV-REVCALC_CWS'!O19</f>
        <v>22725</v>
      </c>
      <c r="P115" s="70">
        <f>'REV-REVCALC_CWS'!P19</f>
        <v>45450</v>
      </c>
      <c r="Q115" s="70">
        <f>'REV-REVCALC_CWS'!Q19</f>
        <v>2544.3000000000002</v>
      </c>
      <c r="R115" s="70">
        <f>'REV-REVCALC_CWS'!R19</f>
        <v>3392.4</v>
      </c>
      <c r="S115" s="70">
        <f>'REV-REVCALC_CWS'!S19</f>
        <v>7632.9</v>
      </c>
      <c r="T115" s="70">
        <f>'REV-REVCALC_CWS'!T19</f>
        <v>7632.9</v>
      </c>
      <c r="U115" s="70">
        <f>'REV-REVCALC_CWS'!U19</f>
        <v>7632.9</v>
      </c>
      <c r="V115" s="70">
        <f>'REV-REVCALC_CWS'!V19</f>
        <v>7632.9</v>
      </c>
      <c r="W115" s="70">
        <f>'REV-REVCALC_CWS'!W19</f>
        <v>7632.9</v>
      </c>
      <c r="X115" s="70">
        <f>'REV-REVCALC_CWS'!X19</f>
        <v>8481</v>
      </c>
      <c r="Y115" s="70">
        <f>'REV-REVCALC_CWS'!Y19</f>
        <v>9329.1</v>
      </c>
      <c r="Z115" s="70">
        <f>'REV-REVCALC_CWS'!Z19</f>
        <v>9329.1</v>
      </c>
      <c r="AA115" s="70">
        <f>'REV-REVCALC_CWS'!AA19</f>
        <v>11025.3</v>
      </c>
      <c r="AB115" s="70">
        <f>'REV-REVCALC_CWS'!AB19</f>
        <v>11025.3</v>
      </c>
      <c r="AC115" s="70">
        <f>'REV-REVCALC_CWS'!AC19</f>
        <v>8759.19</v>
      </c>
      <c r="AD115" s="70">
        <f>'REV-REVCALC_CWS'!AD19</f>
        <v>13536.93</v>
      </c>
      <c r="AE115" s="70">
        <f>'REV-REVCALC_CWS'!AE19</f>
        <v>15925.8</v>
      </c>
      <c r="AF115" s="70">
        <f>'REV-REVCALC_CWS'!AF19</f>
        <v>15925.8</v>
      </c>
      <c r="AG115" s="70">
        <f>'REV-REVCALC_CWS'!AG19</f>
        <v>17518.38</v>
      </c>
      <c r="AH115" s="70">
        <f>'REV-REVCALC_CWS'!AH19</f>
        <v>17518.38</v>
      </c>
      <c r="AI115" s="70">
        <f>'REV-REVCALC_CWS'!AI19</f>
        <v>17518.38</v>
      </c>
      <c r="AJ115" s="70">
        <f>'REV-REVCALC_CWS'!AJ19</f>
        <v>15925.8</v>
      </c>
      <c r="AK115" s="70">
        <f>'REV-REVCALC_CWS'!AK19</f>
        <v>15925.8</v>
      </c>
      <c r="AL115" s="70">
        <f>'REV-REVCALC_CWS'!AL19</f>
        <v>13536.93</v>
      </c>
      <c r="AM115" s="70">
        <f>'REV-REVCALC_CWS'!AM19</f>
        <v>11944.35</v>
      </c>
      <c r="AN115" s="70">
        <f>'REV-REVCALC_CWS'!AN19</f>
        <v>10351.77</v>
      </c>
      <c r="AO115" s="70">
        <f>'REV-REVCALC_CWS'!AO19</f>
        <v>11294.415000000001</v>
      </c>
      <c r="AP115" s="70">
        <f>'REV-REVCALC_CWS'!AP19</f>
        <v>18824.025000000001</v>
      </c>
      <c r="AQ115" s="70">
        <f>'REV-REVCALC_CWS'!AQ19</f>
        <v>21082.907999999999</v>
      </c>
      <c r="AR115" s="70">
        <f>'REV-REVCALC_CWS'!AR19</f>
        <v>21082.907999999999</v>
      </c>
      <c r="AS115" s="70">
        <f>'REV-REVCALC_CWS'!AS19</f>
        <v>23341.791000000001</v>
      </c>
      <c r="AT115" s="70">
        <f>'REV-REVCALC_CWS'!AT19</f>
        <v>23341.791000000001</v>
      </c>
      <c r="AU115" s="70">
        <f>'REV-REVCALC_CWS'!AU19</f>
        <v>23341.791000000001</v>
      </c>
      <c r="AV115" s="70">
        <f>'REV-REVCALC_CWS'!AV19</f>
        <v>21082.907999999999</v>
      </c>
      <c r="AW115" s="70">
        <f>'REV-REVCALC_CWS'!AW19</f>
        <v>21082.907999999999</v>
      </c>
      <c r="AX115" s="70">
        <f>'REV-REVCALC_CWS'!AX19</f>
        <v>18824.025000000001</v>
      </c>
      <c r="AY115" s="70">
        <f>'REV-REVCALC_CWS'!AY19</f>
        <v>16565.142000000003</v>
      </c>
      <c r="AZ115" s="70">
        <f>'REV-REVCALC_CWS'!AZ19</f>
        <v>14306.259</v>
      </c>
      <c r="BA115" s="70">
        <f>'REV-REVCALC_CWS'!BA19</f>
        <v>10480.677899999999</v>
      </c>
      <c r="BB115" s="70">
        <f>'REV-REVCALC_CWS'!BB19</f>
        <v>16469.636699999999</v>
      </c>
      <c r="BC115" s="70">
        <f>'REV-REVCALC_CWS'!BC19</f>
        <v>18965.036199999999</v>
      </c>
      <c r="BD115" s="70">
        <f>'REV-REVCALC_CWS'!BD19</f>
        <v>18965.036199999999</v>
      </c>
      <c r="BE115" s="70">
        <f>'REV-REVCALC_CWS'!BE19</f>
        <v>20961.355799999998</v>
      </c>
      <c r="BF115" s="70">
        <f>'REV-REVCALC_CWS'!BF19</f>
        <v>20961.355799999998</v>
      </c>
      <c r="BG115" s="70">
        <f>'REV-REVCALC_CWS'!BG19</f>
        <v>20961.355799999998</v>
      </c>
      <c r="BH115" s="70">
        <f>'REV-REVCALC_CWS'!BH19</f>
        <v>18965.036199999999</v>
      </c>
      <c r="BI115" s="70">
        <f>'REV-REVCALC_CWS'!BI19</f>
        <v>18965.036199999999</v>
      </c>
      <c r="BJ115" s="70">
        <f>'REV-REVCALC_CWS'!BJ19</f>
        <v>16469.636699999999</v>
      </c>
      <c r="BK115" s="70">
        <f>'REV-REVCALC_CWS'!BK19</f>
        <v>14473.317099999998</v>
      </c>
      <c r="BL115" s="70">
        <f>'REV-REVCALC_CWS'!BL19</f>
        <v>12476.997499999999</v>
      </c>
      <c r="BM115" s="167">
        <f>SUM(D115:BL115)</f>
        <v>801863.8591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0</v>
      </c>
      <c r="I116" s="70">
        <f>'REV-REVCALC_CWS'!I21</f>
        <v>0</v>
      </c>
      <c r="J116" s="70">
        <f>'REV-REVCALC_CWS'!J21</f>
        <v>0</v>
      </c>
      <c r="K116" s="70">
        <f>'REV-REVCALC_CWS'!K21</f>
        <v>0</v>
      </c>
      <c r="L116" s="70">
        <f>'REV-REVCALC_CWS'!L21</f>
        <v>0</v>
      </c>
      <c r="M116" s="70">
        <f>'REV-REVCALC_CWS'!M21</f>
        <v>0</v>
      </c>
      <c r="N116" s="70">
        <f>'REV-REVCALC_CWS'!N21</f>
        <v>27275</v>
      </c>
      <c r="O116" s="70">
        <f t="shared" ref="O116:AT116" si="8">O114-O115</f>
        <v>27275</v>
      </c>
      <c r="P116" s="70">
        <f t="shared" si="8"/>
        <v>54550</v>
      </c>
      <c r="Q116" s="70">
        <f t="shared" si="8"/>
        <v>9830.7000000000007</v>
      </c>
      <c r="R116" s="70">
        <f t="shared" si="8"/>
        <v>13107.6</v>
      </c>
      <c r="S116" s="70">
        <f t="shared" si="8"/>
        <v>29492.1</v>
      </c>
      <c r="T116" s="70">
        <f t="shared" si="8"/>
        <v>29492.1</v>
      </c>
      <c r="U116" s="70">
        <f t="shared" si="8"/>
        <v>29492.1</v>
      </c>
      <c r="V116" s="70">
        <f t="shared" si="8"/>
        <v>29492.1</v>
      </c>
      <c r="W116" s="70">
        <f t="shared" si="8"/>
        <v>29492.1</v>
      </c>
      <c r="X116" s="70">
        <f t="shared" si="8"/>
        <v>32769</v>
      </c>
      <c r="Y116" s="70">
        <f t="shared" si="8"/>
        <v>36045.9</v>
      </c>
      <c r="Z116" s="70">
        <f t="shared" si="8"/>
        <v>36045.9</v>
      </c>
      <c r="AA116" s="70">
        <f t="shared" si="8"/>
        <v>42599.7</v>
      </c>
      <c r="AB116" s="70">
        <f t="shared" si="8"/>
        <v>42599.7</v>
      </c>
      <c r="AC116" s="70">
        <f t="shared" si="8"/>
        <v>47340.81</v>
      </c>
      <c r="AD116" s="70">
        <f t="shared" si="8"/>
        <v>73163.070000000007</v>
      </c>
      <c r="AE116" s="70">
        <f t="shared" si="8"/>
        <v>86074.2</v>
      </c>
      <c r="AF116" s="70">
        <f t="shared" si="8"/>
        <v>86074.2</v>
      </c>
      <c r="AG116" s="70">
        <f t="shared" si="8"/>
        <v>94681.62</v>
      </c>
      <c r="AH116" s="70">
        <f t="shared" si="8"/>
        <v>94681.62</v>
      </c>
      <c r="AI116" s="70">
        <f t="shared" si="8"/>
        <v>94681.62</v>
      </c>
      <c r="AJ116" s="70">
        <f t="shared" si="8"/>
        <v>86074.2</v>
      </c>
      <c r="AK116" s="70">
        <f t="shared" si="8"/>
        <v>86074.2</v>
      </c>
      <c r="AL116" s="70">
        <f t="shared" si="8"/>
        <v>73163.070000000007</v>
      </c>
      <c r="AM116" s="70">
        <f t="shared" si="8"/>
        <v>64555.65</v>
      </c>
      <c r="AN116" s="70">
        <f t="shared" si="8"/>
        <v>55948.229999999996</v>
      </c>
      <c r="AO116" s="70">
        <f t="shared" si="8"/>
        <v>76455.584999999992</v>
      </c>
      <c r="AP116" s="70">
        <f t="shared" si="8"/>
        <v>127425.97500000001</v>
      </c>
      <c r="AQ116" s="70">
        <f t="shared" si="8"/>
        <v>142717.092</v>
      </c>
      <c r="AR116" s="70">
        <f t="shared" si="8"/>
        <v>142717.092</v>
      </c>
      <c r="AS116" s="70">
        <f t="shared" si="8"/>
        <v>158008.209</v>
      </c>
      <c r="AT116" s="70">
        <f t="shared" si="8"/>
        <v>158008.209</v>
      </c>
      <c r="AU116" s="70">
        <f t="shared" ref="AU116:BL116" si="9">AU114-AU115</f>
        <v>158008.209</v>
      </c>
      <c r="AV116" s="70">
        <f t="shared" si="9"/>
        <v>142717.092</v>
      </c>
      <c r="AW116" s="70">
        <f t="shared" si="9"/>
        <v>142717.092</v>
      </c>
      <c r="AX116" s="70">
        <f t="shared" si="9"/>
        <v>127425.97500000001</v>
      </c>
      <c r="AY116" s="70">
        <f t="shared" si="9"/>
        <v>112134.85799999999</v>
      </c>
      <c r="AZ116" s="70">
        <f t="shared" si="9"/>
        <v>96843.740999999995</v>
      </c>
      <c r="BA116" s="70">
        <f t="shared" si="9"/>
        <v>126544.3221</v>
      </c>
      <c r="BB116" s="70">
        <f t="shared" si="9"/>
        <v>198855.3633</v>
      </c>
      <c r="BC116" s="70">
        <f t="shared" si="9"/>
        <v>228984.9638</v>
      </c>
      <c r="BD116" s="70">
        <f t="shared" si="9"/>
        <v>228984.9638</v>
      </c>
      <c r="BE116" s="70">
        <f t="shared" si="9"/>
        <v>253088.64420000001</v>
      </c>
      <c r="BF116" s="70">
        <f t="shared" si="9"/>
        <v>253088.64420000001</v>
      </c>
      <c r="BG116" s="70">
        <f t="shared" si="9"/>
        <v>253088.64420000001</v>
      </c>
      <c r="BH116" s="70">
        <f t="shared" si="9"/>
        <v>228984.9638</v>
      </c>
      <c r="BI116" s="70">
        <f t="shared" si="9"/>
        <v>228984.9638</v>
      </c>
      <c r="BJ116" s="70">
        <f t="shared" si="9"/>
        <v>198855.3633</v>
      </c>
      <c r="BK116" s="70">
        <f t="shared" si="9"/>
        <v>174751.68290000001</v>
      </c>
      <c r="BL116" s="70">
        <f t="shared" si="9"/>
        <v>150648.0025</v>
      </c>
      <c r="BM116" s="167">
        <f>SUM(D116:BL116)</f>
        <v>5522111.1409000009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</v>
      </c>
      <c r="I117" s="46">
        <f>'REV-REVCALC_CWS'!I22</f>
        <v>0</v>
      </c>
      <c r="J117" s="46">
        <f>'REV-REVCALC_CWS'!J22</f>
        <v>0</v>
      </c>
      <c r="K117" s="46">
        <f>'REV-REVCALC_CWS'!K22</f>
        <v>0</v>
      </c>
      <c r="L117" s="46">
        <f>'REV-REVCALC_CWS'!L22</f>
        <v>0</v>
      </c>
      <c r="M117" s="46">
        <f>'REV-REVCALC_CWS'!M22</f>
        <v>0</v>
      </c>
      <c r="N117" s="46">
        <f>'REV-REVCALC_CWS'!N22</f>
        <v>0.54549999999999998</v>
      </c>
      <c r="O117" s="46">
        <f>'REV-REVCALC_CWS'!O22</f>
        <v>0.54549999999999998</v>
      </c>
      <c r="P117" s="46">
        <f>'REV-REVCALC_CWS'!P22</f>
        <v>0.54549999999999998</v>
      </c>
      <c r="Q117" s="46">
        <f>'REV-REVCALC_CWS'!Q22</f>
        <v>0.79440000000000011</v>
      </c>
      <c r="R117" s="46">
        <f>'REV-REVCALC_CWS'!R22</f>
        <v>0.7944</v>
      </c>
      <c r="S117" s="46">
        <f>'REV-REVCALC_CWS'!S22</f>
        <v>0.7944</v>
      </c>
      <c r="T117" s="46">
        <f>'REV-REVCALC_CWS'!T22</f>
        <v>0.7944</v>
      </c>
      <c r="U117" s="46">
        <f>'REV-REVCALC_CWS'!U22</f>
        <v>0.7944</v>
      </c>
      <c r="V117" s="46">
        <f>'REV-REVCALC_CWS'!V22</f>
        <v>0.7944</v>
      </c>
      <c r="W117" s="46">
        <f>'REV-REVCALC_CWS'!W22</f>
        <v>0.7944</v>
      </c>
      <c r="X117" s="46">
        <f>'REV-REVCALC_CWS'!X22</f>
        <v>0.7944</v>
      </c>
      <c r="Y117" s="46">
        <f>'REV-REVCALC_CWS'!Y22</f>
        <v>0.7944</v>
      </c>
      <c r="Z117" s="46">
        <f>'REV-REVCALC_CWS'!Z22</f>
        <v>0.7944</v>
      </c>
      <c r="AA117" s="46">
        <f>'REV-REVCALC_CWS'!AA22</f>
        <v>0.7944</v>
      </c>
      <c r="AB117" s="46">
        <f>'REV-REVCALC_CWS'!AB22</f>
        <v>0.7944</v>
      </c>
      <c r="AC117" s="46">
        <f>'REV-REVCALC_CWS'!AC22</f>
        <v>0.84386470588235285</v>
      </c>
      <c r="AD117" s="46">
        <f>'REV-REVCALC_CWS'!AD22</f>
        <v>0.84386470588235307</v>
      </c>
      <c r="AE117" s="46">
        <f>'REV-REVCALC_CWS'!AE22</f>
        <v>0.84386470588235296</v>
      </c>
      <c r="AF117" s="46">
        <f>'REV-REVCALC_CWS'!AF22</f>
        <v>0.84386470588235296</v>
      </c>
      <c r="AG117" s="46">
        <f>'REV-REVCALC_CWS'!AG22</f>
        <v>0.84386470588235285</v>
      </c>
      <c r="AH117" s="46">
        <f>'REV-REVCALC_CWS'!AH22</f>
        <v>0.84386470588235285</v>
      </c>
      <c r="AI117" s="46">
        <f>'REV-REVCALC_CWS'!AI22</f>
        <v>0.84386470588235285</v>
      </c>
      <c r="AJ117" s="46">
        <f>'REV-REVCALC_CWS'!AJ22</f>
        <v>0.84386470588235296</v>
      </c>
      <c r="AK117" s="46">
        <f>'REV-REVCALC_CWS'!AK22</f>
        <v>0.84386470588235296</v>
      </c>
      <c r="AL117" s="46">
        <f>'REV-REVCALC_CWS'!AL22</f>
        <v>0.84386470588235307</v>
      </c>
      <c r="AM117" s="46">
        <f>'REV-REVCALC_CWS'!AM22</f>
        <v>0.84386470588235296</v>
      </c>
      <c r="AN117" s="46">
        <f>'REV-REVCALC_CWS'!AN22</f>
        <v>0.84386470588235285</v>
      </c>
      <c r="AO117" s="46">
        <f>'REV-REVCALC_CWS'!AO22</f>
        <v>0.87128871794871787</v>
      </c>
      <c r="AP117" s="46">
        <f>'REV-REVCALC_CWS'!AP22</f>
        <v>0.87128871794871798</v>
      </c>
      <c r="AQ117" s="46">
        <f>'REV-REVCALC_CWS'!AQ22</f>
        <v>0.87128871794871798</v>
      </c>
      <c r="AR117" s="46">
        <f>'REV-REVCALC_CWS'!AR22</f>
        <v>0.87128871794871798</v>
      </c>
      <c r="AS117" s="46">
        <f>'REV-REVCALC_CWS'!AS22</f>
        <v>0.87128871794871798</v>
      </c>
      <c r="AT117" s="46">
        <f>'REV-REVCALC_CWS'!AT22</f>
        <v>0.87128871794871798</v>
      </c>
      <c r="AU117" s="46">
        <f>'REV-REVCALC_CWS'!AU22</f>
        <v>0.87128871794871798</v>
      </c>
      <c r="AV117" s="46">
        <f>'REV-REVCALC_CWS'!AV22</f>
        <v>0.87128871794871798</v>
      </c>
      <c r="AW117" s="46">
        <f>'REV-REVCALC_CWS'!AW22</f>
        <v>0.87128871794871798</v>
      </c>
      <c r="AX117" s="46">
        <f>'REV-REVCALC_CWS'!AX22</f>
        <v>0.87128871794871798</v>
      </c>
      <c r="AY117" s="46">
        <f>'REV-REVCALC_CWS'!AY22</f>
        <v>0.87128871794871787</v>
      </c>
      <c r="AZ117" s="46">
        <f>'REV-REVCALC_CWS'!AZ22</f>
        <v>0.87128871794871787</v>
      </c>
      <c r="BA117" s="46">
        <f>'REV-REVCALC_CWS'!BA22</f>
        <v>0.9235126590038315</v>
      </c>
      <c r="BB117" s="46">
        <f>'REV-REVCALC_CWS'!BB22</f>
        <v>0.92351265900383139</v>
      </c>
      <c r="BC117" s="46">
        <f>'REV-REVCALC_CWS'!BC22</f>
        <v>0.92351265900383139</v>
      </c>
      <c r="BD117" s="46">
        <f>'REV-REVCALC_CWS'!BD22</f>
        <v>0.92351265900383139</v>
      </c>
      <c r="BE117" s="46">
        <f>'REV-REVCALC_CWS'!BE22</f>
        <v>0.9235126590038315</v>
      </c>
      <c r="BF117" s="46">
        <f>'REV-REVCALC_CWS'!BF22</f>
        <v>0.9235126590038315</v>
      </c>
      <c r="BG117" s="46">
        <f>'REV-REVCALC_CWS'!BG22</f>
        <v>0.9235126590038315</v>
      </c>
      <c r="BH117" s="46">
        <f>'REV-REVCALC_CWS'!BH22</f>
        <v>0.92351265900383139</v>
      </c>
      <c r="BI117" s="46">
        <f>'REV-REVCALC_CWS'!BI22</f>
        <v>0.92351265900383139</v>
      </c>
      <c r="BJ117" s="46">
        <f>'REV-REVCALC_CWS'!BJ22</f>
        <v>0.92351265900383139</v>
      </c>
      <c r="BK117" s="46">
        <f>'REV-REVCALC_CWS'!BK22</f>
        <v>0.9235126590038315</v>
      </c>
      <c r="BL117" s="46">
        <f>'REV-REVCALC_CWS'!BL22</f>
        <v>0.92351265900383139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0</v>
      </c>
      <c r="I120" s="70">
        <f>'REV-REVCALC_CWS'!I34</f>
        <v>0</v>
      </c>
      <c r="J120" s="70">
        <f>'REV-REVCALC_CWS'!J34</f>
        <v>0</v>
      </c>
      <c r="K120" s="70">
        <f>'REV-REVCALC_CWS'!K34</f>
        <v>0</v>
      </c>
      <c r="L120" s="70">
        <f>'REV-REVCALC_CWS'!L34</f>
        <v>0</v>
      </c>
      <c r="M120" s="70">
        <f>'REV-REVCALC_CWS'!M34</f>
        <v>0</v>
      </c>
      <c r="N120" s="70">
        <f>'REV-REVCALC_CWS'!N34</f>
        <v>1800</v>
      </c>
      <c r="O120" s="70">
        <f>'REV-REVCALC_CWS'!O34</f>
        <v>1800</v>
      </c>
      <c r="P120" s="70">
        <f>'REV-REVCALC_CWS'!P34</f>
        <v>3700</v>
      </c>
      <c r="Q120" s="70">
        <f>'REV-REVCALC_CWS'!Q34</f>
        <v>187.5</v>
      </c>
      <c r="R120" s="70">
        <f>'REV-REVCALC_CWS'!R34</f>
        <v>375</v>
      </c>
      <c r="S120" s="70">
        <f>'REV-REVCALC_CWS'!S34</f>
        <v>937.5</v>
      </c>
      <c r="T120" s="70">
        <f>'REV-REVCALC_CWS'!T34</f>
        <v>937.5</v>
      </c>
      <c r="U120" s="70">
        <f>'REV-REVCALC_CWS'!U34</f>
        <v>937.5</v>
      </c>
      <c r="V120" s="70">
        <f>'REV-REVCALC_CWS'!V34</f>
        <v>937.5</v>
      </c>
      <c r="W120" s="70">
        <f>'REV-REVCALC_CWS'!W34</f>
        <v>937.5</v>
      </c>
      <c r="X120" s="70">
        <f>'REV-REVCALC_CWS'!X34</f>
        <v>1125</v>
      </c>
      <c r="Y120" s="70">
        <f>'REV-REVCALC_CWS'!Y34</f>
        <v>1125</v>
      </c>
      <c r="Z120" s="70">
        <f>'REV-REVCALC_CWS'!Z34</f>
        <v>1125</v>
      </c>
      <c r="AA120" s="70">
        <f>'REV-REVCALC_CWS'!AA34</f>
        <v>1312.5</v>
      </c>
      <c r="AB120" s="70">
        <f>'REV-REVCALC_CWS'!AB34</f>
        <v>1312.5</v>
      </c>
      <c r="AC120" s="70">
        <f>'REV-REVCALC_CWS'!AC34</f>
        <v>850</v>
      </c>
      <c r="AD120" s="70">
        <f>'REV-REVCALC_CWS'!AD34</f>
        <v>1275</v>
      </c>
      <c r="AE120" s="70">
        <f>'REV-REVCALC_CWS'!AE34</f>
        <v>1700</v>
      </c>
      <c r="AF120" s="70">
        <f>'REV-REVCALC_CWS'!AF34</f>
        <v>1700</v>
      </c>
      <c r="AG120" s="70">
        <f>'REV-REVCALC_CWS'!AG34</f>
        <v>1700</v>
      </c>
      <c r="AH120" s="70">
        <f>'REV-REVCALC_CWS'!AH34</f>
        <v>1700</v>
      </c>
      <c r="AI120" s="70">
        <f>'REV-REVCALC_CWS'!AI34</f>
        <v>1700</v>
      </c>
      <c r="AJ120" s="70">
        <f>'REV-REVCALC_CWS'!AJ34</f>
        <v>1700</v>
      </c>
      <c r="AK120" s="70">
        <f>'REV-REVCALC_CWS'!AK34</f>
        <v>1700</v>
      </c>
      <c r="AL120" s="70">
        <f>'REV-REVCALC_CWS'!AL34</f>
        <v>1275</v>
      </c>
      <c r="AM120" s="70">
        <f>'REV-REVCALC_CWS'!AM34</f>
        <v>1275</v>
      </c>
      <c r="AN120" s="70">
        <f>'REV-REVCALC_CWS'!AN34</f>
        <v>1062.5</v>
      </c>
      <c r="AO120" s="70">
        <f>'REV-REVCALC_CWS'!AO34</f>
        <v>945</v>
      </c>
      <c r="AP120" s="70">
        <f>'REV-REVCALC_CWS'!AP34</f>
        <v>1575</v>
      </c>
      <c r="AQ120" s="70">
        <f>'REV-REVCALC_CWS'!AQ34</f>
        <v>1575</v>
      </c>
      <c r="AR120" s="70">
        <f>'REV-REVCALC_CWS'!AR34</f>
        <v>1575</v>
      </c>
      <c r="AS120" s="70">
        <f>'REV-REVCALC_CWS'!AS34</f>
        <v>1890</v>
      </c>
      <c r="AT120" s="70">
        <f>'REV-REVCALC_CWS'!AT34</f>
        <v>1890</v>
      </c>
      <c r="AU120" s="70">
        <f>'REV-REVCALC_CWS'!AU34</f>
        <v>1890</v>
      </c>
      <c r="AV120" s="70">
        <f>'REV-REVCALC_CWS'!AV34</f>
        <v>1575</v>
      </c>
      <c r="AW120" s="70">
        <f>'REV-REVCALC_CWS'!AW34</f>
        <v>1575</v>
      </c>
      <c r="AX120" s="70">
        <f>'REV-REVCALC_CWS'!AX34</f>
        <v>1575</v>
      </c>
      <c r="AY120" s="70">
        <f>'REV-REVCALC_CWS'!AY34</f>
        <v>1260</v>
      </c>
      <c r="AZ120" s="70">
        <f>'REV-REVCALC_CWS'!AZ34</f>
        <v>945</v>
      </c>
      <c r="BA120" s="70">
        <f>'REV-REVCALC_CWS'!BA34</f>
        <v>630</v>
      </c>
      <c r="BB120" s="70">
        <f>'REV-REVCALC_CWS'!BB34</f>
        <v>945</v>
      </c>
      <c r="BC120" s="70">
        <f>'REV-REVCALC_CWS'!BC34</f>
        <v>945</v>
      </c>
      <c r="BD120" s="70">
        <f>'REV-REVCALC_CWS'!BD34</f>
        <v>945</v>
      </c>
      <c r="BE120" s="70">
        <f>'REV-REVCALC_CWS'!BE34</f>
        <v>1260</v>
      </c>
      <c r="BF120" s="70">
        <f>'REV-REVCALC_CWS'!BF34</f>
        <v>1260</v>
      </c>
      <c r="BG120" s="70">
        <f>'REV-REVCALC_CWS'!BG34</f>
        <v>1260</v>
      </c>
      <c r="BH120" s="70">
        <f>'REV-REVCALC_CWS'!BH34</f>
        <v>945</v>
      </c>
      <c r="BI120" s="70">
        <f>'REV-REVCALC_CWS'!BI34</f>
        <v>945</v>
      </c>
      <c r="BJ120" s="70">
        <f>'REV-REVCALC_CWS'!BJ34</f>
        <v>945</v>
      </c>
      <c r="BK120" s="70">
        <f>'REV-REVCALC_CWS'!BK34</f>
        <v>630</v>
      </c>
      <c r="BL120" s="70">
        <f>'REV-REVCALC_CWS'!BL34</f>
        <v>630</v>
      </c>
      <c r="BM120" s="167">
        <f>SUM(D120:BL120)</f>
        <v>65797.5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450</v>
      </c>
      <c r="O121" s="70">
        <f>'REV-REVCALC_CWS'!O35</f>
        <v>450</v>
      </c>
      <c r="P121" s="70">
        <f>'REV-REVCALC_CWS'!P35</f>
        <v>925</v>
      </c>
      <c r="Q121" s="70">
        <f>'REV-REVCALC_CWS'!Q35</f>
        <v>25</v>
      </c>
      <c r="R121" s="70">
        <f>'REV-REVCALC_CWS'!R35</f>
        <v>50</v>
      </c>
      <c r="S121" s="70">
        <f>'REV-REVCALC_CWS'!S35</f>
        <v>125</v>
      </c>
      <c r="T121" s="70">
        <f>'REV-REVCALC_CWS'!T35</f>
        <v>125</v>
      </c>
      <c r="U121" s="70">
        <f>'REV-REVCALC_CWS'!U35</f>
        <v>125</v>
      </c>
      <c r="V121" s="70">
        <f>'REV-REVCALC_CWS'!V35</f>
        <v>125</v>
      </c>
      <c r="W121" s="70">
        <f>'REV-REVCALC_CWS'!W35</f>
        <v>125</v>
      </c>
      <c r="X121" s="70">
        <f>'REV-REVCALC_CWS'!X35</f>
        <v>150</v>
      </c>
      <c r="Y121" s="70">
        <f>'REV-REVCALC_CWS'!Y35</f>
        <v>150</v>
      </c>
      <c r="Z121" s="70">
        <f>'REV-REVCALC_CWS'!Z35</f>
        <v>600</v>
      </c>
      <c r="AA121" s="70">
        <f>'REV-REVCALC_CWS'!AA35</f>
        <v>625</v>
      </c>
      <c r="AB121" s="70">
        <f>'REV-REVCALC_CWS'!AB35</f>
        <v>1100</v>
      </c>
      <c r="AC121" s="70">
        <f>'REV-REVCALC_CWS'!AC35</f>
        <v>125</v>
      </c>
      <c r="AD121" s="70">
        <f>'REV-REVCALC_CWS'!AD35</f>
        <v>200</v>
      </c>
      <c r="AE121" s="70">
        <f>'REV-REVCALC_CWS'!AE35</f>
        <v>325</v>
      </c>
      <c r="AF121" s="70">
        <f>'REV-REVCALC_CWS'!AF35</f>
        <v>325</v>
      </c>
      <c r="AG121" s="70">
        <f>'REV-REVCALC_CWS'!AG35</f>
        <v>325</v>
      </c>
      <c r="AH121" s="70">
        <f>'REV-REVCALC_CWS'!AH35</f>
        <v>325</v>
      </c>
      <c r="AI121" s="70">
        <f>'REV-REVCALC_CWS'!AI35</f>
        <v>325</v>
      </c>
      <c r="AJ121" s="70">
        <f>'REV-REVCALC_CWS'!AJ35</f>
        <v>350</v>
      </c>
      <c r="AK121" s="70">
        <f>'REV-REVCALC_CWS'!AK35</f>
        <v>350</v>
      </c>
      <c r="AL121" s="70">
        <f>'REV-REVCALC_CWS'!AL35</f>
        <v>750</v>
      </c>
      <c r="AM121" s="70">
        <f>'REV-REVCALC_CWS'!AM35</f>
        <v>775</v>
      </c>
      <c r="AN121" s="70">
        <f>'REV-REVCALC_CWS'!AN35</f>
        <v>1225</v>
      </c>
      <c r="AO121" s="70">
        <f>'REV-REVCALC_CWS'!AO35</f>
        <v>280</v>
      </c>
      <c r="AP121" s="70">
        <f>'REV-REVCALC_CWS'!AP35</f>
        <v>455</v>
      </c>
      <c r="AQ121" s="70">
        <f>'REV-REVCALC_CWS'!AQ35</f>
        <v>630</v>
      </c>
      <c r="AR121" s="70">
        <f>'REV-REVCALC_CWS'!AR35</f>
        <v>630</v>
      </c>
      <c r="AS121" s="70">
        <f>'REV-REVCALC_CWS'!AS35</f>
        <v>665</v>
      </c>
      <c r="AT121" s="70">
        <f>'REV-REVCALC_CWS'!AT35</f>
        <v>665</v>
      </c>
      <c r="AU121" s="70">
        <f>'REV-REVCALC_CWS'!AU35</f>
        <v>665</v>
      </c>
      <c r="AV121" s="70">
        <f>'REV-REVCALC_CWS'!AV35</f>
        <v>665</v>
      </c>
      <c r="AW121" s="70">
        <f>'REV-REVCALC_CWS'!AW35</f>
        <v>665</v>
      </c>
      <c r="AX121" s="70">
        <f>'REV-REVCALC_CWS'!AX35</f>
        <v>1225</v>
      </c>
      <c r="AY121" s="70">
        <f>'REV-REVCALC_CWS'!AY35</f>
        <v>1225</v>
      </c>
      <c r="AZ121" s="70">
        <f>'REV-REVCALC_CWS'!AZ35</f>
        <v>1820</v>
      </c>
      <c r="BA121" s="70">
        <f>'REV-REVCALC_CWS'!BA35</f>
        <v>350</v>
      </c>
      <c r="BB121" s="70">
        <f>'REV-REVCALC_CWS'!BB35</f>
        <v>560</v>
      </c>
      <c r="BC121" s="70">
        <f>'REV-REVCALC_CWS'!BC35</f>
        <v>735</v>
      </c>
      <c r="BD121" s="70">
        <f>'REV-REVCALC_CWS'!BD35</f>
        <v>735</v>
      </c>
      <c r="BE121" s="70">
        <f>'REV-REVCALC_CWS'!BE35</f>
        <v>805</v>
      </c>
      <c r="BF121" s="70">
        <f>'REV-REVCALC_CWS'!BF35</f>
        <v>805</v>
      </c>
      <c r="BG121" s="70">
        <f>'REV-REVCALC_CWS'!BG35</f>
        <v>805</v>
      </c>
      <c r="BH121" s="70">
        <f>'REV-REVCALC_CWS'!BH35</f>
        <v>770</v>
      </c>
      <c r="BI121" s="70">
        <f>'REV-REVCALC_CWS'!BI35</f>
        <v>770</v>
      </c>
      <c r="BJ121" s="70">
        <f>'REV-REVCALC_CWS'!BJ35</f>
        <v>1330</v>
      </c>
      <c r="BK121" s="70">
        <f>'REV-REVCALC_CWS'!BK35</f>
        <v>1295</v>
      </c>
      <c r="BL121" s="70">
        <f>'REV-REVCALC_CWS'!BL35</f>
        <v>1890</v>
      </c>
      <c r="BM121" s="167">
        <f>SUM(D121:BL121)</f>
        <v>30990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2250</v>
      </c>
      <c r="O122" s="70">
        <f t="shared" si="10"/>
        <v>2250</v>
      </c>
      <c r="P122" s="70">
        <f t="shared" si="10"/>
        <v>4625</v>
      </c>
      <c r="Q122" s="70">
        <f t="shared" si="10"/>
        <v>212.5</v>
      </c>
      <c r="R122" s="70">
        <f t="shared" si="10"/>
        <v>425</v>
      </c>
      <c r="S122" s="70">
        <f t="shared" si="10"/>
        <v>1062.5</v>
      </c>
      <c r="T122" s="70">
        <f t="shared" si="10"/>
        <v>1062.5</v>
      </c>
      <c r="U122" s="70">
        <f t="shared" si="10"/>
        <v>1062.5</v>
      </c>
      <c r="V122" s="70">
        <f t="shared" si="10"/>
        <v>1062.5</v>
      </c>
      <c r="W122" s="70">
        <f t="shared" si="10"/>
        <v>1062.5</v>
      </c>
      <c r="X122" s="70">
        <f t="shared" si="10"/>
        <v>1275</v>
      </c>
      <c r="Y122" s="70">
        <f t="shared" si="10"/>
        <v>1275</v>
      </c>
      <c r="Z122" s="70">
        <f t="shared" si="10"/>
        <v>1725</v>
      </c>
      <c r="AA122" s="70">
        <f t="shared" si="10"/>
        <v>1937.5</v>
      </c>
      <c r="AB122" s="70">
        <f t="shared" si="10"/>
        <v>2412.5</v>
      </c>
      <c r="AC122" s="70">
        <f t="shared" si="10"/>
        <v>975</v>
      </c>
      <c r="AD122" s="70">
        <f t="shared" si="10"/>
        <v>1475</v>
      </c>
      <c r="AE122" s="70">
        <f t="shared" si="10"/>
        <v>2025</v>
      </c>
      <c r="AF122" s="70">
        <f t="shared" si="10"/>
        <v>2025</v>
      </c>
      <c r="AG122" s="70">
        <f t="shared" si="10"/>
        <v>2025</v>
      </c>
      <c r="AH122" s="70">
        <f t="shared" si="10"/>
        <v>2025</v>
      </c>
      <c r="AI122" s="70">
        <f t="shared" si="10"/>
        <v>2025</v>
      </c>
      <c r="AJ122" s="70">
        <f t="shared" si="10"/>
        <v>2050</v>
      </c>
      <c r="AK122" s="70">
        <f t="shared" si="10"/>
        <v>2050</v>
      </c>
      <c r="AL122" s="70">
        <f t="shared" si="10"/>
        <v>2025</v>
      </c>
      <c r="AM122" s="70">
        <f t="shared" si="10"/>
        <v>2050</v>
      </c>
      <c r="AN122" s="70">
        <f t="shared" si="10"/>
        <v>2287.5</v>
      </c>
      <c r="AO122" s="70">
        <f t="shared" si="10"/>
        <v>1225</v>
      </c>
      <c r="AP122" s="70">
        <f t="shared" si="10"/>
        <v>2030</v>
      </c>
      <c r="AQ122" s="70">
        <f t="shared" si="10"/>
        <v>2205</v>
      </c>
      <c r="AR122" s="70">
        <f t="shared" si="10"/>
        <v>2205</v>
      </c>
      <c r="AS122" s="70">
        <f t="shared" si="10"/>
        <v>2555</v>
      </c>
      <c r="AT122" s="70">
        <f t="shared" si="10"/>
        <v>2555</v>
      </c>
      <c r="AU122" s="70">
        <f t="shared" si="10"/>
        <v>2555</v>
      </c>
      <c r="AV122" s="70">
        <f t="shared" si="10"/>
        <v>2240</v>
      </c>
      <c r="AW122" s="70">
        <f t="shared" si="10"/>
        <v>2240</v>
      </c>
      <c r="AX122" s="70">
        <f t="shared" si="10"/>
        <v>2800</v>
      </c>
      <c r="AY122" s="70">
        <f t="shared" si="10"/>
        <v>2485</v>
      </c>
      <c r="AZ122" s="70">
        <f t="shared" si="10"/>
        <v>2765</v>
      </c>
      <c r="BA122" s="70">
        <f t="shared" si="10"/>
        <v>980</v>
      </c>
      <c r="BB122" s="70">
        <f t="shared" si="10"/>
        <v>1505</v>
      </c>
      <c r="BC122" s="70">
        <f t="shared" si="10"/>
        <v>1680</v>
      </c>
      <c r="BD122" s="70">
        <f t="shared" si="10"/>
        <v>1680</v>
      </c>
      <c r="BE122" s="70">
        <f t="shared" si="10"/>
        <v>2065</v>
      </c>
      <c r="BF122" s="70">
        <f t="shared" si="10"/>
        <v>2065</v>
      </c>
      <c r="BG122" s="70">
        <f t="shared" si="10"/>
        <v>2065</v>
      </c>
      <c r="BH122" s="70">
        <f t="shared" si="10"/>
        <v>1715</v>
      </c>
      <c r="BI122" s="70">
        <f t="shared" si="10"/>
        <v>1715</v>
      </c>
      <c r="BJ122" s="70">
        <f t="shared" si="10"/>
        <v>2275</v>
      </c>
      <c r="BK122" s="70">
        <f t="shared" si="10"/>
        <v>1925</v>
      </c>
      <c r="BL122" s="70">
        <f t="shared" si="10"/>
        <v>2520</v>
      </c>
      <c r="BM122" s="167">
        <f>SUM(D122:BL122)</f>
        <v>96787.5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175</v>
      </c>
      <c r="O125" s="70">
        <f>'REV-REVCALC_CWS'!O38</f>
        <v>175</v>
      </c>
      <c r="P125" s="70">
        <f>'REV-REVCALC_CWS'!P38</f>
        <v>325</v>
      </c>
      <c r="Q125" s="70">
        <f>'REV-REVCALC_CWS'!Q38</f>
        <v>50</v>
      </c>
      <c r="R125" s="70">
        <f>'REV-REVCALC_CWS'!R38</f>
        <v>50</v>
      </c>
      <c r="S125" s="70">
        <f>'REV-REVCALC_CWS'!S38</f>
        <v>100</v>
      </c>
      <c r="T125" s="70">
        <f>'REV-REVCALC_CWS'!T38</f>
        <v>100</v>
      </c>
      <c r="U125" s="70">
        <f>'REV-REVCALC_CWS'!U38</f>
        <v>100</v>
      </c>
      <c r="V125" s="70">
        <f>'REV-REVCALC_CWS'!V38</f>
        <v>100</v>
      </c>
      <c r="W125" s="70">
        <f>'REV-REVCALC_CWS'!W38</f>
        <v>100</v>
      </c>
      <c r="X125" s="70">
        <f>'REV-REVCALC_CWS'!X38</f>
        <v>100</v>
      </c>
      <c r="Y125" s="70">
        <f>'REV-REVCALC_CWS'!Y38</f>
        <v>125</v>
      </c>
      <c r="Z125" s="70">
        <f>'REV-REVCALC_CWS'!Z38</f>
        <v>125</v>
      </c>
      <c r="AA125" s="70">
        <f>'REV-REVCALC_CWS'!AA38</f>
        <v>150</v>
      </c>
      <c r="AB125" s="70">
        <f>'REV-REVCALC_CWS'!AB38</f>
        <v>150</v>
      </c>
      <c r="AC125" s="70">
        <f>'REV-REVCALC_CWS'!AC38</f>
        <v>175</v>
      </c>
      <c r="AD125" s="70">
        <f>'REV-REVCALC_CWS'!AD38</f>
        <v>275</v>
      </c>
      <c r="AE125" s="70">
        <f>'REV-REVCALC_CWS'!AE38</f>
        <v>300</v>
      </c>
      <c r="AF125" s="70">
        <f>'REV-REVCALC_CWS'!AF38</f>
        <v>300</v>
      </c>
      <c r="AG125" s="70">
        <f>'REV-REVCALC_CWS'!AG38</f>
        <v>350</v>
      </c>
      <c r="AH125" s="70">
        <f>'REV-REVCALC_CWS'!AH38</f>
        <v>350</v>
      </c>
      <c r="AI125" s="70">
        <f>'REV-REVCALC_CWS'!AI38</f>
        <v>350</v>
      </c>
      <c r="AJ125" s="70">
        <f>'REV-REVCALC_CWS'!AJ38</f>
        <v>300</v>
      </c>
      <c r="AK125" s="70">
        <f>'REV-REVCALC_CWS'!AK38</f>
        <v>300</v>
      </c>
      <c r="AL125" s="70">
        <f>'REV-REVCALC_CWS'!AL38</f>
        <v>275</v>
      </c>
      <c r="AM125" s="70">
        <f>'REV-REVCALC_CWS'!AM38</f>
        <v>225</v>
      </c>
      <c r="AN125" s="70">
        <f>'REV-REVCALC_CWS'!AN38</f>
        <v>200</v>
      </c>
      <c r="AO125" s="70">
        <f>'REV-REVCALC_CWS'!AO38</f>
        <v>300</v>
      </c>
      <c r="AP125" s="70">
        <f>'REV-REVCALC_CWS'!AP38</f>
        <v>500</v>
      </c>
      <c r="AQ125" s="70">
        <f>'REV-REVCALC_CWS'!AQ38</f>
        <v>575</v>
      </c>
      <c r="AR125" s="70">
        <f>'REV-REVCALC_CWS'!AR38</f>
        <v>575</v>
      </c>
      <c r="AS125" s="70">
        <f>'REV-REVCALC_CWS'!AS38</f>
        <v>625</v>
      </c>
      <c r="AT125" s="70">
        <f>'REV-REVCALC_CWS'!AT38</f>
        <v>625</v>
      </c>
      <c r="AU125" s="70">
        <f>'REV-REVCALC_CWS'!AU38</f>
        <v>625</v>
      </c>
      <c r="AV125" s="70">
        <f>'REV-REVCALC_CWS'!AV38</f>
        <v>575</v>
      </c>
      <c r="AW125" s="70">
        <f>'REV-REVCALC_CWS'!AW38</f>
        <v>575</v>
      </c>
      <c r="AX125" s="70">
        <f>'REV-REVCALC_CWS'!AX38</f>
        <v>500</v>
      </c>
      <c r="AY125" s="70">
        <f>'REV-REVCALC_CWS'!AY38</f>
        <v>450</v>
      </c>
      <c r="AZ125" s="70">
        <f>'REV-REVCALC_CWS'!AZ38</f>
        <v>400</v>
      </c>
      <c r="BA125" s="70">
        <f>'REV-REVCALC_CWS'!BA38</f>
        <v>475</v>
      </c>
      <c r="BB125" s="70">
        <f>'REV-REVCALC_CWS'!BB38</f>
        <v>750</v>
      </c>
      <c r="BC125" s="70">
        <f>'REV-REVCALC_CWS'!BC38</f>
        <v>875</v>
      </c>
      <c r="BD125" s="70">
        <f>'REV-REVCALC_CWS'!BD38</f>
        <v>875</v>
      </c>
      <c r="BE125" s="70">
        <f>'REV-REVCALC_CWS'!BE38</f>
        <v>950</v>
      </c>
      <c r="BF125" s="70">
        <f>'REV-REVCALC_CWS'!BF38</f>
        <v>950</v>
      </c>
      <c r="BG125" s="70">
        <f>'REV-REVCALC_CWS'!BG38</f>
        <v>950</v>
      </c>
      <c r="BH125" s="70">
        <f>'REV-REVCALC_CWS'!BH38</f>
        <v>875</v>
      </c>
      <c r="BI125" s="70">
        <f>'REV-REVCALC_CWS'!BI38</f>
        <v>875</v>
      </c>
      <c r="BJ125" s="70">
        <f>'REV-REVCALC_CWS'!BJ38</f>
        <v>750</v>
      </c>
      <c r="BK125" s="70">
        <f>'REV-REVCALC_CWS'!BK38</f>
        <v>675</v>
      </c>
      <c r="BL125" s="70">
        <f>'REV-REVCALC_CWS'!BL38</f>
        <v>575</v>
      </c>
      <c r="BM125" s="167">
        <f>SUM(D125:BL125)</f>
        <v>21225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630</v>
      </c>
      <c r="O126" s="70">
        <f>'REV-REVCALC_CWS'!O39</f>
        <v>630</v>
      </c>
      <c r="P126" s="70">
        <f>'REV-REVCALC_CWS'!P39</f>
        <v>1170</v>
      </c>
      <c r="Q126" s="70">
        <f>'REV-REVCALC_CWS'!Q39</f>
        <v>337.5</v>
      </c>
      <c r="R126" s="70">
        <f>'REV-REVCALC_CWS'!R39</f>
        <v>337.5</v>
      </c>
      <c r="S126" s="70">
        <f>'REV-REVCALC_CWS'!S39</f>
        <v>675</v>
      </c>
      <c r="T126" s="70">
        <f>'REV-REVCALC_CWS'!T39</f>
        <v>675</v>
      </c>
      <c r="U126" s="70">
        <f>'REV-REVCALC_CWS'!U39</f>
        <v>675</v>
      </c>
      <c r="V126" s="70">
        <f>'REV-REVCALC_CWS'!V39</f>
        <v>675</v>
      </c>
      <c r="W126" s="70">
        <f>'REV-REVCALC_CWS'!W39</f>
        <v>675</v>
      </c>
      <c r="X126" s="70">
        <f>'REV-REVCALC_CWS'!X39</f>
        <v>675</v>
      </c>
      <c r="Y126" s="70">
        <f>'REV-REVCALC_CWS'!Y39</f>
        <v>843.75</v>
      </c>
      <c r="Z126" s="70">
        <f>'REV-REVCALC_CWS'!Z39</f>
        <v>2025</v>
      </c>
      <c r="AA126" s="70">
        <f>'REV-REVCALC_CWS'!AA39</f>
        <v>2193.75</v>
      </c>
      <c r="AB126" s="70">
        <f>'REV-REVCALC_CWS'!AB39</f>
        <v>3206.25</v>
      </c>
      <c r="AC126" s="70">
        <f>'REV-REVCALC_CWS'!AC39</f>
        <v>1721.25</v>
      </c>
      <c r="AD126" s="70">
        <f>'REV-REVCALC_CWS'!AD39</f>
        <v>2486.25</v>
      </c>
      <c r="AE126" s="70">
        <f>'REV-REVCALC_CWS'!AE39</f>
        <v>3060</v>
      </c>
      <c r="AF126" s="70">
        <f>'REV-REVCALC_CWS'!AF39</f>
        <v>3060</v>
      </c>
      <c r="AG126" s="70">
        <f>'REV-REVCALC_CWS'!AG39</f>
        <v>3442.5</v>
      </c>
      <c r="AH126" s="70">
        <f>'REV-REVCALC_CWS'!AH39</f>
        <v>3442.5</v>
      </c>
      <c r="AI126" s="70">
        <f>'REV-REVCALC_CWS'!AI39</f>
        <v>3442.5</v>
      </c>
      <c r="AJ126" s="70">
        <f>'REV-REVCALC_CWS'!AJ39</f>
        <v>3060</v>
      </c>
      <c r="AK126" s="70">
        <f>'REV-REVCALC_CWS'!AK39</f>
        <v>3251.25</v>
      </c>
      <c r="AL126" s="70">
        <f>'REV-REVCALC_CWS'!AL39</f>
        <v>4398.75</v>
      </c>
      <c r="AM126" s="70">
        <f>'REV-REVCALC_CWS'!AM39</f>
        <v>4207.5</v>
      </c>
      <c r="AN126" s="70">
        <f>'REV-REVCALC_CWS'!AN39</f>
        <v>5163.75</v>
      </c>
      <c r="AO126" s="70">
        <f>'REV-REVCALC_CWS'!AO39</f>
        <v>4252.5</v>
      </c>
      <c r="AP126" s="70">
        <f>'REV-REVCALC_CWS'!AP39</f>
        <v>6682.5</v>
      </c>
      <c r="AQ126" s="70">
        <f>'REV-REVCALC_CWS'!AQ39</f>
        <v>7897.5</v>
      </c>
      <c r="AR126" s="70">
        <f>'REV-REVCALC_CWS'!AR39</f>
        <v>7897.5</v>
      </c>
      <c r="AS126" s="70">
        <f>'REV-REVCALC_CWS'!AS39</f>
        <v>8707.5</v>
      </c>
      <c r="AT126" s="70">
        <f>'REV-REVCALC_CWS'!AT39</f>
        <v>8707.5</v>
      </c>
      <c r="AU126" s="70">
        <f>'REV-REVCALC_CWS'!AU39</f>
        <v>8707.5</v>
      </c>
      <c r="AV126" s="70">
        <f>'REV-REVCALC_CWS'!AV39</f>
        <v>7897.5</v>
      </c>
      <c r="AW126" s="70">
        <f>'REV-REVCALC_CWS'!AW39</f>
        <v>8100</v>
      </c>
      <c r="AX126" s="70">
        <f>'REV-REVCALC_CWS'!AX39</f>
        <v>8707.5</v>
      </c>
      <c r="AY126" s="70">
        <f>'REV-REVCALC_CWS'!AY39</f>
        <v>8100</v>
      </c>
      <c r="AZ126" s="70">
        <f>'REV-REVCALC_CWS'!AZ39</f>
        <v>8707.5</v>
      </c>
      <c r="BA126" s="70">
        <f>'REV-REVCALC_CWS'!BA39</f>
        <v>8100</v>
      </c>
      <c r="BB126" s="70">
        <f>'REV-REVCALC_CWS'!BB39</f>
        <v>12757.5</v>
      </c>
      <c r="BC126" s="70">
        <f>'REV-REVCALC_CWS'!BC39</f>
        <v>14985</v>
      </c>
      <c r="BD126" s="70">
        <f>'REV-REVCALC_CWS'!BD39</f>
        <v>14985</v>
      </c>
      <c r="BE126" s="70">
        <f>'REV-REVCALC_CWS'!BE39</f>
        <v>16402.5</v>
      </c>
      <c r="BF126" s="70">
        <f>'REV-REVCALC_CWS'!BF39</f>
        <v>16402.5</v>
      </c>
      <c r="BG126" s="70">
        <f>'REV-REVCALC_CWS'!BG39</f>
        <v>16402.5</v>
      </c>
      <c r="BH126" s="70">
        <f>'REV-REVCALC_CWS'!BH39</f>
        <v>14985</v>
      </c>
      <c r="BI126" s="70">
        <f>'REV-REVCALC_CWS'!BI39</f>
        <v>15187.5</v>
      </c>
      <c r="BJ126" s="70">
        <f>'REV-REVCALC_CWS'!BJ39</f>
        <v>14782.5</v>
      </c>
      <c r="BK126" s="70">
        <f>'REV-REVCALC_CWS'!BK39</f>
        <v>13567.5</v>
      </c>
      <c r="BL126" s="70">
        <f>'REV-REVCALC_CWS'!BL39</f>
        <v>13365</v>
      </c>
      <c r="BM126" s="167">
        <f>SUM(D126:BL126)</f>
        <v>322447.5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805</v>
      </c>
      <c r="O127" s="70">
        <f t="shared" si="11"/>
        <v>805</v>
      </c>
      <c r="P127" s="70">
        <f t="shared" si="11"/>
        <v>1495</v>
      </c>
      <c r="Q127" s="70">
        <f t="shared" si="11"/>
        <v>387.5</v>
      </c>
      <c r="R127" s="70">
        <f t="shared" si="11"/>
        <v>387.5</v>
      </c>
      <c r="S127" s="70">
        <f t="shared" si="11"/>
        <v>775</v>
      </c>
      <c r="T127" s="70">
        <f t="shared" si="11"/>
        <v>775</v>
      </c>
      <c r="U127" s="70">
        <f t="shared" si="11"/>
        <v>775</v>
      </c>
      <c r="V127" s="70">
        <f t="shared" si="11"/>
        <v>775</v>
      </c>
      <c r="W127" s="70">
        <f t="shared" si="11"/>
        <v>775</v>
      </c>
      <c r="X127" s="70">
        <f t="shared" si="11"/>
        <v>775</v>
      </c>
      <c r="Y127" s="70">
        <f t="shared" si="11"/>
        <v>968.75</v>
      </c>
      <c r="Z127" s="70">
        <f t="shared" si="11"/>
        <v>2150</v>
      </c>
      <c r="AA127" s="70">
        <f t="shared" si="11"/>
        <v>2343.75</v>
      </c>
      <c r="AB127" s="70">
        <f t="shared" si="11"/>
        <v>3356.25</v>
      </c>
      <c r="AC127" s="70">
        <f t="shared" si="11"/>
        <v>1896.25</v>
      </c>
      <c r="AD127" s="70">
        <f t="shared" si="11"/>
        <v>2761.25</v>
      </c>
      <c r="AE127" s="70">
        <f t="shared" si="11"/>
        <v>3360</v>
      </c>
      <c r="AF127" s="70">
        <f t="shared" si="11"/>
        <v>3360</v>
      </c>
      <c r="AG127" s="70">
        <f t="shared" si="11"/>
        <v>3792.5</v>
      </c>
      <c r="AH127" s="70">
        <f t="shared" si="11"/>
        <v>3792.5</v>
      </c>
      <c r="AI127" s="70">
        <f t="shared" si="11"/>
        <v>3792.5</v>
      </c>
      <c r="AJ127" s="70">
        <f t="shared" si="11"/>
        <v>3360</v>
      </c>
      <c r="AK127" s="70">
        <f t="shared" si="11"/>
        <v>3551.25</v>
      </c>
      <c r="AL127" s="70">
        <f t="shared" si="11"/>
        <v>4673.75</v>
      </c>
      <c r="AM127" s="70">
        <f t="shared" si="11"/>
        <v>4432.5</v>
      </c>
      <c r="AN127" s="70">
        <f t="shared" si="11"/>
        <v>5363.75</v>
      </c>
      <c r="AO127" s="70">
        <f t="shared" si="11"/>
        <v>4552.5</v>
      </c>
      <c r="AP127" s="70">
        <f t="shared" si="11"/>
        <v>7182.5</v>
      </c>
      <c r="AQ127" s="70">
        <f t="shared" si="11"/>
        <v>8472.5</v>
      </c>
      <c r="AR127" s="70">
        <f t="shared" si="11"/>
        <v>8472.5</v>
      </c>
      <c r="AS127" s="70">
        <f t="shared" si="11"/>
        <v>9332.5</v>
      </c>
      <c r="AT127" s="70">
        <f t="shared" si="11"/>
        <v>9332.5</v>
      </c>
      <c r="AU127" s="70">
        <f t="shared" si="11"/>
        <v>9332.5</v>
      </c>
      <c r="AV127" s="70">
        <f t="shared" si="11"/>
        <v>8472.5</v>
      </c>
      <c r="AW127" s="70">
        <f t="shared" si="11"/>
        <v>8675</v>
      </c>
      <c r="AX127" s="70">
        <f t="shared" si="11"/>
        <v>9207.5</v>
      </c>
      <c r="AY127" s="70">
        <f t="shared" si="11"/>
        <v>8550</v>
      </c>
      <c r="AZ127" s="70">
        <f t="shared" si="11"/>
        <v>9107.5</v>
      </c>
      <c r="BA127" s="70">
        <f t="shared" si="11"/>
        <v>8575</v>
      </c>
      <c r="BB127" s="70">
        <f t="shared" si="11"/>
        <v>13507.5</v>
      </c>
      <c r="BC127" s="70">
        <f t="shared" si="11"/>
        <v>15860</v>
      </c>
      <c r="BD127" s="70">
        <f t="shared" si="11"/>
        <v>15860</v>
      </c>
      <c r="BE127" s="70">
        <f t="shared" si="11"/>
        <v>17352.5</v>
      </c>
      <c r="BF127" s="70">
        <f t="shared" si="11"/>
        <v>17352.5</v>
      </c>
      <c r="BG127" s="70">
        <f t="shared" si="11"/>
        <v>17352.5</v>
      </c>
      <c r="BH127" s="70">
        <f t="shared" si="11"/>
        <v>15860</v>
      </c>
      <c r="BI127" s="70">
        <f t="shared" si="11"/>
        <v>16062.5</v>
      </c>
      <c r="BJ127" s="70">
        <f t="shared" si="11"/>
        <v>15532.5</v>
      </c>
      <c r="BK127" s="70">
        <f t="shared" si="11"/>
        <v>14242.5</v>
      </c>
      <c r="BL127" s="70">
        <f t="shared" si="11"/>
        <v>13940</v>
      </c>
      <c r="BM127" s="167">
        <f>SUM(D127:BL127)</f>
        <v>343672.5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0</v>
      </c>
      <c r="I129" s="104">
        <f t="shared" si="12"/>
        <v>0</v>
      </c>
      <c r="J129" s="104">
        <f t="shared" si="12"/>
        <v>0</v>
      </c>
      <c r="K129" s="104">
        <f t="shared" si="12"/>
        <v>0</v>
      </c>
      <c r="L129" s="104">
        <f t="shared" si="12"/>
        <v>0</v>
      </c>
      <c r="M129" s="104">
        <f t="shared" si="12"/>
        <v>0</v>
      </c>
      <c r="N129" s="104">
        <f t="shared" si="12"/>
        <v>30330</v>
      </c>
      <c r="O129" s="104">
        <f t="shared" si="12"/>
        <v>30330</v>
      </c>
      <c r="P129" s="104">
        <f t="shared" si="12"/>
        <v>60670</v>
      </c>
      <c r="Q129" s="104">
        <f t="shared" si="12"/>
        <v>10430.700000000001</v>
      </c>
      <c r="R129" s="104">
        <f t="shared" si="12"/>
        <v>13920.1</v>
      </c>
      <c r="S129" s="104">
        <f t="shared" si="12"/>
        <v>31329.599999999999</v>
      </c>
      <c r="T129" s="104">
        <f t="shared" si="12"/>
        <v>31329.599999999999</v>
      </c>
      <c r="U129" s="104">
        <f t="shared" si="12"/>
        <v>31329.599999999999</v>
      </c>
      <c r="V129" s="104">
        <f t="shared" si="12"/>
        <v>31329.599999999999</v>
      </c>
      <c r="W129" s="104">
        <f t="shared" si="12"/>
        <v>31329.599999999999</v>
      </c>
      <c r="X129" s="104">
        <f t="shared" si="12"/>
        <v>34819</v>
      </c>
      <c r="Y129" s="104">
        <f t="shared" si="12"/>
        <v>38289.65</v>
      </c>
      <c r="Z129" s="104">
        <f t="shared" si="12"/>
        <v>39920.9</v>
      </c>
      <c r="AA129" s="104">
        <f t="shared" si="12"/>
        <v>46880.95</v>
      </c>
      <c r="AB129" s="104">
        <f t="shared" si="12"/>
        <v>48368.45</v>
      </c>
      <c r="AC129" s="104">
        <f t="shared" si="12"/>
        <v>50212.06</v>
      </c>
      <c r="AD129" s="104">
        <f t="shared" si="12"/>
        <v>77399.320000000007</v>
      </c>
      <c r="AE129" s="104">
        <f t="shared" si="12"/>
        <v>91459.199999999997</v>
      </c>
      <c r="AF129" s="104">
        <f t="shared" si="12"/>
        <v>91459.199999999997</v>
      </c>
      <c r="AG129" s="104">
        <f t="shared" si="12"/>
        <v>100499.12</v>
      </c>
      <c r="AH129" s="104">
        <f t="shared" si="12"/>
        <v>100499.12</v>
      </c>
      <c r="AI129" s="104">
        <f t="shared" si="12"/>
        <v>100499.12</v>
      </c>
      <c r="AJ129" s="104">
        <f t="shared" ref="AJ129:BL129" si="13">AJ127+AJ122+AJ116</f>
        <v>91484.2</v>
      </c>
      <c r="AK129" s="104">
        <f t="shared" si="13"/>
        <v>91675.45</v>
      </c>
      <c r="AL129" s="104">
        <f t="shared" si="13"/>
        <v>79861.820000000007</v>
      </c>
      <c r="AM129" s="104">
        <f t="shared" si="13"/>
        <v>71038.149999999994</v>
      </c>
      <c r="AN129" s="104">
        <f t="shared" si="13"/>
        <v>63599.479999999996</v>
      </c>
      <c r="AO129" s="104">
        <f t="shared" si="13"/>
        <v>82233.084999999992</v>
      </c>
      <c r="AP129" s="104">
        <f t="shared" si="13"/>
        <v>136638.47500000001</v>
      </c>
      <c r="AQ129" s="104">
        <f t="shared" si="13"/>
        <v>153394.592</v>
      </c>
      <c r="AR129" s="104">
        <f t="shared" si="13"/>
        <v>153394.592</v>
      </c>
      <c r="AS129" s="104">
        <f t="shared" si="13"/>
        <v>169895.709</v>
      </c>
      <c r="AT129" s="104">
        <f t="shared" si="13"/>
        <v>169895.709</v>
      </c>
      <c r="AU129" s="104">
        <f t="shared" si="13"/>
        <v>169895.709</v>
      </c>
      <c r="AV129" s="104">
        <f t="shared" si="13"/>
        <v>153429.592</v>
      </c>
      <c r="AW129" s="104">
        <f t="shared" si="13"/>
        <v>153632.092</v>
      </c>
      <c r="AX129" s="104">
        <f t="shared" si="13"/>
        <v>139433.47500000001</v>
      </c>
      <c r="AY129" s="104">
        <f t="shared" si="13"/>
        <v>123169.85799999999</v>
      </c>
      <c r="AZ129" s="104">
        <f t="shared" si="13"/>
        <v>108716.24099999999</v>
      </c>
      <c r="BA129" s="104">
        <f t="shared" si="13"/>
        <v>136099.32209999999</v>
      </c>
      <c r="BB129" s="104">
        <f t="shared" si="13"/>
        <v>213867.8633</v>
      </c>
      <c r="BC129" s="104">
        <f t="shared" si="13"/>
        <v>246524.9638</v>
      </c>
      <c r="BD129" s="104">
        <f t="shared" si="13"/>
        <v>246524.9638</v>
      </c>
      <c r="BE129" s="104">
        <f t="shared" si="13"/>
        <v>272506.14419999998</v>
      </c>
      <c r="BF129" s="104">
        <f t="shared" si="13"/>
        <v>272506.14419999998</v>
      </c>
      <c r="BG129" s="104">
        <f t="shared" si="13"/>
        <v>272506.14419999998</v>
      </c>
      <c r="BH129" s="104">
        <f t="shared" si="13"/>
        <v>246559.9638</v>
      </c>
      <c r="BI129" s="104">
        <f t="shared" si="13"/>
        <v>246762.4638</v>
      </c>
      <c r="BJ129" s="104">
        <f t="shared" si="13"/>
        <v>216662.8633</v>
      </c>
      <c r="BK129" s="104">
        <f t="shared" si="13"/>
        <v>190919.18290000001</v>
      </c>
      <c r="BL129" s="104">
        <f t="shared" si="13"/>
        <v>167108.0025</v>
      </c>
      <c r="BM129" s="167">
        <f>SUM(D129:BL129)</f>
        <v>5962571.1409000009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2000758.25</v>
      </c>
      <c r="O150" s="158">
        <f>STAFF_CWS!R210</f>
        <v>2000758.25</v>
      </c>
      <c r="P150" s="158">
        <f>STAFF_CWS!S210</f>
        <v>2001516.75</v>
      </c>
      <c r="Q150" s="158">
        <f>STAFF_CWS!T210</f>
        <v>2800260.7675000001</v>
      </c>
      <c r="R150" s="158">
        <f>STAFF_CWS!U210</f>
        <v>2800348.0024999999</v>
      </c>
      <c r="S150" s="158">
        <f>STAFF_CWS!V210</f>
        <v>2800783.24</v>
      </c>
      <c r="T150" s="158">
        <f>STAFF_CWS!W210</f>
        <v>2800783.24</v>
      </c>
      <c r="U150" s="158">
        <f>STAFF_CWS!X210</f>
        <v>2800783.24</v>
      </c>
      <c r="V150" s="158">
        <f>STAFF_CWS!Y210</f>
        <v>2800783.24</v>
      </c>
      <c r="W150" s="158">
        <f>STAFF_CWS!Z210</f>
        <v>2800783.24</v>
      </c>
      <c r="X150" s="158">
        <f>STAFF_CWS!AA210</f>
        <v>2800870.4750000001</v>
      </c>
      <c r="Y150" s="158">
        <f>STAFF_CWS!AB210</f>
        <v>2800957.24125</v>
      </c>
      <c r="Z150" s="158">
        <f>STAFF_CWS!AC210</f>
        <v>2800998.0225</v>
      </c>
      <c r="AA150" s="158">
        <f>STAFF_CWS!AD210</f>
        <v>2801172.0237500002</v>
      </c>
      <c r="AB150" s="158">
        <f>STAFF_CWS!AE210</f>
        <v>2801209.2112500002</v>
      </c>
      <c r="AC150" s="158">
        <f>STAFF_CWS!AF210</f>
        <v>3601255.3015000001</v>
      </c>
      <c r="AD150" s="158">
        <f>STAFF_CWS!AG210</f>
        <v>3601934.983</v>
      </c>
      <c r="AE150" s="158">
        <f>STAFF_CWS!AH210</f>
        <v>3602286.48</v>
      </c>
      <c r="AF150" s="158">
        <f>STAFF_CWS!AI210</f>
        <v>3602286.48</v>
      </c>
      <c r="AG150" s="158">
        <f>STAFF_CWS!AJ210</f>
        <v>3602512.4780000001</v>
      </c>
      <c r="AH150" s="158">
        <f>STAFF_CWS!AK210</f>
        <v>3602512.4780000001</v>
      </c>
      <c r="AI150" s="158">
        <f>STAFF_CWS!AL210</f>
        <v>3602512.4780000001</v>
      </c>
      <c r="AJ150" s="158">
        <f>STAFF_CWS!AM210</f>
        <v>3602287.105</v>
      </c>
      <c r="AK150" s="158">
        <f>STAFF_CWS!AN210</f>
        <v>3602291.88625</v>
      </c>
      <c r="AL150" s="158">
        <f>STAFF_CWS!AO210</f>
        <v>3601996.5455</v>
      </c>
      <c r="AM150" s="158">
        <f>STAFF_CWS!AP210</f>
        <v>3601775.9537499999</v>
      </c>
      <c r="AN150" s="158">
        <f>STAFF_CWS!AQ210</f>
        <v>3601589.9870000002</v>
      </c>
      <c r="AO150" s="158">
        <f>STAFF_CWS!AR210</f>
        <v>4402055.8271249998</v>
      </c>
      <c r="AP150" s="158">
        <f>STAFF_CWS!AS210</f>
        <v>4403415.961875</v>
      </c>
      <c r="AQ150" s="158">
        <f>STAFF_CWS!AT210</f>
        <v>4403834.8647999996</v>
      </c>
      <c r="AR150" s="158">
        <f>STAFF_CWS!AU210</f>
        <v>4403834.8647999996</v>
      </c>
      <c r="AS150" s="158">
        <f>STAFF_CWS!AV210</f>
        <v>4404247.3927250002</v>
      </c>
      <c r="AT150" s="158">
        <f>STAFF_CWS!AW210</f>
        <v>4404247.3927250002</v>
      </c>
      <c r="AU150" s="158">
        <f>STAFF_CWS!AX210</f>
        <v>4404247.3927250002</v>
      </c>
      <c r="AV150" s="158">
        <f>STAFF_CWS!AY210</f>
        <v>4403835.7397999996</v>
      </c>
      <c r="AW150" s="158">
        <f>STAFF_CWS!AZ210</f>
        <v>4403840.8022999996</v>
      </c>
      <c r="AX150" s="158">
        <f>STAFF_CWS!BA210</f>
        <v>4403485.836875</v>
      </c>
      <c r="AY150" s="158">
        <f>STAFF_CWS!BB210</f>
        <v>4403079.2464500004</v>
      </c>
      <c r="AZ150" s="158">
        <f>STAFF_CWS!BC210</f>
        <v>4402717.9060249999</v>
      </c>
      <c r="BA150" s="158">
        <f>STAFF_CWS!BD210</f>
        <v>6803402.4830524996</v>
      </c>
      <c r="BB150" s="158">
        <f>STAFF_CWS!BE210</f>
        <v>6805346.6965824999</v>
      </c>
      <c r="BC150" s="158">
        <f>STAFF_CWS!BF210</f>
        <v>6806163.1240950003</v>
      </c>
      <c r="BD150" s="158">
        <f>STAFF_CWS!BG210</f>
        <v>6806163.1240950003</v>
      </c>
      <c r="BE150" s="158">
        <f>STAFF_CWS!BH210</f>
        <v>6806812.6536050001</v>
      </c>
      <c r="BF150" s="158">
        <f>STAFF_CWS!BI210</f>
        <v>6806812.6536050001</v>
      </c>
      <c r="BG150" s="158">
        <f>STAFF_CWS!BJ210</f>
        <v>6806812.6536050001</v>
      </c>
      <c r="BH150" s="158">
        <f>STAFF_CWS!BK210</f>
        <v>6806163.9990950003</v>
      </c>
      <c r="BI150" s="158">
        <f>STAFF_CWS!BL210</f>
        <v>6806169.0615950003</v>
      </c>
      <c r="BJ150" s="158">
        <f>STAFF_CWS!BM210</f>
        <v>6805416.5715824999</v>
      </c>
      <c r="BK150" s="158">
        <f>STAFF_CWS!BN210</f>
        <v>6804772.9795725001</v>
      </c>
      <c r="BL150" s="158">
        <f>STAFF_CWS!BO210</f>
        <v>6804177.7000625003</v>
      </c>
      <c r="BM150" s="167">
        <f>SUM(D150:BL150)</f>
        <v>235349064.27852258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4400758.25</v>
      </c>
      <c r="O154" s="160">
        <f t="shared" si="17"/>
        <v>4400758.25</v>
      </c>
      <c r="P154" s="160">
        <f t="shared" si="17"/>
        <v>4401516.75</v>
      </c>
      <c r="Q154" s="160">
        <f t="shared" si="17"/>
        <v>5600260.7675000001</v>
      </c>
      <c r="R154" s="160">
        <f t="shared" si="17"/>
        <v>5600348.0024999995</v>
      </c>
      <c r="S154" s="160">
        <f t="shared" si="17"/>
        <v>5600783.2400000002</v>
      </c>
      <c r="T154" s="160">
        <f t="shared" si="17"/>
        <v>5600783.2400000002</v>
      </c>
      <c r="U154" s="160">
        <f t="shared" si="17"/>
        <v>5600783.2400000002</v>
      </c>
      <c r="V154" s="160">
        <f t="shared" si="17"/>
        <v>5600783.2400000002</v>
      </c>
      <c r="W154" s="160">
        <f t="shared" si="17"/>
        <v>5600783.2400000002</v>
      </c>
      <c r="X154" s="160">
        <f t="shared" si="17"/>
        <v>5600870.4749999996</v>
      </c>
      <c r="Y154" s="160">
        <f t="shared" si="17"/>
        <v>5600957.24125</v>
      </c>
      <c r="Z154" s="160">
        <f t="shared" si="17"/>
        <v>5600998.0225</v>
      </c>
      <c r="AA154" s="160">
        <f t="shared" si="17"/>
        <v>5601172.0237499997</v>
      </c>
      <c r="AB154" s="160">
        <f t="shared" si="17"/>
        <v>5601209.2112499997</v>
      </c>
      <c r="AC154" s="160">
        <f t="shared" si="17"/>
        <v>6401255.3015000001</v>
      </c>
      <c r="AD154" s="160">
        <f t="shared" si="17"/>
        <v>6401934.983</v>
      </c>
      <c r="AE154" s="160">
        <f t="shared" si="17"/>
        <v>6402286.4800000004</v>
      </c>
      <c r="AF154" s="160">
        <f t="shared" si="17"/>
        <v>6402286.4800000004</v>
      </c>
      <c r="AG154" s="160">
        <f t="shared" si="17"/>
        <v>6402512.4780000001</v>
      </c>
      <c r="AH154" s="160">
        <f t="shared" si="17"/>
        <v>6402512.4780000001</v>
      </c>
      <c r="AI154" s="160">
        <f t="shared" si="17"/>
        <v>6402512.4780000001</v>
      </c>
      <c r="AJ154" s="160">
        <f t="shared" si="17"/>
        <v>6402287.1050000004</v>
      </c>
      <c r="AK154" s="160">
        <f t="shared" si="17"/>
        <v>6402291.8862500004</v>
      </c>
      <c r="AL154" s="160">
        <f t="shared" si="17"/>
        <v>6401996.5455</v>
      </c>
      <c r="AM154" s="160">
        <f t="shared" si="17"/>
        <v>6401775.9537499994</v>
      </c>
      <c r="AN154" s="160">
        <f t="shared" si="17"/>
        <v>6401589.9869999997</v>
      </c>
      <c r="AO154" s="160">
        <f t="shared" si="17"/>
        <v>7802055.8271249998</v>
      </c>
      <c r="AP154" s="160">
        <f t="shared" si="17"/>
        <v>7803415.961875</v>
      </c>
      <c r="AQ154" s="160">
        <f t="shared" si="17"/>
        <v>7803834.8647999996</v>
      </c>
      <c r="AR154" s="160">
        <f t="shared" si="17"/>
        <v>7803834.8647999996</v>
      </c>
      <c r="AS154" s="160">
        <f t="shared" si="17"/>
        <v>7804247.3927250002</v>
      </c>
      <c r="AT154" s="160">
        <f t="shared" si="17"/>
        <v>7804247.3927250002</v>
      </c>
      <c r="AU154" s="160">
        <f t="shared" si="17"/>
        <v>7804247.3927250002</v>
      </c>
      <c r="AV154" s="160">
        <f t="shared" si="17"/>
        <v>7803835.7397999996</v>
      </c>
      <c r="AW154" s="160">
        <f t="shared" si="17"/>
        <v>7803840.8022999996</v>
      </c>
      <c r="AX154" s="160">
        <f t="shared" si="17"/>
        <v>7803485.836875</v>
      </c>
      <c r="AY154" s="160">
        <f t="shared" si="17"/>
        <v>7803079.2464500004</v>
      </c>
      <c r="AZ154" s="160">
        <f t="shared" si="17"/>
        <v>7802717.9060249999</v>
      </c>
      <c r="BA154" s="160">
        <f t="shared" si="17"/>
        <v>10803402.4830525</v>
      </c>
      <c r="BB154" s="160">
        <f t="shared" si="17"/>
        <v>10805346.6965825</v>
      </c>
      <c r="BC154" s="160">
        <f t="shared" si="17"/>
        <v>10806163.124095</v>
      </c>
      <c r="BD154" s="160">
        <f t="shared" si="17"/>
        <v>10806163.124095</v>
      </c>
      <c r="BE154" s="160">
        <f t="shared" si="17"/>
        <v>10806812.653604999</v>
      </c>
      <c r="BF154" s="160">
        <f t="shared" si="17"/>
        <v>10806812.653604999</v>
      </c>
      <c r="BG154" s="160">
        <f t="shared" si="17"/>
        <v>10806812.653604999</v>
      </c>
      <c r="BH154" s="160">
        <f t="shared" si="17"/>
        <v>10806163.999095</v>
      </c>
      <c r="BI154" s="160">
        <f t="shared" si="17"/>
        <v>10806169.061595</v>
      </c>
      <c r="BJ154" s="160">
        <f t="shared" si="17"/>
        <v>10805416.5715825</v>
      </c>
      <c r="BK154" s="160">
        <f t="shared" si="17"/>
        <v>10804772.979572501</v>
      </c>
      <c r="BL154" s="160">
        <f t="shared" si="17"/>
        <v>10804177.7000625</v>
      </c>
      <c r="BM154" s="167">
        <f>SUM(D154:BL154)</f>
        <v>420149064.27852237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880151.65</v>
      </c>
      <c r="O164" s="161">
        <f>STAFF_CWS!R224+STAFF_CWS!R289+STAFF_CWS!R372+STAFF_CWS!R545</f>
        <v>880151.65</v>
      </c>
      <c r="P164" s="161">
        <f>STAFF_CWS!S224+STAFF_CWS!S289+STAFF_CWS!S372+STAFF_CWS!S545</f>
        <v>880303.35</v>
      </c>
      <c r="Q164" s="161">
        <f>STAFF_CWS!T224+STAFF_CWS!T289+STAFF_CWS!T372+STAFF_CWS!T545</f>
        <v>1120052.1535</v>
      </c>
      <c r="R164" s="161">
        <f>STAFF_CWS!U224+STAFF_CWS!U289+STAFF_CWS!U372+STAFF_CWS!U545</f>
        <v>1120069.6005000002</v>
      </c>
      <c r="S164" s="161">
        <f>STAFF_CWS!V224+STAFF_CWS!V289+STAFF_CWS!V372+STAFF_CWS!V545</f>
        <v>1120156.648</v>
      </c>
      <c r="T164" s="161">
        <f>STAFF_CWS!W224+STAFF_CWS!W289+STAFF_CWS!W372+STAFF_CWS!W545</f>
        <v>1120156.648</v>
      </c>
      <c r="U164" s="161">
        <f>STAFF_CWS!X224+STAFF_CWS!X289+STAFF_CWS!X372+STAFF_CWS!X545</f>
        <v>1120156.648</v>
      </c>
      <c r="V164" s="161">
        <f>STAFF_CWS!Y224+STAFF_CWS!Y289+STAFF_CWS!Y372+STAFF_CWS!Y545</f>
        <v>1120156.648</v>
      </c>
      <c r="W164" s="161">
        <f>STAFF_CWS!Z224+STAFF_CWS!Z289+STAFF_CWS!Z372+STAFF_CWS!Z545</f>
        <v>1120156.648</v>
      </c>
      <c r="X164" s="161">
        <f>STAFF_CWS!AA224+STAFF_CWS!AA289+STAFF_CWS!AA372+STAFF_CWS!AA545</f>
        <v>1120174.095</v>
      </c>
      <c r="Y164" s="161">
        <f>STAFF_CWS!AB224+STAFF_CWS!AB289+STAFF_CWS!AB372+STAFF_CWS!AB545</f>
        <v>1120191.4482499999</v>
      </c>
      <c r="Z164" s="161">
        <f>STAFF_CWS!AC224+STAFF_CWS!AC289+STAFF_CWS!AC372+STAFF_CWS!AC545</f>
        <v>1120199.6044999999</v>
      </c>
      <c r="AA164" s="161">
        <f>STAFF_CWS!AD224+STAFF_CWS!AD289+STAFF_CWS!AD372+STAFF_CWS!AD545</f>
        <v>1120234.40475</v>
      </c>
      <c r="AB164" s="161">
        <f>STAFF_CWS!AE224+STAFF_CWS!AE289+STAFF_CWS!AE372+STAFF_CWS!AE545</f>
        <v>1120241.84225</v>
      </c>
      <c r="AC164" s="161">
        <f>STAFF_CWS!AF224+STAFF_CWS!AF289+STAFF_CWS!AF372+STAFF_CWS!AF545</f>
        <v>1280251.0603</v>
      </c>
      <c r="AD164" s="161">
        <f>STAFF_CWS!AG224+STAFF_CWS!AG289+STAFF_CWS!AG372+STAFF_CWS!AG545</f>
        <v>1280386.9966</v>
      </c>
      <c r="AE164" s="161">
        <f>STAFF_CWS!AH224+STAFF_CWS!AH289+STAFF_CWS!AH372+STAFF_CWS!AH545</f>
        <v>1280457.2960000001</v>
      </c>
      <c r="AF164" s="161">
        <f>STAFF_CWS!AI224+STAFF_CWS!AI289+STAFF_CWS!AI372+STAFF_CWS!AI545</f>
        <v>1280457.2960000001</v>
      </c>
      <c r="AG164" s="161">
        <f>STAFF_CWS!AJ224+STAFF_CWS!AJ289+STAFF_CWS!AJ372+STAFF_CWS!AJ545</f>
        <v>1280502.4956</v>
      </c>
      <c r="AH164" s="161">
        <f>STAFF_CWS!AK224+STAFF_CWS!AK289+STAFF_CWS!AK372+STAFF_CWS!AK545</f>
        <v>1280502.4956</v>
      </c>
      <c r="AI164" s="161">
        <f>STAFF_CWS!AL224+STAFF_CWS!AL289+STAFF_CWS!AL372+STAFF_CWS!AL545</f>
        <v>1280502.4956</v>
      </c>
      <c r="AJ164" s="161">
        <f>STAFF_CWS!AM224+STAFF_CWS!AM289+STAFF_CWS!AM372+STAFF_CWS!AM545</f>
        <v>1280457.4210000001</v>
      </c>
      <c r="AK164" s="161">
        <f>STAFF_CWS!AN224+STAFF_CWS!AN289+STAFF_CWS!AN372+STAFF_CWS!AN545</f>
        <v>1280458.3772499999</v>
      </c>
      <c r="AL164" s="161">
        <f>STAFF_CWS!AO224+STAFF_CWS!AO289+STAFF_CWS!AO372+STAFF_CWS!AO545</f>
        <v>1280399.3091</v>
      </c>
      <c r="AM164" s="161">
        <f>STAFF_CWS!AP224+STAFF_CWS!AP289+STAFF_CWS!AP372+STAFF_CWS!AP545</f>
        <v>1280355.1907500001</v>
      </c>
      <c r="AN164" s="161">
        <f>STAFF_CWS!AQ224+STAFF_CWS!AQ289+STAFF_CWS!AQ372+STAFF_CWS!AQ545</f>
        <v>1280317.9974</v>
      </c>
      <c r="AO164" s="161">
        <f>STAFF_CWS!AR224+STAFF_CWS!AR289+STAFF_CWS!AR372+STAFF_CWS!AR545</f>
        <v>1560411.1654249998</v>
      </c>
      <c r="AP164" s="161">
        <f>STAFF_CWS!AS224+STAFF_CWS!AS289+STAFF_CWS!AS372+STAFF_CWS!AS545</f>
        <v>1560683.1923750001</v>
      </c>
      <c r="AQ164" s="161">
        <f>STAFF_CWS!AT224+STAFF_CWS!AT289+STAFF_CWS!AT372+STAFF_CWS!AT545</f>
        <v>1560766.9729599999</v>
      </c>
      <c r="AR164" s="161">
        <f>STAFF_CWS!AU224+STAFF_CWS!AU289+STAFF_CWS!AU372+STAFF_CWS!AU545</f>
        <v>1560766.9729599999</v>
      </c>
      <c r="AS164" s="161">
        <f>STAFF_CWS!AV224+STAFF_CWS!AV289+STAFF_CWS!AV372+STAFF_CWS!AV545</f>
        <v>1560849.4785450001</v>
      </c>
      <c r="AT164" s="161">
        <f>STAFF_CWS!AW224+STAFF_CWS!AW289+STAFF_CWS!AW372+STAFF_CWS!AW545</f>
        <v>1560849.4785450001</v>
      </c>
      <c r="AU164" s="161">
        <f>STAFF_CWS!AX224+STAFF_CWS!AX289+STAFF_CWS!AX372+STAFF_CWS!AX545</f>
        <v>1560849.4785450001</v>
      </c>
      <c r="AV164" s="161">
        <f>STAFF_CWS!AY224+STAFF_CWS!AY289+STAFF_CWS!AY372+STAFF_CWS!AY545</f>
        <v>1560767.14796</v>
      </c>
      <c r="AW164" s="161">
        <f>STAFF_CWS!AZ224+STAFF_CWS!AZ289+STAFF_CWS!AZ372+STAFF_CWS!AZ545</f>
        <v>1560768.1604599999</v>
      </c>
      <c r="AX164" s="161">
        <f>STAFF_CWS!BA224+STAFF_CWS!BA289+STAFF_CWS!BA372+STAFF_CWS!BA545</f>
        <v>1560697.167375</v>
      </c>
      <c r="AY164" s="161">
        <f>STAFF_CWS!BB224+STAFF_CWS!BB289+STAFF_CWS!BB372+STAFF_CWS!BB545</f>
        <v>1560615.84929</v>
      </c>
      <c r="AZ164" s="161">
        <f>STAFF_CWS!BC224+STAFF_CWS!BC289+STAFF_CWS!BC372+STAFF_CWS!BC545</f>
        <v>1560543.5812049999</v>
      </c>
      <c r="BA164" s="161">
        <f>STAFF_CWS!BD224+STAFF_CWS!BD289+STAFF_CWS!BD372+STAFF_CWS!BD545</f>
        <v>2160680.4966104999</v>
      </c>
      <c r="BB164" s="161">
        <f>STAFF_CWS!BE224+STAFF_CWS!BE289+STAFF_CWS!BE372+STAFF_CWS!BE545</f>
        <v>2161069.3393165004</v>
      </c>
      <c r="BC164" s="161">
        <f>STAFF_CWS!BF224+STAFF_CWS!BF289+STAFF_CWS!BF372+STAFF_CWS!BF545</f>
        <v>2161232.6248190003</v>
      </c>
      <c r="BD164" s="161">
        <f>STAFF_CWS!BG224+STAFF_CWS!BG289+STAFF_CWS!BG372+STAFF_CWS!BG545</f>
        <v>2161232.6248190003</v>
      </c>
      <c r="BE164" s="161">
        <f>STAFF_CWS!BH224+STAFF_CWS!BH289+STAFF_CWS!BH372+STAFF_CWS!BH545</f>
        <v>2161362.5307209999</v>
      </c>
      <c r="BF164" s="161">
        <f>STAFF_CWS!BI224+STAFF_CWS!BI289+STAFF_CWS!BI372+STAFF_CWS!BI545</f>
        <v>2161362.5307209999</v>
      </c>
      <c r="BG164" s="161">
        <f>STAFF_CWS!BJ224+STAFF_CWS!BJ289+STAFF_CWS!BJ372+STAFF_CWS!BJ545</f>
        <v>2161362.5307209999</v>
      </c>
      <c r="BH164" s="161">
        <f>STAFF_CWS!BK224+STAFF_CWS!BK289+STAFF_CWS!BK372+STAFF_CWS!BK545</f>
        <v>2161232.7998190001</v>
      </c>
      <c r="BI164" s="161">
        <f>STAFF_CWS!BL224+STAFF_CWS!BL289+STAFF_CWS!BL372+STAFF_CWS!BL545</f>
        <v>2161233.8123190003</v>
      </c>
      <c r="BJ164" s="161">
        <f>STAFF_CWS!BM224+STAFF_CWS!BM289+STAFF_CWS!BM372+STAFF_CWS!BM545</f>
        <v>2161083.3143165</v>
      </c>
      <c r="BK164" s="161">
        <f>STAFF_CWS!BN224+STAFF_CWS!BN289+STAFF_CWS!BN372+STAFF_CWS!BN545</f>
        <v>2160954.5959144998</v>
      </c>
      <c r="BL164" s="161">
        <f>STAFF_CWS!BO224+STAFF_CWS!BO289+STAFF_CWS!BO372+STAFF_CWS!BO545</f>
        <v>2160835.5400125002</v>
      </c>
      <c r="BM164" s="167">
        <f>SUM(D164:BL164)</f>
        <v>84029812.855704486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1442575.65</v>
      </c>
      <c r="O167" s="161">
        <f t="shared" si="19"/>
        <v>1442575.65</v>
      </c>
      <c r="P167" s="161">
        <f t="shared" si="19"/>
        <v>1442727.35</v>
      </c>
      <c r="Q167" s="161">
        <f t="shared" si="19"/>
        <v>1682476.1535</v>
      </c>
      <c r="R167" s="161">
        <f t="shared" si="19"/>
        <v>1682493.6005000002</v>
      </c>
      <c r="S167" s="161">
        <f t="shared" si="19"/>
        <v>1682580.648</v>
      </c>
      <c r="T167" s="161">
        <f t="shared" si="19"/>
        <v>1682580.648</v>
      </c>
      <c r="U167" s="161">
        <f t="shared" si="19"/>
        <v>1682580.648</v>
      </c>
      <c r="V167" s="161">
        <f t="shared" si="19"/>
        <v>1682580.648</v>
      </c>
      <c r="W167" s="161">
        <f t="shared" si="19"/>
        <v>1682580.648</v>
      </c>
      <c r="X167" s="161">
        <f t="shared" si="19"/>
        <v>1682598.095</v>
      </c>
      <c r="Y167" s="161">
        <f t="shared" si="19"/>
        <v>1682615.4482499999</v>
      </c>
      <c r="Z167" s="161">
        <f t="shared" si="19"/>
        <v>1682623.6044999999</v>
      </c>
      <c r="AA167" s="161">
        <f t="shared" si="19"/>
        <v>1682658.40475</v>
      </c>
      <c r="AB167" s="161">
        <f t="shared" si="19"/>
        <v>1682665.84225</v>
      </c>
      <c r="AC167" s="161">
        <f t="shared" si="19"/>
        <v>1842675.0603</v>
      </c>
      <c r="AD167" s="161">
        <f t="shared" si="19"/>
        <v>1842810.9966</v>
      </c>
      <c r="AE167" s="161">
        <f t="shared" si="19"/>
        <v>1842881.2960000001</v>
      </c>
      <c r="AF167" s="161">
        <f t="shared" si="19"/>
        <v>1842881.2960000001</v>
      </c>
      <c r="AG167" s="161">
        <f t="shared" si="19"/>
        <v>1842926.4956</v>
      </c>
      <c r="AH167" s="161">
        <f t="shared" si="19"/>
        <v>1842926.4956</v>
      </c>
      <c r="AI167" s="161">
        <f t="shared" si="19"/>
        <v>1842926.4956</v>
      </c>
      <c r="AJ167" s="161">
        <f t="shared" si="19"/>
        <v>1842881.4210000001</v>
      </c>
      <c r="AK167" s="161">
        <f t="shared" si="19"/>
        <v>1842882.3772499999</v>
      </c>
      <c r="AL167" s="161">
        <f t="shared" si="19"/>
        <v>1842823.3091</v>
      </c>
      <c r="AM167" s="161">
        <f t="shared" si="19"/>
        <v>1842779.1907500001</v>
      </c>
      <c r="AN167" s="161">
        <f t="shared" si="19"/>
        <v>1842741.9974</v>
      </c>
      <c r="AO167" s="161">
        <f t="shared" si="19"/>
        <v>2122835.1654249998</v>
      </c>
      <c r="AP167" s="161">
        <f t="shared" si="19"/>
        <v>2123107.1923750001</v>
      </c>
      <c r="AQ167" s="161">
        <f t="shared" si="19"/>
        <v>2123190.9729599999</v>
      </c>
      <c r="AR167" s="161">
        <f t="shared" si="19"/>
        <v>2123190.9729599999</v>
      </c>
      <c r="AS167" s="161">
        <f t="shared" si="19"/>
        <v>2123273.4785449998</v>
      </c>
      <c r="AT167" s="161">
        <f t="shared" si="19"/>
        <v>2123273.4785449998</v>
      </c>
      <c r="AU167" s="161">
        <f t="shared" si="19"/>
        <v>2123273.4785449998</v>
      </c>
      <c r="AV167" s="161">
        <f t="shared" si="19"/>
        <v>2123191.1479599997</v>
      </c>
      <c r="AW167" s="161">
        <f t="shared" si="19"/>
        <v>2123192.1604599999</v>
      </c>
      <c r="AX167" s="161">
        <f t="shared" si="19"/>
        <v>2123121.1673750002</v>
      </c>
      <c r="AY167" s="161">
        <f t="shared" si="19"/>
        <v>2123039.8492900003</v>
      </c>
      <c r="AZ167" s="161">
        <f t="shared" si="19"/>
        <v>2122967.5812050002</v>
      </c>
      <c r="BA167" s="161">
        <f t="shared" si="19"/>
        <v>2723104.4966104999</v>
      </c>
      <c r="BB167" s="161">
        <f t="shared" si="19"/>
        <v>2723493.3393165004</v>
      </c>
      <c r="BC167" s="161">
        <f t="shared" si="19"/>
        <v>2723656.6248190003</v>
      </c>
      <c r="BD167" s="161">
        <f t="shared" si="19"/>
        <v>2723656.6248190003</v>
      </c>
      <c r="BE167" s="161">
        <f t="shared" si="19"/>
        <v>2723786.5307209999</v>
      </c>
      <c r="BF167" s="161">
        <f t="shared" si="19"/>
        <v>2723786.5307209999</v>
      </c>
      <c r="BG167" s="161">
        <f t="shared" si="19"/>
        <v>2723786.5307209999</v>
      </c>
      <c r="BH167" s="161">
        <f t="shared" si="19"/>
        <v>2723656.7998190001</v>
      </c>
      <c r="BI167" s="161">
        <f t="shared" si="19"/>
        <v>2723657.8123190003</v>
      </c>
      <c r="BJ167" s="161">
        <f t="shared" si="19"/>
        <v>2723507.3143165</v>
      </c>
      <c r="BK167" s="161">
        <f t="shared" si="19"/>
        <v>2723378.5959144998</v>
      </c>
      <c r="BL167" s="161">
        <f t="shared" si="19"/>
        <v>2723259.5400125002</v>
      </c>
      <c r="BM167" s="167">
        <f>SUM(D167:BL167)</f>
        <v>117775252.85570443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9343333.9000000004</v>
      </c>
      <c r="O169" s="130">
        <f t="shared" si="20"/>
        <v>9343333.9000000004</v>
      </c>
      <c r="P169" s="130">
        <f t="shared" si="20"/>
        <v>9344244.0999999996</v>
      </c>
      <c r="Q169" s="130">
        <f t="shared" si="20"/>
        <v>10782736.921</v>
      </c>
      <c r="R169" s="130">
        <f t="shared" si="20"/>
        <v>10782841.603</v>
      </c>
      <c r="S169" s="130">
        <f t="shared" si="20"/>
        <v>10783363.888</v>
      </c>
      <c r="T169" s="130">
        <f t="shared" si="20"/>
        <v>10783363.888</v>
      </c>
      <c r="U169" s="130">
        <f t="shared" si="20"/>
        <v>10783363.888</v>
      </c>
      <c r="V169" s="130">
        <f t="shared" si="20"/>
        <v>10783363.888</v>
      </c>
      <c r="W169" s="130">
        <f t="shared" si="20"/>
        <v>9783363.8880000003</v>
      </c>
      <c r="X169" s="130">
        <f t="shared" si="20"/>
        <v>9783468.5700000003</v>
      </c>
      <c r="Y169" s="130">
        <f t="shared" si="20"/>
        <v>9783572.6895000003</v>
      </c>
      <c r="Z169" s="130">
        <f t="shared" si="20"/>
        <v>9783621.6270000003</v>
      </c>
      <c r="AA169" s="130">
        <f t="shared" si="20"/>
        <v>9783830.4285000004</v>
      </c>
      <c r="AB169" s="130">
        <f t="shared" si="20"/>
        <v>9783875.0535000004</v>
      </c>
      <c r="AC169" s="130">
        <f t="shared" si="20"/>
        <v>8243930.3618000001</v>
      </c>
      <c r="AD169" s="130">
        <f t="shared" si="20"/>
        <v>8244745.9796000002</v>
      </c>
      <c r="AE169" s="130">
        <f t="shared" si="20"/>
        <v>8245167.7760000005</v>
      </c>
      <c r="AF169" s="130">
        <f t="shared" si="20"/>
        <v>8245167.7760000005</v>
      </c>
      <c r="AG169" s="130">
        <f t="shared" si="20"/>
        <v>8245438.9736000001</v>
      </c>
      <c r="AH169" s="130">
        <f t="shared" si="20"/>
        <v>8245438.9736000001</v>
      </c>
      <c r="AI169" s="130">
        <f t="shared" si="20"/>
        <v>8245438.9736000001</v>
      </c>
      <c r="AJ169" s="130">
        <f t="shared" ref="AJ169:BL169" si="21">AJ167+AJ161+AJ154</f>
        <v>8245168.5260000005</v>
      </c>
      <c r="AK169" s="130">
        <f t="shared" si="21"/>
        <v>8245174.2635000004</v>
      </c>
      <c r="AL169" s="130">
        <f t="shared" si="21"/>
        <v>8244819.8546000002</v>
      </c>
      <c r="AM169" s="130">
        <f t="shared" si="21"/>
        <v>8244555.1444999995</v>
      </c>
      <c r="AN169" s="130">
        <f t="shared" si="21"/>
        <v>8244331.9843999995</v>
      </c>
      <c r="AO169" s="130">
        <f t="shared" si="21"/>
        <v>9924890.9925500005</v>
      </c>
      <c r="AP169" s="130">
        <f t="shared" si="21"/>
        <v>9926523.1542499997</v>
      </c>
      <c r="AQ169" s="130">
        <f t="shared" si="21"/>
        <v>9927025.8377599996</v>
      </c>
      <c r="AR169" s="130">
        <f t="shared" si="21"/>
        <v>9927025.8377599996</v>
      </c>
      <c r="AS169" s="130">
        <f t="shared" si="21"/>
        <v>9927520.8712700009</v>
      </c>
      <c r="AT169" s="130">
        <f t="shared" si="21"/>
        <v>9927520.8712700009</v>
      </c>
      <c r="AU169" s="130">
        <f t="shared" si="21"/>
        <v>9927520.8712700009</v>
      </c>
      <c r="AV169" s="130">
        <f t="shared" si="21"/>
        <v>9927026.8877599984</v>
      </c>
      <c r="AW169" s="130">
        <f t="shared" si="21"/>
        <v>9927032.9627599996</v>
      </c>
      <c r="AX169" s="130">
        <f t="shared" si="21"/>
        <v>9926607.0042500012</v>
      </c>
      <c r="AY169" s="130">
        <f t="shared" si="21"/>
        <v>9926119.0957400016</v>
      </c>
      <c r="AZ169" s="130">
        <f t="shared" si="21"/>
        <v>9925685.4872299992</v>
      </c>
      <c r="BA169" s="130">
        <f t="shared" si="21"/>
        <v>13526506.979663</v>
      </c>
      <c r="BB169" s="130">
        <f t="shared" si="21"/>
        <v>13528840.035899</v>
      </c>
      <c r="BC169" s="130">
        <f t="shared" si="21"/>
        <v>13529819.748914</v>
      </c>
      <c r="BD169" s="130">
        <f t="shared" si="21"/>
        <v>13529819.748914</v>
      </c>
      <c r="BE169" s="130">
        <f t="shared" si="21"/>
        <v>13530599.184325999</v>
      </c>
      <c r="BF169" s="130">
        <f t="shared" si="21"/>
        <v>13530599.184325999</v>
      </c>
      <c r="BG169" s="130">
        <f t="shared" si="21"/>
        <v>13530599.184325999</v>
      </c>
      <c r="BH169" s="130">
        <f t="shared" si="21"/>
        <v>13529820.798914</v>
      </c>
      <c r="BI169" s="130">
        <f t="shared" si="21"/>
        <v>13529826.873914</v>
      </c>
      <c r="BJ169" s="130">
        <f t="shared" si="21"/>
        <v>13528923.885899</v>
      </c>
      <c r="BK169" s="130">
        <f t="shared" si="21"/>
        <v>13528151.575487001</v>
      </c>
      <c r="BL169" s="130">
        <f t="shared" si="21"/>
        <v>13527437.240075</v>
      </c>
      <c r="BM169" s="167">
        <f>SUM(D169:BL169)</f>
        <v>615924317.13422704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9360715.666666666</v>
      </c>
      <c r="I205" s="130">
        <f t="shared" si="22"/>
        <v>9396355.666666666</v>
      </c>
      <c r="J205" s="104">
        <f t="shared" si="22"/>
        <v>9397465.666666666</v>
      </c>
      <c r="K205" s="130">
        <f t="shared" si="22"/>
        <v>9430255.666666666</v>
      </c>
      <c r="L205" s="130">
        <f t="shared" si="22"/>
        <v>9397915.666666666</v>
      </c>
      <c r="M205" s="130">
        <f t="shared" si="22"/>
        <v>9392305.666666666</v>
      </c>
      <c r="N205" s="130">
        <f t="shared" si="22"/>
        <v>9381080.5666666664</v>
      </c>
      <c r="O205" s="130">
        <f t="shared" si="22"/>
        <v>9367105.5666666664</v>
      </c>
      <c r="P205" s="130">
        <f t="shared" si="22"/>
        <v>9368100.7666666657</v>
      </c>
      <c r="Q205" s="130">
        <f t="shared" si="22"/>
        <v>10824140.212666666</v>
      </c>
      <c r="R205" s="130">
        <f t="shared" si="22"/>
        <v>10809939.894666666</v>
      </c>
      <c r="S205" s="130">
        <f t="shared" si="22"/>
        <v>10809912.179666666</v>
      </c>
      <c r="T205" s="130">
        <f t="shared" si="22"/>
        <v>10829477.179666666</v>
      </c>
      <c r="U205" s="130">
        <f t="shared" si="22"/>
        <v>10813512.179666666</v>
      </c>
      <c r="V205" s="130">
        <f t="shared" si="22"/>
        <v>10818222.179666666</v>
      </c>
      <c r="W205" s="130">
        <f t="shared" si="22"/>
        <v>9820083.8463333342</v>
      </c>
      <c r="X205" s="130">
        <f t="shared" si="22"/>
        <v>9820543.5283333343</v>
      </c>
      <c r="Y205" s="130">
        <f t="shared" si="22"/>
        <v>9817777.6478333343</v>
      </c>
      <c r="Z205" s="130">
        <f t="shared" si="22"/>
        <v>9836341.5853333343</v>
      </c>
      <c r="AA205" s="130">
        <f t="shared" si="22"/>
        <v>9818035.3868333343</v>
      </c>
      <c r="AB205" s="130">
        <f t="shared" si="22"/>
        <v>9821290.0118333343</v>
      </c>
      <c r="AC205" s="130">
        <f t="shared" si="22"/>
        <v>8283489.2440916663</v>
      </c>
      <c r="AD205" s="130">
        <f t="shared" si="22"/>
        <v>8284161.5285583334</v>
      </c>
      <c r="AE205" s="130">
        <f t="shared" si="22"/>
        <v>8278463.3249583337</v>
      </c>
      <c r="AF205" s="130">
        <f t="shared" si="22"/>
        <v>8300568.3249583337</v>
      </c>
      <c r="AG205" s="130">
        <f t="shared" si="22"/>
        <v>8278734.5225583334</v>
      </c>
      <c r="AH205" s="130">
        <f t="shared" si="22"/>
        <v>8285034.5225583334</v>
      </c>
      <c r="AI205" s="130">
        <f t="shared" si="22"/>
        <v>8280089.5225583334</v>
      </c>
      <c r="AJ205" s="130">
        <f t="shared" ref="AJ205:BL205" si="23">AJ203+AJ201+AJ199+AJ197+AJ191+AJ185+AJ178+AJ172+AJ169+AJ147+AJ138</f>
        <v>8282264.0749583337</v>
      </c>
      <c r="AK205" s="130">
        <f t="shared" si="23"/>
        <v>8278469.8124583336</v>
      </c>
      <c r="AL205" s="130">
        <f t="shared" si="23"/>
        <v>8298720.4035583334</v>
      </c>
      <c r="AM205" s="130">
        <f t="shared" si="23"/>
        <v>8277850.6934583327</v>
      </c>
      <c r="AN205" s="130">
        <f t="shared" si="23"/>
        <v>8280877.5333583327</v>
      </c>
      <c r="AO205" s="130">
        <f t="shared" si="23"/>
        <v>9972352.3118989598</v>
      </c>
      <c r="AP205" s="130">
        <f t="shared" si="23"/>
        <v>9971429.4735989589</v>
      </c>
      <c r="AQ205" s="130">
        <f t="shared" si="23"/>
        <v>9968132.1571089588</v>
      </c>
      <c r="AR205" s="130">
        <f t="shared" si="23"/>
        <v>9990237.1571089588</v>
      </c>
      <c r="AS205" s="130">
        <f t="shared" si="23"/>
        <v>9968627.1906189602</v>
      </c>
      <c r="AT205" s="130">
        <f t="shared" si="23"/>
        <v>9974927.1906189602</v>
      </c>
      <c r="AU205" s="130">
        <f t="shared" si="23"/>
        <v>9969982.1906189602</v>
      </c>
      <c r="AV205" s="130">
        <f t="shared" si="23"/>
        <v>9971933.2071089577</v>
      </c>
      <c r="AW205" s="130">
        <f t="shared" si="23"/>
        <v>9968139.2821089588</v>
      </c>
      <c r="AX205" s="130">
        <f t="shared" si="23"/>
        <v>9988318.3235989604</v>
      </c>
      <c r="AY205" s="130">
        <f t="shared" si="23"/>
        <v>9967225.4150889609</v>
      </c>
      <c r="AZ205" s="130">
        <f t="shared" si="23"/>
        <v>9970041.8065789584</v>
      </c>
      <c r="BA205" s="130">
        <f t="shared" si="23"/>
        <v>13577690.641599849</v>
      </c>
      <c r="BB205" s="130">
        <f t="shared" si="23"/>
        <v>13577468.69783585</v>
      </c>
      <c r="BC205" s="130">
        <f t="shared" si="23"/>
        <v>13574648.410850849</v>
      </c>
      <c r="BD205" s="130">
        <f t="shared" si="23"/>
        <v>13596753.410850849</v>
      </c>
      <c r="BE205" s="130">
        <f t="shared" si="23"/>
        <v>13575427.846262848</v>
      </c>
      <c r="BF205" s="130">
        <f t="shared" si="23"/>
        <v>13581727.846262848</v>
      </c>
      <c r="BG205" s="130">
        <f t="shared" si="23"/>
        <v>13576782.846262848</v>
      </c>
      <c r="BH205" s="130">
        <f t="shared" si="23"/>
        <v>13578449.46085085</v>
      </c>
      <c r="BI205" s="130">
        <f t="shared" si="23"/>
        <v>13574655.535850849</v>
      </c>
      <c r="BJ205" s="130">
        <f t="shared" si="23"/>
        <v>13594357.547835849</v>
      </c>
      <c r="BK205" s="130">
        <f t="shared" si="23"/>
        <v>13572980.23742385</v>
      </c>
      <c r="BL205" s="130">
        <f t="shared" si="23"/>
        <v>13569945.902011849</v>
      </c>
      <c r="BM205" s="167">
        <f>SUM(D205:BL205)</f>
        <v>618515388.33048987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-9360715.666666666</v>
      </c>
      <c r="I207" s="130">
        <f t="shared" si="24"/>
        <v>-9396355.666666666</v>
      </c>
      <c r="J207" s="104">
        <f t="shared" si="24"/>
        <v>-9397465.666666666</v>
      </c>
      <c r="K207" s="130">
        <f t="shared" si="24"/>
        <v>-9430255.666666666</v>
      </c>
      <c r="L207" s="130">
        <f t="shared" si="24"/>
        <v>-9397915.666666666</v>
      </c>
      <c r="M207" s="130">
        <f t="shared" si="24"/>
        <v>-9392305.666666666</v>
      </c>
      <c r="N207" s="130">
        <f t="shared" si="24"/>
        <v>-9350750.5666666664</v>
      </c>
      <c r="O207" s="130">
        <f t="shared" si="24"/>
        <v>-9336775.5666666664</v>
      </c>
      <c r="P207" s="130">
        <f t="shared" si="24"/>
        <v>-9307430.7666666657</v>
      </c>
      <c r="Q207" s="130">
        <f t="shared" si="24"/>
        <v>-10813709.512666667</v>
      </c>
      <c r="R207" s="130">
        <f t="shared" si="24"/>
        <v>-10796019.794666667</v>
      </c>
      <c r="S207" s="130">
        <f t="shared" si="24"/>
        <v>-10778582.579666667</v>
      </c>
      <c r="T207" s="130">
        <f t="shared" si="24"/>
        <v>-10798147.579666667</v>
      </c>
      <c r="U207" s="130">
        <f t="shared" si="24"/>
        <v>-10782182.579666667</v>
      </c>
      <c r="V207" s="130">
        <f t="shared" si="24"/>
        <v>-10786892.579666667</v>
      </c>
      <c r="W207" s="130">
        <f t="shared" si="24"/>
        <v>-9788754.2463333346</v>
      </c>
      <c r="X207" s="130">
        <f t="shared" si="24"/>
        <v>-9785724.5283333343</v>
      </c>
      <c r="Y207" s="130">
        <f t="shared" si="24"/>
        <v>-9779487.9978333339</v>
      </c>
      <c r="Z207" s="130">
        <f t="shared" si="24"/>
        <v>-9796420.6853333339</v>
      </c>
      <c r="AA207" s="130">
        <f t="shared" si="24"/>
        <v>-9771154.4368333351</v>
      </c>
      <c r="AB207" s="130">
        <f t="shared" si="24"/>
        <v>-9772921.5618333351</v>
      </c>
      <c r="AC207" s="130">
        <f t="shared" si="24"/>
        <v>-8233277.1840916667</v>
      </c>
      <c r="AD207" s="130">
        <f t="shared" si="24"/>
        <v>-8206762.2085583331</v>
      </c>
      <c r="AE207" s="130">
        <f t="shared" si="24"/>
        <v>-8187004.1249583336</v>
      </c>
      <c r="AF207" s="130">
        <f t="shared" si="24"/>
        <v>-8209109.1249583336</v>
      </c>
      <c r="AG207" s="130">
        <f t="shared" si="24"/>
        <v>-8178235.4025583332</v>
      </c>
      <c r="AH207" s="130">
        <f t="shared" si="24"/>
        <v>-8184535.4025583332</v>
      </c>
      <c r="AI207" s="130">
        <f t="shared" si="24"/>
        <v>-8179590.4025583332</v>
      </c>
      <c r="AJ207" s="130">
        <f t="shared" ref="AJ207:BL207" si="25">AJ129-AJ205</f>
        <v>-8190779.8749583336</v>
      </c>
      <c r="AK207" s="130">
        <f t="shared" si="25"/>
        <v>-8186794.3624583334</v>
      </c>
      <c r="AL207" s="130">
        <f t="shared" si="25"/>
        <v>-8218858.5835583331</v>
      </c>
      <c r="AM207" s="130">
        <f t="shared" si="25"/>
        <v>-8206812.5434583323</v>
      </c>
      <c r="AN207" s="130">
        <f t="shared" si="25"/>
        <v>-8217278.0533583323</v>
      </c>
      <c r="AO207" s="130">
        <f t="shared" si="25"/>
        <v>-9890119.2268989589</v>
      </c>
      <c r="AP207" s="130">
        <f t="shared" si="25"/>
        <v>-9834790.9985989593</v>
      </c>
      <c r="AQ207" s="130">
        <f t="shared" si="25"/>
        <v>-9814737.5651089586</v>
      </c>
      <c r="AR207" s="130">
        <f t="shared" si="25"/>
        <v>-9836842.5651089586</v>
      </c>
      <c r="AS207" s="130">
        <f t="shared" si="25"/>
        <v>-9798731.4816189595</v>
      </c>
      <c r="AT207" s="130">
        <f t="shared" si="25"/>
        <v>-9805031.4816189595</v>
      </c>
      <c r="AU207" s="130">
        <f t="shared" si="25"/>
        <v>-9800086.4816189595</v>
      </c>
      <c r="AV207" s="130">
        <f t="shared" si="25"/>
        <v>-9818503.6151089575</v>
      </c>
      <c r="AW207" s="130">
        <f t="shared" si="25"/>
        <v>-9814507.1901089586</v>
      </c>
      <c r="AX207" s="130">
        <f t="shared" si="25"/>
        <v>-9848884.8485989608</v>
      </c>
      <c r="AY207" s="130">
        <f t="shared" si="25"/>
        <v>-9844055.5570889618</v>
      </c>
      <c r="AZ207" s="130">
        <f t="shared" si="25"/>
        <v>-9861325.565578958</v>
      </c>
      <c r="BA207" s="130">
        <f t="shared" si="25"/>
        <v>-13441591.319499848</v>
      </c>
      <c r="BB207" s="130">
        <f t="shared" si="25"/>
        <v>-13363600.83453585</v>
      </c>
      <c r="BC207" s="130">
        <f t="shared" si="25"/>
        <v>-13328123.447050849</v>
      </c>
      <c r="BD207" s="130">
        <f t="shared" si="25"/>
        <v>-13350228.447050849</v>
      </c>
      <c r="BE207" s="130">
        <f t="shared" si="25"/>
        <v>-13302921.702062849</v>
      </c>
      <c r="BF207" s="130">
        <f t="shared" si="25"/>
        <v>-13309221.702062849</v>
      </c>
      <c r="BG207" s="130">
        <f t="shared" si="25"/>
        <v>-13304276.702062849</v>
      </c>
      <c r="BH207" s="130">
        <f t="shared" si="25"/>
        <v>-13331889.49705085</v>
      </c>
      <c r="BI207" s="130">
        <f t="shared" si="25"/>
        <v>-13327893.072050849</v>
      </c>
      <c r="BJ207" s="130">
        <f t="shared" si="25"/>
        <v>-13377694.68453585</v>
      </c>
      <c r="BK207" s="130">
        <f t="shared" si="25"/>
        <v>-13382061.05452385</v>
      </c>
      <c r="BL207" s="130">
        <f t="shared" si="25"/>
        <v>-13402837.89951185</v>
      </c>
      <c r="BM207" s="167">
        <f>SUM(D207:BL207)</f>
        <v>-612552817.18958986</v>
      </c>
    </row>
    <row r="208" spans="1:65" x14ac:dyDescent="0.15">
      <c r="B208" s="14" t="s">
        <v>1035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-37504569.666666664</v>
      </c>
      <c r="I208" s="130">
        <f t="shared" si="26"/>
        <v>-46900925.333333328</v>
      </c>
      <c r="J208" s="104">
        <f t="shared" si="26"/>
        <v>-56298390.999999993</v>
      </c>
      <c r="K208" s="130">
        <f t="shared" si="26"/>
        <v>-65728646.666666657</v>
      </c>
      <c r="L208" s="130">
        <f t="shared" si="26"/>
        <v>-75126562.333333328</v>
      </c>
      <c r="M208" s="130">
        <f t="shared" si="26"/>
        <v>-84518868</v>
      </c>
      <c r="N208" s="130">
        <f t="shared" si="26"/>
        <v>-93869618.566666663</v>
      </c>
      <c r="O208" s="130">
        <f t="shared" si="26"/>
        <v>-103206394.13333333</v>
      </c>
      <c r="P208" s="130">
        <f t="shared" si="26"/>
        <v>-112513824.89999999</v>
      </c>
      <c r="Q208" s="130">
        <f t="shared" si="26"/>
        <v>-123327534.41266666</v>
      </c>
      <c r="R208" s="130">
        <f t="shared" si="26"/>
        <v>-134123554.20733333</v>
      </c>
      <c r="S208" s="130">
        <f t="shared" si="26"/>
        <v>-144902136.787</v>
      </c>
      <c r="T208" s="130">
        <f t="shared" si="26"/>
        <v>-155700284.36666667</v>
      </c>
      <c r="U208" s="130">
        <f t="shared" si="26"/>
        <v>-166482466.94633335</v>
      </c>
      <c r="V208" s="130">
        <f t="shared" si="26"/>
        <v>-177269359.52600002</v>
      </c>
      <c r="W208" s="130">
        <f t="shared" si="26"/>
        <v>-187058113.77233335</v>
      </c>
      <c r="X208" s="130">
        <f t="shared" si="26"/>
        <v>-196843838.30066669</v>
      </c>
      <c r="Y208" s="130">
        <f t="shared" si="26"/>
        <v>-206623326.29850003</v>
      </c>
      <c r="Z208" s="130">
        <f t="shared" si="26"/>
        <v>-216419746.98383337</v>
      </c>
      <c r="AA208" s="130">
        <f t="shared" si="26"/>
        <v>-226190901.42066669</v>
      </c>
      <c r="AB208" s="130">
        <f t="shared" si="26"/>
        <v>-235963822.98250002</v>
      </c>
      <c r="AC208" s="130">
        <f t="shared" si="26"/>
        <v>-244197100.16659167</v>
      </c>
      <c r="AD208" s="130">
        <f t="shared" si="26"/>
        <v>-252403862.37515</v>
      </c>
      <c r="AE208" s="130">
        <f t="shared" si="26"/>
        <v>-260590866.50010833</v>
      </c>
      <c r="AF208" s="130">
        <f t="shared" si="26"/>
        <v>-268799975.62506664</v>
      </c>
      <c r="AG208" s="130">
        <f t="shared" si="26"/>
        <v>-276978211.02762496</v>
      </c>
      <c r="AH208" s="130">
        <f t="shared" si="26"/>
        <v>-285162746.43018329</v>
      </c>
      <c r="AI208" s="130">
        <f t="shared" si="26"/>
        <v>-293342336.83274162</v>
      </c>
      <c r="AJ208" s="130">
        <f t="shared" si="26"/>
        <v>-301533116.70769995</v>
      </c>
      <c r="AK208" s="130">
        <f t="shared" ref="AK208:BL208" si="27">AK207+AJ208</f>
        <v>-309719911.0701583</v>
      </c>
      <c r="AL208" s="130">
        <f t="shared" si="27"/>
        <v>-317938769.65371662</v>
      </c>
      <c r="AM208" s="130">
        <f t="shared" si="27"/>
        <v>-326145582.19717497</v>
      </c>
      <c r="AN208" s="130">
        <f t="shared" si="27"/>
        <v>-334362860.25053328</v>
      </c>
      <c r="AO208" s="130">
        <f t="shared" si="27"/>
        <v>-344252979.47743225</v>
      </c>
      <c r="AP208" s="130">
        <f t="shared" si="27"/>
        <v>-354087770.47603118</v>
      </c>
      <c r="AQ208" s="130">
        <f t="shared" si="27"/>
        <v>-363902508.04114014</v>
      </c>
      <c r="AR208" s="130">
        <f t="shared" si="27"/>
        <v>-373739350.60624909</v>
      </c>
      <c r="AS208" s="130">
        <f t="shared" si="27"/>
        <v>-383538082.08786803</v>
      </c>
      <c r="AT208" s="130">
        <f t="shared" si="27"/>
        <v>-393343113.56948698</v>
      </c>
      <c r="AU208" s="130">
        <f t="shared" si="27"/>
        <v>-403143200.05110592</v>
      </c>
      <c r="AV208" s="130">
        <f t="shared" si="27"/>
        <v>-412961703.66621488</v>
      </c>
      <c r="AW208" s="130">
        <f t="shared" si="27"/>
        <v>-422776210.85632384</v>
      </c>
      <c r="AX208" s="130">
        <f t="shared" si="27"/>
        <v>-432625095.7049228</v>
      </c>
      <c r="AY208" s="130">
        <f t="shared" si="27"/>
        <v>-442469151.26201177</v>
      </c>
      <c r="AZ208" s="130">
        <f t="shared" si="27"/>
        <v>-452330476.8275907</v>
      </c>
      <c r="BA208" s="130">
        <f t="shared" si="27"/>
        <v>-465772068.14709055</v>
      </c>
      <c r="BB208" s="130">
        <f t="shared" si="27"/>
        <v>-479135668.98162639</v>
      </c>
      <c r="BC208" s="130">
        <f t="shared" si="27"/>
        <v>-492463792.42867726</v>
      </c>
      <c r="BD208" s="130">
        <f t="shared" si="27"/>
        <v>-505814020.87572813</v>
      </c>
      <c r="BE208" s="130">
        <f t="shared" si="27"/>
        <v>-519116942.57779098</v>
      </c>
      <c r="BF208" s="130">
        <f t="shared" si="27"/>
        <v>-532426164.27985382</v>
      </c>
      <c r="BG208" s="130">
        <f t="shared" si="27"/>
        <v>-545730440.98191667</v>
      </c>
      <c r="BH208" s="130">
        <f t="shared" si="27"/>
        <v>-559062330.47896755</v>
      </c>
      <c r="BI208" s="130">
        <f t="shared" si="27"/>
        <v>-572390223.55101836</v>
      </c>
      <c r="BJ208" s="130">
        <f t="shared" si="27"/>
        <v>-585767918.23555422</v>
      </c>
      <c r="BK208" s="130">
        <f t="shared" si="27"/>
        <v>-599149979.29007804</v>
      </c>
      <c r="BL208" s="130">
        <f t="shared" si="27"/>
        <v>-612552817.18958986</v>
      </c>
      <c r="BM208" s="167">
        <f>SUM(D208:BL208)</f>
        <v>-17622669378.752186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862</v>
      </c>
    </row>
    <row r="3" spans="2:63" x14ac:dyDescent="0.15">
      <c r="B3" s="136" t="s">
        <v>468</v>
      </c>
    </row>
    <row r="4" spans="2:63" x14ac:dyDescent="0.15">
      <c r="B4" s="135" t="s">
        <v>863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-112485232.89999999</v>
      </c>
      <c r="E5" s="121">
        <f>SUM(P35:AA35)</f>
        <v>-123449998.08250001</v>
      </c>
      <c r="F5" s="121">
        <f>SUM(AB35:AM35)</f>
        <v>-98399037.268033341</v>
      </c>
      <c r="G5" s="121">
        <f>SUM(AN35:AY35)</f>
        <v>-117967616.57705748</v>
      </c>
      <c r="H5" s="121">
        <f>SUM(AZ35:BK35)</f>
        <v>-160222340.36199918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-106120</v>
      </c>
      <c r="E9" s="121">
        <f>SUM(P39:AA39)</f>
        <v>46726.25</v>
      </c>
      <c r="F9" s="121">
        <f>SUM(AB39:AM39)</f>
        <v>-14557.5</v>
      </c>
      <c r="G9" s="121">
        <f>SUM(AN39:AY39)</f>
        <v>-49071.25</v>
      </c>
      <c r="H9" s="121">
        <f>SUM(AZ39:BK39)</f>
        <v>-56562.5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-12000</v>
      </c>
      <c r="E10" s="121">
        <f>SUM(P40:AA40)</f>
        <v>-21600</v>
      </c>
      <c r="F10" s="121">
        <f>SUM(AB40:AM40)</f>
        <v>-12150</v>
      </c>
      <c r="G10" s="121">
        <f>SUM(AN40:AY40)</f>
        <v>-13122</v>
      </c>
      <c r="H10" s="121">
        <f>SUM(AZ40:BK40)</f>
        <v>-766652.85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9750</v>
      </c>
      <c r="E11" s="121">
        <f>SUM(P41:AA41)</f>
        <v>15225</v>
      </c>
      <c r="F11" s="121">
        <f>SUM(AB41:AM41)</f>
        <v>7222.5</v>
      </c>
      <c r="G11" s="121">
        <f>SUM(AN41:AY41)</f>
        <v>6621.75</v>
      </c>
      <c r="H11" s="121">
        <f>SUM(AZ41:BK41)</f>
        <v>527067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847</v>
      </c>
      <c r="C13" s="121">
        <f t="shared" ref="C13:H13" si="0">SUM(C8:C12)</f>
        <v>0</v>
      </c>
      <c r="D13" s="121">
        <f t="shared" si="0"/>
        <v>-90095</v>
      </c>
      <c r="E13" s="121">
        <f t="shared" si="0"/>
        <v>60751.25</v>
      </c>
      <c r="F13" s="121">
        <f t="shared" si="0"/>
        <v>1523.3333333333358</v>
      </c>
      <c r="G13" s="121">
        <f t="shared" si="0"/>
        <v>-34471.5</v>
      </c>
      <c r="H13" s="121">
        <f t="shared" si="0"/>
        <v>-275048.34999999998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1069</v>
      </c>
      <c r="C15" s="121">
        <f t="shared" ref="C15:H15" si="1">C5+C13</f>
        <v>-28592</v>
      </c>
      <c r="D15" s="121">
        <f t="shared" si="1"/>
        <v>-112575327.89999999</v>
      </c>
      <c r="E15" s="121">
        <f t="shared" si="1"/>
        <v>-123389246.83250001</v>
      </c>
      <c r="F15" s="121">
        <f t="shared" si="1"/>
        <v>-98397513.934700012</v>
      </c>
      <c r="G15" s="121">
        <f t="shared" si="1"/>
        <v>-118002088.07705748</v>
      </c>
      <c r="H15" s="121">
        <f t="shared" si="1"/>
        <v>-160497388.71199918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1071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868</v>
      </c>
      <c r="C22" s="121"/>
      <c r="D22" s="121"/>
      <c r="E22" s="121"/>
      <c r="F22" s="121"/>
      <c r="G22" s="121"/>
      <c r="H22" s="121"/>
      <c r="I22" s="121"/>
      <c r="J22" s="121">
        <f>+D23+C23</f>
        <v>155820180.19999999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1082</v>
      </c>
      <c r="C23" s="121">
        <f>C53</f>
        <v>46992642</v>
      </c>
      <c r="D23" s="121">
        <f>SUM(D53:O53)</f>
        <v>108827538.19999999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46964050</v>
      </c>
      <c r="D25" s="121">
        <f t="shared" ref="D25:H25" si="3">+D23+D20+D15</f>
        <v>-3846289.700000003</v>
      </c>
      <c r="E25" s="121">
        <f t="shared" si="3"/>
        <v>-123396246.83250001</v>
      </c>
      <c r="F25" s="121">
        <f t="shared" si="3"/>
        <v>-98392013.934700012</v>
      </c>
      <c r="G25" s="121">
        <f t="shared" si="3"/>
        <v>-118002088.07705748</v>
      </c>
      <c r="H25" s="121">
        <f t="shared" si="3"/>
        <v>-160497388.71199918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46964050</v>
      </c>
      <c r="E27" s="121">
        <f t="shared" ref="E27:H27" si="4">+D28</f>
        <v>43117760.299999997</v>
      </c>
      <c r="F27" s="121">
        <f t="shared" si="4"/>
        <v>-80278486.532500014</v>
      </c>
      <c r="G27" s="121">
        <f t="shared" si="4"/>
        <v>-178670500.46720004</v>
      </c>
      <c r="H27" s="121">
        <f t="shared" si="4"/>
        <v>-296672588.54425752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46964050</v>
      </c>
      <c r="D28" s="121">
        <f>+D27+D25</f>
        <v>43117760.299999997</v>
      </c>
      <c r="E28" s="121">
        <f t="shared" ref="E28:H28" si="5">+E27+E25</f>
        <v>-80278486.532500014</v>
      </c>
      <c r="F28" s="121">
        <f t="shared" si="5"/>
        <v>-178670500.46720004</v>
      </c>
      <c r="G28" s="121">
        <f t="shared" si="5"/>
        <v>-296672588.54425752</v>
      </c>
      <c r="H28" s="121">
        <f t="shared" si="5"/>
        <v>-457169977.2562567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3" t="s">
        <v>35</v>
      </c>
      <c r="E30" s="363"/>
      <c r="F30" s="363"/>
      <c r="G30" s="363"/>
      <c r="H30" s="363"/>
      <c r="I30" s="363"/>
      <c r="J30" s="363"/>
      <c r="K30" s="363"/>
      <c r="L30" s="363"/>
      <c r="M30" s="363"/>
      <c r="N30" s="363"/>
      <c r="O30" s="363"/>
      <c r="P30" s="363" t="s">
        <v>36</v>
      </c>
      <c r="Q30" s="363"/>
      <c r="R30" s="363"/>
      <c r="S30" s="363"/>
      <c r="T30" s="363"/>
      <c r="U30" s="363"/>
      <c r="V30" s="363"/>
      <c r="W30" s="363"/>
      <c r="X30" s="363"/>
      <c r="Y30" s="363"/>
      <c r="Z30" s="363"/>
      <c r="AA30" s="363"/>
      <c r="AB30" s="363" t="s">
        <v>37</v>
      </c>
      <c r="AC30" s="363"/>
      <c r="AD30" s="363"/>
      <c r="AE30" s="363"/>
      <c r="AF30" s="363"/>
      <c r="AG30" s="363"/>
      <c r="AH30" s="363"/>
      <c r="AI30" s="363"/>
      <c r="AJ30" s="363"/>
      <c r="AK30" s="363"/>
      <c r="AL30" s="363"/>
      <c r="AM30" s="363"/>
      <c r="AN30" s="363" t="s">
        <v>38</v>
      </c>
      <c r="AO30" s="363"/>
      <c r="AP30" s="363"/>
      <c r="AQ30" s="363"/>
      <c r="AR30" s="363"/>
      <c r="AS30" s="363"/>
      <c r="AT30" s="363"/>
      <c r="AU30" s="363"/>
      <c r="AV30" s="363"/>
      <c r="AW30" s="363"/>
      <c r="AX30" s="363"/>
      <c r="AY30" s="363"/>
      <c r="AZ30" s="363" t="s">
        <v>39</v>
      </c>
      <c r="BA30" s="363"/>
      <c r="BB30" s="363"/>
      <c r="BC30" s="363"/>
      <c r="BD30" s="363"/>
      <c r="BE30" s="363"/>
      <c r="BF30" s="363"/>
      <c r="BG30" s="363"/>
      <c r="BH30" s="363"/>
      <c r="BI30" s="363"/>
      <c r="BJ30" s="363"/>
      <c r="BK30" s="36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862</v>
      </c>
      <c r="C32" s="75"/>
      <c r="D32" s="363" t="s">
        <v>35</v>
      </c>
      <c r="E32" s="363"/>
      <c r="F32" s="363"/>
      <c r="G32" s="363"/>
      <c r="H32" s="363"/>
      <c r="I32" s="363"/>
      <c r="J32" s="363"/>
      <c r="K32" s="363"/>
      <c r="L32" s="363"/>
      <c r="M32" s="363"/>
      <c r="N32" s="363"/>
      <c r="O32" s="363"/>
      <c r="P32" s="363" t="s">
        <v>36</v>
      </c>
      <c r="Q32" s="363"/>
      <c r="R32" s="363"/>
      <c r="S32" s="363"/>
      <c r="T32" s="363"/>
      <c r="U32" s="363"/>
      <c r="V32" s="363"/>
      <c r="W32" s="363"/>
      <c r="X32" s="363"/>
      <c r="Y32" s="363"/>
      <c r="Z32" s="363"/>
      <c r="AA32" s="363"/>
      <c r="AB32" s="363" t="s">
        <v>37</v>
      </c>
      <c r="AC32" s="363"/>
      <c r="AD32" s="363"/>
      <c r="AE32" s="363"/>
      <c r="AF32" s="363"/>
      <c r="AG32" s="363"/>
      <c r="AH32" s="363"/>
      <c r="AI32" s="363"/>
      <c r="AJ32" s="363"/>
      <c r="AK32" s="363"/>
      <c r="AL32" s="363"/>
      <c r="AM32" s="363"/>
      <c r="AN32" s="363" t="s">
        <v>38</v>
      </c>
      <c r="AO32" s="363"/>
      <c r="AP32" s="363"/>
      <c r="AQ32" s="363"/>
      <c r="AR32" s="363"/>
      <c r="AS32" s="363"/>
      <c r="AT32" s="363"/>
      <c r="AU32" s="363"/>
      <c r="AV32" s="363"/>
      <c r="AW32" s="363"/>
      <c r="AX32" s="363"/>
      <c r="AY32" s="363"/>
      <c r="AZ32" s="363" t="s">
        <v>39</v>
      </c>
      <c r="BA32" s="363"/>
      <c r="BB32" s="363"/>
      <c r="BC32" s="363"/>
      <c r="BD32" s="363"/>
      <c r="BE32" s="363"/>
      <c r="BF32" s="363"/>
      <c r="BG32" s="363"/>
      <c r="BH32" s="363"/>
      <c r="BI32" s="363"/>
      <c r="BJ32" s="363"/>
      <c r="BK32" s="363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863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-9360715.666666666</v>
      </c>
      <c r="H35" s="121">
        <f>'FIN-P&amp;L_CWS'!I207</f>
        <v>-9396355.666666666</v>
      </c>
      <c r="I35" s="121">
        <f>'FIN-P&amp;L_CWS'!J207</f>
        <v>-9397465.666666666</v>
      </c>
      <c r="J35" s="121">
        <f>'FIN-P&amp;L_CWS'!K207</f>
        <v>-9430255.666666666</v>
      </c>
      <c r="K35" s="121">
        <f>'FIN-P&amp;L_CWS'!L207</f>
        <v>-9397915.666666666</v>
      </c>
      <c r="L35" s="121">
        <f>'FIN-P&amp;L_CWS'!M207</f>
        <v>-9392305.666666666</v>
      </c>
      <c r="M35" s="121">
        <f>'FIN-P&amp;L_CWS'!N207</f>
        <v>-9350750.5666666664</v>
      </c>
      <c r="N35" s="121">
        <f>'FIN-P&amp;L_CWS'!O207</f>
        <v>-9336775.5666666664</v>
      </c>
      <c r="O35" s="121">
        <f>'FIN-P&amp;L_CWS'!P207</f>
        <v>-9307430.7666666657</v>
      </c>
      <c r="P35" s="121">
        <f>'FIN-P&amp;L_CWS'!Q207</f>
        <v>-10813709.512666667</v>
      </c>
      <c r="Q35" s="121">
        <f>'FIN-P&amp;L_CWS'!R207</f>
        <v>-10796019.794666667</v>
      </c>
      <c r="R35" s="121">
        <f>'FIN-P&amp;L_CWS'!S207</f>
        <v>-10778582.579666667</v>
      </c>
      <c r="S35" s="121">
        <f>'FIN-P&amp;L_CWS'!T207</f>
        <v>-10798147.579666667</v>
      </c>
      <c r="T35" s="121">
        <f>'FIN-P&amp;L_CWS'!U207</f>
        <v>-10782182.579666667</v>
      </c>
      <c r="U35" s="121">
        <f>'FIN-P&amp;L_CWS'!V207</f>
        <v>-10786892.579666667</v>
      </c>
      <c r="V35" s="121">
        <f>'FIN-P&amp;L_CWS'!W207</f>
        <v>-9788754.2463333346</v>
      </c>
      <c r="W35" s="121">
        <f>'FIN-P&amp;L_CWS'!X207</f>
        <v>-9785724.5283333343</v>
      </c>
      <c r="X35" s="121">
        <f>'FIN-P&amp;L_CWS'!Y207</f>
        <v>-9779487.9978333339</v>
      </c>
      <c r="Y35" s="121">
        <f>'FIN-P&amp;L_CWS'!Z207</f>
        <v>-9796420.6853333339</v>
      </c>
      <c r="Z35" s="121">
        <f>'FIN-P&amp;L_CWS'!AA207</f>
        <v>-9771154.4368333351</v>
      </c>
      <c r="AA35" s="121">
        <f>'FIN-P&amp;L_CWS'!AB207</f>
        <v>-9772921.5618333351</v>
      </c>
      <c r="AB35" s="121">
        <f>'FIN-P&amp;L_CWS'!AC207</f>
        <v>-8233277.1840916667</v>
      </c>
      <c r="AC35" s="121">
        <f>'FIN-P&amp;L_CWS'!AD207</f>
        <v>-8206762.2085583331</v>
      </c>
      <c r="AD35" s="121">
        <f>'FIN-P&amp;L_CWS'!AE207</f>
        <v>-8187004.1249583336</v>
      </c>
      <c r="AE35" s="121">
        <f>'FIN-P&amp;L_CWS'!AF207</f>
        <v>-8209109.1249583336</v>
      </c>
      <c r="AF35" s="121">
        <f>'FIN-P&amp;L_CWS'!AG207</f>
        <v>-8178235.4025583332</v>
      </c>
      <c r="AG35" s="121">
        <f>'FIN-P&amp;L_CWS'!AH207</f>
        <v>-8184535.4025583332</v>
      </c>
      <c r="AH35" s="121">
        <f>'FIN-P&amp;L_CWS'!AI207</f>
        <v>-8179590.4025583332</v>
      </c>
      <c r="AI35" s="121">
        <f>'FIN-P&amp;L_CWS'!AJ207</f>
        <v>-8190779.8749583336</v>
      </c>
      <c r="AJ35" s="121">
        <f>'FIN-P&amp;L_CWS'!AK207</f>
        <v>-8186794.3624583334</v>
      </c>
      <c r="AK35" s="121">
        <f>'FIN-P&amp;L_CWS'!AL207</f>
        <v>-8218858.5835583331</v>
      </c>
      <c r="AL35" s="121">
        <f>'FIN-P&amp;L_CWS'!AM207</f>
        <v>-8206812.5434583323</v>
      </c>
      <c r="AM35" s="121">
        <f>'FIN-P&amp;L_CWS'!AN207</f>
        <v>-8217278.0533583323</v>
      </c>
      <c r="AN35" s="121">
        <f>'FIN-P&amp;L_CWS'!AO207</f>
        <v>-9890119.2268989589</v>
      </c>
      <c r="AO35" s="121">
        <f>'FIN-P&amp;L_CWS'!AP207</f>
        <v>-9834790.9985989593</v>
      </c>
      <c r="AP35" s="121">
        <f>'FIN-P&amp;L_CWS'!AQ207</f>
        <v>-9814737.5651089586</v>
      </c>
      <c r="AQ35" s="121">
        <f>'FIN-P&amp;L_CWS'!AR207</f>
        <v>-9836842.5651089586</v>
      </c>
      <c r="AR35" s="121">
        <f>'FIN-P&amp;L_CWS'!AS207</f>
        <v>-9798731.4816189595</v>
      </c>
      <c r="AS35" s="121">
        <f>'FIN-P&amp;L_CWS'!AT207</f>
        <v>-9805031.4816189595</v>
      </c>
      <c r="AT35" s="121">
        <f>'FIN-P&amp;L_CWS'!AU207</f>
        <v>-9800086.4816189595</v>
      </c>
      <c r="AU35" s="121">
        <f>'FIN-P&amp;L_CWS'!AV207</f>
        <v>-9818503.6151089575</v>
      </c>
      <c r="AV35" s="121">
        <f>'FIN-P&amp;L_CWS'!AW207</f>
        <v>-9814507.1901089586</v>
      </c>
      <c r="AW35" s="121">
        <f>'FIN-P&amp;L_CWS'!AX207</f>
        <v>-9848884.8485989608</v>
      </c>
      <c r="AX35" s="121">
        <f>'FIN-P&amp;L_CWS'!AY207</f>
        <v>-9844055.5570889618</v>
      </c>
      <c r="AY35" s="121">
        <f>'FIN-P&amp;L_CWS'!AZ207</f>
        <v>-9861325.565578958</v>
      </c>
      <c r="AZ35" s="121">
        <f>'FIN-P&amp;L_CWS'!BA207</f>
        <v>-13441591.319499848</v>
      </c>
      <c r="BA35" s="121">
        <f>'FIN-P&amp;L_CWS'!BB207</f>
        <v>-13363600.83453585</v>
      </c>
      <c r="BB35" s="121">
        <f>'FIN-P&amp;L_CWS'!BC207</f>
        <v>-13328123.447050849</v>
      </c>
      <c r="BC35" s="121">
        <f>'FIN-P&amp;L_CWS'!BD207</f>
        <v>-13350228.447050849</v>
      </c>
      <c r="BD35" s="121">
        <f>'FIN-P&amp;L_CWS'!BE207</f>
        <v>-13302921.702062849</v>
      </c>
      <c r="BE35" s="121">
        <f>'FIN-P&amp;L_CWS'!BF207</f>
        <v>-13309221.702062849</v>
      </c>
      <c r="BF35" s="121">
        <f>'FIN-P&amp;L_CWS'!BG207</f>
        <v>-13304276.702062849</v>
      </c>
      <c r="BG35" s="121">
        <f>'FIN-P&amp;L_CWS'!BH207</f>
        <v>-13331889.49705085</v>
      </c>
      <c r="BH35" s="121">
        <f>'FIN-P&amp;L_CWS'!BI207</f>
        <v>-13327893.072050849</v>
      </c>
      <c r="BI35" s="121">
        <f>'FIN-P&amp;L_CWS'!BJ207</f>
        <v>-13377694.68453585</v>
      </c>
      <c r="BJ35" s="121">
        <f>'FIN-P&amp;L_CWS'!BK207</f>
        <v>-13382061.05452385</v>
      </c>
      <c r="BK35" s="121">
        <f>'FIN-P&amp;L_CWS'!BL207</f>
        <v>-13402837.89951185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-53055</v>
      </c>
      <c r="N39" s="121">
        <f>'REV-AR_CWS'!N20*-1</f>
        <v>0</v>
      </c>
      <c r="O39" s="121">
        <f>'REV-AR_CWS'!O20*-1</f>
        <v>-53065</v>
      </c>
      <c r="P39" s="121">
        <f>'REV-AR_CWS'!P20*-1</f>
        <v>93145</v>
      </c>
      <c r="Q39" s="121">
        <f>'REV-AR_CWS'!Q20*-1</f>
        <v>-4337.5</v>
      </c>
      <c r="R39" s="121">
        <f>'REV-AR_CWS'!R20*-1</f>
        <v>-21650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-4337.5</v>
      </c>
      <c r="X39" s="121">
        <f>'REV-AR_CWS'!X20*-1</f>
        <v>-4318.75</v>
      </c>
      <c r="Y39" s="121">
        <f>'REV-AR_CWS'!Y20*-1</f>
        <v>-1631.25</v>
      </c>
      <c r="Z39" s="121">
        <f>'REV-AR_CWS'!Z20*-1</f>
        <v>-8656.25</v>
      </c>
      <c r="AA39" s="121">
        <f>'REV-AR_CWS'!AA20*-1</f>
        <v>-1487.5</v>
      </c>
      <c r="AB39" s="121">
        <f>'REV-AR_CWS'!AB20*-1</f>
        <v>422.5</v>
      </c>
      <c r="AC39" s="121">
        <f>'REV-AR_CWS'!AC20*-1</f>
        <v>-31965</v>
      </c>
      <c r="AD39" s="121">
        <f>'REV-AR_CWS'!AD20*-1</f>
        <v>-16448.75</v>
      </c>
      <c r="AE39" s="121">
        <f>'REV-AR_CWS'!AE20*-1</f>
        <v>0</v>
      </c>
      <c r="AF39" s="121">
        <f>'REV-AR_CWS'!AF20*-1</f>
        <v>-10632.5</v>
      </c>
      <c r="AG39" s="121">
        <f>'REV-AR_CWS'!AG20*-1</f>
        <v>0</v>
      </c>
      <c r="AH39" s="121">
        <f>'REV-AR_CWS'!AH20*-1</f>
        <v>0</v>
      </c>
      <c r="AI39" s="121">
        <f>'REV-AR_CWS'!AI20*-1</f>
        <v>10607.5</v>
      </c>
      <c r="AJ39" s="121">
        <f>'REV-AR_CWS'!AJ20*-1</f>
        <v>-191.25</v>
      </c>
      <c r="AK39" s="121">
        <f>'REV-AR_CWS'!AK20*-1</f>
        <v>14202.5</v>
      </c>
      <c r="AL39" s="121">
        <f>'REV-AR_CWS'!AL20*-1</f>
        <v>10416.25</v>
      </c>
      <c r="AM39" s="121">
        <f>'REV-AR_CWS'!AM20*-1</f>
        <v>9031.25</v>
      </c>
      <c r="AN39" s="121">
        <f>'REV-AR_CWS'!AN20*-1</f>
        <v>-19576.25</v>
      </c>
      <c r="AO39" s="121">
        <f>'REV-AR_CWS'!AO20*-1</f>
        <v>-61935</v>
      </c>
      <c r="AP39" s="121">
        <f>'REV-AR_CWS'!AP20*-1</f>
        <v>-19015</v>
      </c>
      <c r="AQ39" s="121">
        <f>'REV-AR_CWS'!AQ20*-1</f>
        <v>0</v>
      </c>
      <c r="AR39" s="121">
        <f>'REV-AR_CWS'!AR20*-1</f>
        <v>-18760</v>
      </c>
      <c r="AS39" s="121">
        <f>'REV-AR_CWS'!AS20*-1</f>
        <v>0</v>
      </c>
      <c r="AT39" s="121">
        <f>'REV-AR_CWS'!AT20*-1</f>
        <v>0</v>
      </c>
      <c r="AU39" s="121">
        <f>'REV-AR_CWS'!AU20*-1</f>
        <v>18725</v>
      </c>
      <c r="AV39" s="121">
        <f>'REV-AR_CWS'!AV20*-1</f>
        <v>-202.5</v>
      </c>
      <c r="AW39" s="121">
        <f>'REV-AR_CWS'!AW20*-1</f>
        <v>16457.5</v>
      </c>
      <c r="AX39" s="121">
        <f>'REV-AR_CWS'!AX20*-1</f>
        <v>18522.5</v>
      </c>
      <c r="AY39" s="121">
        <f>'REV-AR_CWS'!AY20*-1</f>
        <v>16712.5</v>
      </c>
      <c r="AZ39" s="121">
        <f>'REV-AR_CWS'!AZ20*-1</f>
        <v>-23557.5</v>
      </c>
      <c r="BA39" s="121">
        <f>'REV-AR_CWS'!BA20*-1</f>
        <v>-83757.5</v>
      </c>
      <c r="BB39" s="121">
        <f>'REV-AR_CWS'!BB20*-1</f>
        <v>-35152.5</v>
      </c>
      <c r="BC39" s="121">
        <f>'REV-AR_CWS'!BC20*-1</f>
        <v>0</v>
      </c>
      <c r="BD39" s="121">
        <f>'REV-AR_CWS'!BD20*-1</f>
        <v>-27977.5</v>
      </c>
      <c r="BE39" s="121">
        <f>'REV-AR_CWS'!BE20*-1</f>
        <v>0</v>
      </c>
      <c r="BF39" s="121">
        <f>'REV-AR_CWS'!BF20*-1</f>
        <v>0</v>
      </c>
      <c r="BG39" s="121">
        <f>'REV-AR_CWS'!BG20*-1</f>
        <v>27942.5</v>
      </c>
      <c r="BH39" s="121">
        <f>'REV-AR_CWS'!BH20*-1</f>
        <v>-202.5</v>
      </c>
      <c r="BI39" s="121">
        <f>'REV-AR_CWS'!BI20*-1</f>
        <v>32595</v>
      </c>
      <c r="BJ39" s="121">
        <f>'REV-AR_CWS'!BJ20*-1</f>
        <v>27740</v>
      </c>
      <c r="BK39" s="121">
        <f>'REV-AR_CWS'!BK20*-1</f>
        <v>25807.5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-18750</v>
      </c>
      <c r="K40" s="121">
        <f>'COGS-INVENTORY_CWS'!K43*-1</f>
        <v>-18750</v>
      </c>
      <c r="L40" s="121">
        <f>'COGS-INVENTORY_CWS'!L43*-1</f>
        <v>-37500</v>
      </c>
      <c r="M40" s="121">
        <f>'COGS-INVENTORY_CWS'!M43*-1</f>
        <v>16500</v>
      </c>
      <c r="N40" s="121">
        <f>'COGS-INVENTORY_CWS'!N43*-1</f>
        <v>15750</v>
      </c>
      <c r="O40" s="121">
        <f>'COGS-INVENTORY_CWS'!O43*-1</f>
        <v>30750</v>
      </c>
      <c r="P40" s="121">
        <f>'COGS-INVENTORY_CWS'!P43*-1</f>
        <v>-4050</v>
      </c>
      <c r="Q40" s="121">
        <f>'COGS-INVENTORY_CWS'!Q43*-1</f>
        <v>-3375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-675</v>
      </c>
      <c r="U40" s="121">
        <f>'COGS-INVENTORY_CWS'!U43*-1</f>
        <v>-1350</v>
      </c>
      <c r="V40" s="121">
        <f>'COGS-INVENTORY_CWS'!V43*-1</f>
        <v>-1350</v>
      </c>
      <c r="W40" s="121">
        <f>'COGS-INVENTORY_CWS'!W43*-1</f>
        <v>-2025</v>
      </c>
      <c r="X40" s="121">
        <f>'COGS-INVENTORY_CWS'!X43*-1</f>
        <v>-1350</v>
      </c>
      <c r="Y40" s="121">
        <f>'COGS-INVENTORY_CWS'!Y43*-1</f>
        <v>0</v>
      </c>
      <c r="Z40" s="121">
        <f>'COGS-INVENTORY_CWS'!Z43*-1</f>
        <v>-2700</v>
      </c>
      <c r="AA40" s="121">
        <f>'COGS-INVENTORY_CWS'!AA43*-1</f>
        <v>-4725</v>
      </c>
      <c r="AB40" s="121">
        <f>'COGS-INVENTORY_CWS'!AB43*-1</f>
        <v>-5467.5</v>
      </c>
      <c r="AC40" s="121">
        <f>'COGS-INVENTORY_CWS'!AC43*-1</f>
        <v>-3037.5</v>
      </c>
      <c r="AD40" s="121">
        <f>'COGS-INVENTORY_CWS'!AD43*-1</f>
        <v>-1215</v>
      </c>
      <c r="AE40" s="121">
        <f>'COGS-INVENTORY_CWS'!AE43*-1</f>
        <v>-1215</v>
      </c>
      <c r="AF40" s="121">
        <f>'COGS-INVENTORY_CWS'!AF43*-1</f>
        <v>1215</v>
      </c>
      <c r="AG40" s="121">
        <f>'COGS-INVENTORY_CWS'!AG43*-1</f>
        <v>1215</v>
      </c>
      <c r="AH40" s="121">
        <f>'COGS-INVENTORY_CWS'!AH43*-1</f>
        <v>3037.5</v>
      </c>
      <c r="AI40" s="121">
        <f>'COGS-INVENTORY_CWS'!AI43*-1</f>
        <v>3037.5</v>
      </c>
      <c r="AJ40" s="121">
        <f>'COGS-INVENTORY_CWS'!AJ43*-1</f>
        <v>4252.5</v>
      </c>
      <c r="AK40" s="121">
        <f>'COGS-INVENTORY_CWS'!AK43*-1</f>
        <v>1215</v>
      </c>
      <c r="AL40" s="121">
        <f>'COGS-INVENTORY_CWS'!AL43*-1</f>
        <v>-6075</v>
      </c>
      <c r="AM40" s="121">
        <f>'COGS-INVENTORY_CWS'!AM43*-1</f>
        <v>-9112.5</v>
      </c>
      <c r="AN40" s="121">
        <f>'COGS-INVENTORY_CWS'!AN43*-1</f>
        <v>-7107.75</v>
      </c>
      <c r="AO40" s="121">
        <f>'COGS-INVENTORY_CWS'!AO43*-1</f>
        <v>-3280.5</v>
      </c>
      <c r="AP40" s="121">
        <f>'COGS-INVENTORY_CWS'!AP43*-1</f>
        <v>-1640.25</v>
      </c>
      <c r="AQ40" s="121">
        <f>'COGS-INVENTORY_CWS'!AQ43*-1</f>
        <v>-1640.25</v>
      </c>
      <c r="AR40" s="121">
        <f>'COGS-INVENTORY_CWS'!AR43*-1</f>
        <v>1640.25</v>
      </c>
      <c r="AS40" s="121">
        <f>'COGS-INVENTORY_CWS'!AS43*-1</f>
        <v>1640.25</v>
      </c>
      <c r="AT40" s="121">
        <f>'COGS-INVENTORY_CWS'!AT43*-1</f>
        <v>3280.5</v>
      </c>
      <c r="AU40" s="121">
        <f>'COGS-INVENTORY_CWS'!AU43*-1</f>
        <v>3280.5</v>
      </c>
      <c r="AV40" s="121">
        <f>'COGS-INVENTORY_CWS'!AV43*-1</f>
        <v>4920.75</v>
      </c>
      <c r="AW40" s="121">
        <f>'COGS-INVENTORY_CWS'!AW43*-1</f>
        <v>2187</v>
      </c>
      <c r="AX40" s="121">
        <f>'COGS-INVENTORY_CWS'!AX43*-1</f>
        <v>-6014.25</v>
      </c>
      <c r="AY40" s="121">
        <f>'COGS-INVENTORY_CWS'!AY43*-1</f>
        <v>-10388.25</v>
      </c>
      <c r="AZ40" s="121">
        <f>'COGS-INVENTORY_CWS'!AZ43*-1</f>
        <v>-8365.2749999999996</v>
      </c>
      <c r="BA40" s="121">
        <f>'COGS-INVENTORY_CWS'!BA43*-1</f>
        <v>-4428.6749999999975</v>
      </c>
      <c r="BB40" s="121">
        <f>'COGS-INVENTORY_CWS'!BB43*-1</f>
        <v>-1968.2999999999993</v>
      </c>
      <c r="BC40" s="121">
        <f>'COGS-INVENTORY_CWS'!BC43*-1</f>
        <v>-1968.2999999999993</v>
      </c>
      <c r="BD40" s="121">
        <f>'COGS-INVENTORY_CWS'!BD43*-1</f>
        <v>1968.2999999999993</v>
      </c>
      <c r="BE40" s="121">
        <f>'COGS-INVENTORY_CWS'!BE43*-1</f>
        <v>1968.2999999999993</v>
      </c>
      <c r="BF40" s="121">
        <f>'COGS-INVENTORY_CWS'!BF43*-1</f>
        <v>4428.6749999999975</v>
      </c>
      <c r="BG40" s="121">
        <f>'COGS-INVENTORY_CWS'!BG43*-1</f>
        <v>4428.6749999999993</v>
      </c>
      <c r="BH40" s="121">
        <f>'COGS-INVENTORY_CWS'!BH43*-1</f>
        <v>6396.9749999999985</v>
      </c>
      <c r="BI40" s="121">
        <f>'COGS-INVENTORY_CWS'!BI43*-1</f>
        <v>-229799.02499999999</v>
      </c>
      <c r="BJ40" s="121">
        <f>'COGS-INVENTORY_CWS'!BJ43*-1</f>
        <v>-231767.32500000001</v>
      </c>
      <c r="BK40" s="121">
        <f>'COGS-INVENTORY_CWS'!BK43*-1</f>
        <v>-307546.875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18750</v>
      </c>
      <c r="K41" s="121">
        <f>'COGS-INVENTORY_CWS'!K70</f>
        <v>18750</v>
      </c>
      <c r="L41" s="121">
        <f>'COGS-INVENTORY_CWS'!L70</f>
        <v>18750</v>
      </c>
      <c r="M41" s="121">
        <f>'COGS-INVENTORY_CWS'!M70</f>
        <v>-16500</v>
      </c>
      <c r="N41" s="121">
        <f>'COGS-INVENTORY_CWS'!N70</f>
        <v>-34500</v>
      </c>
      <c r="O41" s="121">
        <f>'COGS-INVENTORY_CWS'!O70</f>
        <v>4500</v>
      </c>
      <c r="P41" s="121">
        <f>'COGS-INVENTORY_CWS'!P70</f>
        <v>3075</v>
      </c>
      <c r="Q41" s="121">
        <f>'COGS-INVENTORY_CWS'!Q70</f>
        <v>-675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675</v>
      </c>
      <c r="U41" s="121">
        <f>'COGS-INVENTORY_CWS'!U70</f>
        <v>1350</v>
      </c>
      <c r="V41" s="121">
        <f>'COGS-INVENTORY_CWS'!V70</f>
        <v>675</v>
      </c>
      <c r="W41" s="121">
        <f>'COGS-INVENTORY_CWS'!W70</f>
        <v>1350</v>
      </c>
      <c r="X41" s="121">
        <f>'COGS-INVENTORY_CWS'!X70</f>
        <v>1350</v>
      </c>
      <c r="Y41" s="121">
        <f>'COGS-INVENTORY_CWS'!Y70</f>
        <v>-1350</v>
      </c>
      <c r="Z41" s="121">
        <f>'COGS-INVENTORY_CWS'!Z70</f>
        <v>2700</v>
      </c>
      <c r="AA41" s="121">
        <f>'COGS-INVENTORY_CWS'!AA70</f>
        <v>6075</v>
      </c>
      <c r="AB41" s="121">
        <f>'COGS-INVENTORY_CWS'!AB70</f>
        <v>675</v>
      </c>
      <c r="AC41" s="121">
        <f>'COGS-INVENTORY_CWS'!AC70</f>
        <v>-135</v>
      </c>
      <c r="AD41" s="121">
        <f>'COGS-INVENTORY_CWS'!AD70</f>
        <v>1215</v>
      </c>
      <c r="AE41" s="121">
        <f>'COGS-INVENTORY_CWS'!AE70</f>
        <v>0</v>
      </c>
      <c r="AF41" s="121">
        <f>'COGS-INVENTORY_CWS'!AF70</f>
        <v>-1215</v>
      </c>
      <c r="AG41" s="121">
        <f>'COGS-INVENTORY_CWS'!AG70</f>
        <v>-1215</v>
      </c>
      <c r="AH41" s="121">
        <f>'COGS-INVENTORY_CWS'!AH70</f>
        <v>-1822.5</v>
      </c>
      <c r="AI41" s="121">
        <f>'COGS-INVENTORY_CWS'!AI70</f>
        <v>-3037.5</v>
      </c>
      <c r="AJ41" s="121">
        <f>'COGS-INVENTORY_CWS'!AJ70</f>
        <v>-2430</v>
      </c>
      <c r="AK41" s="121">
        <f>'COGS-INVENTORY_CWS'!AK70</f>
        <v>0</v>
      </c>
      <c r="AL41" s="121">
        <f>'COGS-INVENTORY_CWS'!AL70</f>
        <v>7290</v>
      </c>
      <c r="AM41" s="121">
        <f>'COGS-INVENTORY_CWS'!AM70</f>
        <v>7897.5</v>
      </c>
      <c r="AN41" s="121">
        <f>'COGS-INVENTORY_CWS'!AN70</f>
        <v>121.5</v>
      </c>
      <c r="AO41" s="121">
        <f>'COGS-INVENTORY_CWS'!AO70</f>
        <v>-60.75</v>
      </c>
      <c r="AP41" s="121">
        <f>'COGS-INVENTORY_CWS'!AP70</f>
        <v>1640.25</v>
      </c>
      <c r="AQ41" s="121">
        <f>'COGS-INVENTORY_CWS'!AQ70</f>
        <v>0</v>
      </c>
      <c r="AR41" s="121">
        <f>'COGS-INVENTORY_CWS'!AR70</f>
        <v>-1640.25</v>
      </c>
      <c r="AS41" s="121">
        <f>'COGS-INVENTORY_CWS'!AS70</f>
        <v>-1640.25</v>
      </c>
      <c r="AT41" s="121">
        <f>'COGS-INVENTORY_CWS'!AT70</f>
        <v>-1640.25</v>
      </c>
      <c r="AU41" s="121">
        <f>'COGS-INVENTORY_CWS'!AU70</f>
        <v>-3280.5</v>
      </c>
      <c r="AV41" s="121">
        <f>'COGS-INVENTORY_CWS'!AV70</f>
        <v>-3280.5</v>
      </c>
      <c r="AW41" s="121">
        <f>'COGS-INVENTORY_CWS'!AW70</f>
        <v>-546.75</v>
      </c>
      <c r="AX41" s="121">
        <f>'COGS-INVENTORY_CWS'!AX70</f>
        <v>7654.5</v>
      </c>
      <c r="AY41" s="121">
        <f>'COGS-INVENTORY_CWS'!AY70</f>
        <v>9294.75</v>
      </c>
      <c r="AZ41" s="121">
        <f>'COGS-INVENTORY_CWS'!AZ70</f>
        <v>656.09999999999854</v>
      </c>
      <c r="BA41" s="121">
        <f>'COGS-INVENTORY_CWS'!BA70</f>
        <v>-109.34999999999854</v>
      </c>
      <c r="BB41" s="121">
        <f>'COGS-INVENTORY_CWS'!BB70</f>
        <v>1968.2999999999956</v>
      </c>
      <c r="BC41" s="121">
        <f>'COGS-INVENTORY_CWS'!BC70</f>
        <v>0</v>
      </c>
      <c r="BD41" s="121">
        <f>'COGS-INVENTORY_CWS'!BD70</f>
        <v>-1968.3000000000029</v>
      </c>
      <c r="BE41" s="121">
        <f>'COGS-INVENTORY_CWS'!BE70</f>
        <v>-1968.3000000000029</v>
      </c>
      <c r="BF41" s="121">
        <f>'COGS-INVENTORY_CWS'!BF70</f>
        <v>-2460.375</v>
      </c>
      <c r="BG41" s="121">
        <f>'COGS-INVENTORY_CWS'!BG70</f>
        <v>-4428.6749999999956</v>
      </c>
      <c r="BH41" s="121">
        <f>'COGS-INVENTORY_CWS'!BH70</f>
        <v>-3936.5999999999985</v>
      </c>
      <c r="BI41" s="121">
        <f>'COGS-INVENTORY_CWS'!BI70</f>
        <v>231767.32500000001</v>
      </c>
      <c r="BJ41" s="121">
        <f>'COGS-INVENTORY_CWS'!BJ70</f>
        <v>233735.625</v>
      </c>
      <c r="BK41" s="121">
        <f>'COGS-INVENTORY_CWS'!BK70</f>
        <v>73811.25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847</v>
      </c>
      <c r="C43" s="121">
        <f>SUM(C38:C42)</f>
        <v>0</v>
      </c>
      <c r="D43" s="121">
        <f>SUM(D38:D42)</f>
        <v>716.66666666666663</v>
      </c>
      <c r="E43" s="121">
        <f>SUM(E38:E42)</f>
        <v>1308.3333333333333</v>
      </c>
      <c r="F43" s="121">
        <f t="shared" ref="F43:BK43" si="6">SUM(F38:F42)</f>
        <v>1475</v>
      </c>
      <c r="G43" s="121">
        <f t="shared" si="6"/>
        <v>1641.6666666666667</v>
      </c>
      <c r="H43" s="121">
        <f t="shared" si="6"/>
        <v>1641.6666666666667</v>
      </c>
      <c r="I43" s="121">
        <f t="shared" si="6"/>
        <v>1641.6666666666667</v>
      </c>
      <c r="J43" s="121">
        <f t="shared" si="6"/>
        <v>1641.6666666666679</v>
      </c>
      <c r="K43" s="121">
        <f t="shared" si="6"/>
        <v>1641.6666666666679</v>
      </c>
      <c r="L43" s="121">
        <f t="shared" si="6"/>
        <v>-17108.333333333336</v>
      </c>
      <c r="M43" s="121">
        <f t="shared" si="6"/>
        <v>-51413.333333333336</v>
      </c>
      <c r="N43" s="121">
        <f t="shared" si="6"/>
        <v>-17108.333333333332</v>
      </c>
      <c r="O43" s="121">
        <f t="shared" si="6"/>
        <v>-16173.333333333336</v>
      </c>
      <c r="P43" s="121">
        <f t="shared" si="6"/>
        <v>93811.666666666672</v>
      </c>
      <c r="Q43" s="121">
        <f t="shared" si="6"/>
        <v>-6745.833333333333</v>
      </c>
      <c r="R43" s="121">
        <f t="shared" si="6"/>
        <v>-20008.333333333332</v>
      </c>
      <c r="S43" s="121">
        <f t="shared" si="6"/>
        <v>1641.6666666666667</v>
      </c>
      <c r="T43" s="121">
        <f t="shared" si="6"/>
        <v>1641.6666666666667</v>
      </c>
      <c r="U43" s="121">
        <f t="shared" si="6"/>
        <v>1641.6666666666667</v>
      </c>
      <c r="V43" s="121">
        <f t="shared" si="6"/>
        <v>1083.3333333333335</v>
      </c>
      <c r="W43" s="121">
        <f t="shared" si="6"/>
        <v>-3254.1666666666661</v>
      </c>
      <c r="X43" s="121">
        <f t="shared" si="6"/>
        <v>-2560.4166666666665</v>
      </c>
      <c r="Y43" s="121">
        <f t="shared" si="6"/>
        <v>-1222.9166666666665</v>
      </c>
      <c r="Z43" s="121">
        <f t="shared" si="6"/>
        <v>-6897.9166666666661</v>
      </c>
      <c r="AA43" s="121">
        <f t="shared" si="6"/>
        <v>1620.8333333333339</v>
      </c>
      <c r="AB43" s="121">
        <f t="shared" si="6"/>
        <v>-2703.333333333333</v>
      </c>
      <c r="AC43" s="121">
        <f t="shared" si="6"/>
        <v>-33379.166666666672</v>
      </c>
      <c r="AD43" s="121">
        <f t="shared" si="6"/>
        <v>-14690.416666666666</v>
      </c>
      <c r="AE43" s="121">
        <f t="shared" si="6"/>
        <v>543.33333333333348</v>
      </c>
      <c r="AF43" s="121">
        <f t="shared" si="6"/>
        <v>-8874.1666666666661</v>
      </c>
      <c r="AG43" s="121">
        <f t="shared" si="6"/>
        <v>1758.3333333333335</v>
      </c>
      <c r="AH43" s="121">
        <f t="shared" si="6"/>
        <v>2973.3333333333339</v>
      </c>
      <c r="AI43" s="121">
        <f t="shared" si="6"/>
        <v>12365.833333333334</v>
      </c>
      <c r="AJ43" s="121">
        <f t="shared" si="6"/>
        <v>3389.5833333333339</v>
      </c>
      <c r="AK43" s="121">
        <f t="shared" si="6"/>
        <v>17175.833333333336</v>
      </c>
      <c r="AL43" s="121">
        <f t="shared" si="6"/>
        <v>13389.583333333334</v>
      </c>
      <c r="AM43" s="121">
        <f t="shared" si="6"/>
        <v>9574.5833333333339</v>
      </c>
      <c r="AN43" s="121">
        <f t="shared" si="6"/>
        <v>-24804.166666666668</v>
      </c>
      <c r="AO43" s="121">
        <f t="shared" si="6"/>
        <v>-63517.916666666664</v>
      </c>
      <c r="AP43" s="121">
        <f t="shared" si="6"/>
        <v>-17256.666666666668</v>
      </c>
      <c r="AQ43" s="121">
        <f t="shared" si="6"/>
        <v>118.08333333333348</v>
      </c>
      <c r="AR43" s="121">
        <f t="shared" si="6"/>
        <v>-17001.666666666668</v>
      </c>
      <c r="AS43" s="121">
        <f t="shared" si="6"/>
        <v>1758.3333333333335</v>
      </c>
      <c r="AT43" s="121">
        <f t="shared" si="6"/>
        <v>3398.5833333333339</v>
      </c>
      <c r="AU43" s="121">
        <f t="shared" si="6"/>
        <v>20483.333333333332</v>
      </c>
      <c r="AV43" s="121">
        <f t="shared" si="6"/>
        <v>3196.0833333333339</v>
      </c>
      <c r="AW43" s="121">
        <f t="shared" si="6"/>
        <v>19856.083333333332</v>
      </c>
      <c r="AX43" s="121">
        <f t="shared" si="6"/>
        <v>21921.083333333332</v>
      </c>
      <c r="AY43" s="121">
        <f t="shared" si="6"/>
        <v>17377.333333333332</v>
      </c>
      <c r="AZ43" s="121">
        <f t="shared" si="6"/>
        <v>-29508.341666666667</v>
      </c>
      <c r="BA43" s="121">
        <f t="shared" si="6"/>
        <v>-86537.19166666668</v>
      </c>
      <c r="BB43" s="121">
        <f t="shared" si="6"/>
        <v>-33394.166666666664</v>
      </c>
      <c r="BC43" s="121">
        <f t="shared" si="6"/>
        <v>-209.96666666666579</v>
      </c>
      <c r="BD43" s="121">
        <f t="shared" si="6"/>
        <v>-26219.166666666672</v>
      </c>
      <c r="BE43" s="121">
        <f t="shared" si="6"/>
        <v>1758.3333333333298</v>
      </c>
      <c r="BF43" s="121">
        <f t="shared" si="6"/>
        <v>3726.6333333333314</v>
      </c>
      <c r="BG43" s="121">
        <f t="shared" si="6"/>
        <v>29700.833333333336</v>
      </c>
      <c r="BH43" s="121">
        <f t="shared" si="6"/>
        <v>4016.2083333333339</v>
      </c>
      <c r="BI43" s="121">
        <f t="shared" si="6"/>
        <v>36321.63333333336</v>
      </c>
      <c r="BJ43" s="121">
        <f t="shared" si="6"/>
        <v>31466.633333333331</v>
      </c>
      <c r="BK43" s="121">
        <f t="shared" si="6"/>
        <v>-206169.79166666669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-9363214</v>
      </c>
      <c r="G45" s="121">
        <f t="shared" si="7"/>
        <v>-9359074</v>
      </c>
      <c r="H45" s="121">
        <f t="shared" si="7"/>
        <v>-9394714</v>
      </c>
      <c r="I45" s="121">
        <f t="shared" si="7"/>
        <v>-9395824</v>
      </c>
      <c r="J45" s="121">
        <f t="shared" si="7"/>
        <v>-9428614</v>
      </c>
      <c r="K45" s="121">
        <f t="shared" si="7"/>
        <v>-9396274</v>
      </c>
      <c r="L45" s="121">
        <f t="shared" si="7"/>
        <v>-9409414</v>
      </c>
      <c r="M45" s="121">
        <f t="shared" si="7"/>
        <v>-9402163.9000000004</v>
      </c>
      <c r="N45" s="121">
        <f t="shared" si="7"/>
        <v>-9353883.9000000004</v>
      </c>
      <c r="O45" s="121">
        <f t="shared" si="7"/>
        <v>-9323604.0999999996</v>
      </c>
      <c r="P45" s="121">
        <f t="shared" si="7"/>
        <v>-10719897.846000001</v>
      </c>
      <c r="Q45" s="121">
        <f t="shared" si="7"/>
        <v>-10802765.628</v>
      </c>
      <c r="R45" s="121">
        <f t="shared" si="7"/>
        <v>-10798590.913000001</v>
      </c>
      <c r="S45" s="121">
        <f t="shared" si="7"/>
        <v>-10796505.913000001</v>
      </c>
      <c r="T45" s="121">
        <f t="shared" si="7"/>
        <v>-10780540.913000001</v>
      </c>
      <c r="U45" s="121">
        <f t="shared" si="7"/>
        <v>-10785250.913000001</v>
      </c>
      <c r="V45" s="121">
        <f t="shared" si="7"/>
        <v>-9787670.9130000006</v>
      </c>
      <c r="W45" s="121">
        <f t="shared" si="7"/>
        <v>-9788978.6950000003</v>
      </c>
      <c r="X45" s="121">
        <f t="shared" si="7"/>
        <v>-9782048.4145</v>
      </c>
      <c r="Y45" s="121">
        <f t="shared" si="7"/>
        <v>-9797643.602</v>
      </c>
      <c r="Z45" s="121">
        <f t="shared" si="7"/>
        <v>-9778052.3535000011</v>
      </c>
      <c r="AA45" s="121">
        <f t="shared" si="7"/>
        <v>-9771300.7285000011</v>
      </c>
      <c r="AB45" s="121">
        <f t="shared" si="7"/>
        <v>-8235980.5174249997</v>
      </c>
      <c r="AC45" s="121">
        <f t="shared" si="7"/>
        <v>-8240141.3752250001</v>
      </c>
      <c r="AD45" s="121">
        <f t="shared" si="7"/>
        <v>-8201694.5416250005</v>
      </c>
      <c r="AE45" s="121">
        <f t="shared" si="7"/>
        <v>-8208565.7916250005</v>
      </c>
      <c r="AF45" s="121">
        <f t="shared" si="7"/>
        <v>-8187109.5692250002</v>
      </c>
      <c r="AG45" s="121">
        <f t="shared" si="7"/>
        <v>-8182777.0692250002</v>
      </c>
      <c r="AH45" s="121">
        <f t="shared" si="7"/>
        <v>-8176617.0692250002</v>
      </c>
      <c r="AI45" s="121">
        <f t="shared" ref="AI45:BK45" si="8">AI35+AI43</f>
        <v>-8178414.0416250005</v>
      </c>
      <c r="AJ45" s="121">
        <f t="shared" si="8"/>
        <v>-8183404.7791250004</v>
      </c>
      <c r="AK45" s="121">
        <f t="shared" si="8"/>
        <v>-8201682.7502250001</v>
      </c>
      <c r="AL45" s="121">
        <f t="shared" si="8"/>
        <v>-8193422.9601249993</v>
      </c>
      <c r="AM45" s="121">
        <f t="shared" si="8"/>
        <v>-8207703.4700249992</v>
      </c>
      <c r="AN45" s="121">
        <f t="shared" si="8"/>
        <v>-9914923.393565625</v>
      </c>
      <c r="AO45" s="121">
        <f t="shared" si="8"/>
        <v>-9898308.9152656253</v>
      </c>
      <c r="AP45" s="121">
        <f t="shared" si="8"/>
        <v>-9831994.2317756247</v>
      </c>
      <c r="AQ45" s="121">
        <f t="shared" si="8"/>
        <v>-9836724.4817756247</v>
      </c>
      <c r="AR45" s="121">
        <f t="shared" si="8"/>
        <v>-9815733.1482856255</v>
      </c>
      <c r="AS45" s="121">
        <f t="shared" si="8"/>
        <v>-9803273.1482856255</v>
      </c>
      <c r="AT45" s="121">
        <f t="shared" si="8"/>
        <v>-9796687.8982856255</v>
      </c>
      <c r="AU45" s="121">
        <f t="shared" si="8"/>
        <v>-9798020.2817756236</v>
      </c>
      <c r="AV45" s="121">
        <f t="shared" si="8"/>
        <v>-9811311.1067756247</v>
      </c>
      <c r="AW45" s="121">
        <f t="shared" si="8"/>
        <v>-9829028.7652656268</v>
      </c>
      <c r="AX45" s="121">
        <f t="shared" si="8"/>
        <v>-9822134.4737556279</v>
      </c>
      <c r="AY45" s="121">
        <f t="shared" si="8"/>
        <v>-9843948.2322456241</v>
      </c>
      <c r="AZ45" s="121">
        <f t="shared" si="8"/>
        <v>-13471099.661166515</v>
      </c>
      <c r="BA45" s="121">
        <f t="shared" si="8"/>
        <v>-13450138.026202517</v>
      </c>
      <c r="BB45" s="121">
        <f t="shared" si="8"/>
        <v>-13361517.613717515</v>
      </c>
      <c r="BC45" s="121">
        <f t="shared" si="8"/>
        <v>-13350438.413717516</v>
      </c>
      <c r="BD45" s="121">
        <f t="shared" si="8"/>
        <v>-13329140.868729515</v>
      </c>
      <c r="BE45" s="121">
        <f t="shared" si="8"/>
        <v>-13307463.368729515</v>
      </c>
      <c r="BF45" s="121">
        <f t="shared" si="8"/>
        <v>-13300550.068729516</v>
      </c>
      <c r="BG45" s="121">
        <f t="shared" si="8"/>
        <v>-13302188.663717516</v>
      </c>
      <c r="BH45" s="121">
        <f t="shared" si="8"/>
        <v>-13323876.863717515</v>
      </c>
      <c r="BI45" s="121">
        <f t="shared" si="8"/>
        <v>-13341373.051202517</v>
      </c>
      <c r="BJ45" s="121">
        <f t="shared" si="8"/>
        <v>-13350594.421190517</v>
      </c>
      <c r="BK45" s="121">
        <f t="shared" si="8"/>
        <v>-13609007.691178516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1070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1082</v>
      </c>
      <c r="C53" s="121">
        <f>'FIN-VALUE_CWS'!C13</f>
        <v>46992642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56386173.800000012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52441364.399999976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46964050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-9373214</v>
      </c>
      <c r="G55" s="121">
        <f t="shared" si="10"/>
        <v>-9369074</v>
      </c>
      <c r="H55" s="121">
        <f t="shared" si="10"/>
        <v>46991459.800000012</v>
      </c>
      <c r="I55" s="121">
        <f t="shared" si="10"/>
        <v>-9395824</v>
      </c>
      <c r="J55" s="121">
        <f t="shared" si="10"/>
        <v>-9428614</v>
      </c>
      <c r="K55" s="121">
        <f t="shared" si="10"/>
        <v>-9396274</v>
      </c>
      <c r="L55" s="121">
        <f t="shared" si="10"/>
        <v>-9409414</v>
      </c>
      <c r="M55" s="121">
        <f t="shared" si="10"/>
        <v>-9402163.9000000004</v>
      </c>
      <c r="N55" s="121">
        <f t="shared" si="10"/>
        <v>43087480.499999978</v>
      </c>
      <c r="O55" s="121">
        <f t="shared" si="10"/>
        <v>-9323604.0999999996</v>
      </c>
      <c r="P55" s="121">
        <f t="shared" si="10"/>
        <v>-10719897.846000001</v>
      </c>
      <c r="Q55" s="121">
        <f t="shared" si="10"/>
        <v>-10802765.628</v>
      </c>
      <c r="R55" s="121">
        <f t="shared" si="10"/>
        <v>-10798590.913000001</v>
      </c>
      <c r="S55" s="121">
        <f t="shared" si="10"/>
        <v>-10796505.913000001</v>
      </c>
      <c r="T55" s="121">
        <f t="shared" si="10"/>
        <v>-10780540.913000001</v>
      </c>
      <c r="U55" s="121">
        <f t="shared" si="10"/>
        <v>-10785250.913000001</v>
      </c>
      <c r="V55" s="121">
        <f t="shared" si="10"/>
        <v>-9794670.9130000006</v>
      </c>
      <c r="W55" s="121">
        <f t="shared" si="10"/>
        <v>-9788978.6950000003</v>
      </c>
      <c r="X55" s="121">
        <f t="shared" si="10"/>
        <v>-9782048.4145</v>
      </c>
      <c r="Y55" s="121">
        <f t="shared" si="10"/>
        <v>-9797643.602</v>
      </c>
      <c r="Z55" s="121">
        <f t="shared" si="10"/>
        <v>-9778052.3535000011</v>
      </c>
      <c r="AA55" s="121">
        <f t="shared" si="10"/>
        <v>-9771300.7285000011</v>
      </c>
      <c r="AB55" s="121">
        <f t="shared" si="10"/>
        <v>-8230480.5174249997</v>
      </c>
      <c r="AC55" s="121">
        <f t="shared" si="10"/>
        <v>-8240141.3752250001</v>
      </c>
      <c r="AD55" s="121">
        <f t="shared" si="10"/>
        <v>-8201694.5416250005</v>
      </c>
      <c r="AE55" s="121">
        <f t="shared" si="10"/>
        <v>-8208565.7916250005</v>
      </c>
      <c r="AF55" s="121">
        <f t="shared" si="10"/>
        <v>-8187109.5692250002</v>
      </c>
      <c r="AG55" s="121">
        <f t="shared" si="10"/>
        <v>-8182777.0692250002</v>
      </c>
      <c r="AH55" s="121">
        <f t="shared" si="10"/>
        <v>-8176617.0692250002</v>
      </c>
      <c r="AI55" s="121">
        <f t="shared" si="10"/>
        <v>-8178414.0416250005</v>
      </c>
      <c r="AJ55" s="121">
        <f t="shared" si="10"/>
        <v>-8183404.7791250004</v>
      </c>
      <c r="AK55" s="121">
        <f t="shared" si="10"/>
        <v>-8201682.7502250001</v>
      </c>
      <c r="AL55" s="121">
        <f t="shared" si="10"/>
        <v>-8193422.9601249993</v>
      </c>
      <c r="AM55" s="121">
        <f t="shared" si="10"/>
        <v>-8207703.4700249992</v>
      </c>
      <c r="AN55" s="121">
        <f t="shared" si="10"/>
        <v>-9914923.393565625</v>
      </c>
      <c r="AO55" s="121">
        <f t="shared" si="10"/>
        <v>-9898308.9152656253</v>
      </c>
      <c r="AP55" s="121">
        <f t="shared" si="10"/>
        <v>-9831994.2317756247</v>
      </c>
      <c r="AQ55" s="121">
        <f t="shared" si="10"/>
        <v>-9836724.4817756247</v>
      </c>
      <c r="AR55" s="121">
        <f t="shared" si="10"/>
        <v>-9815733.1482856255</v>
      </c>
      <c r="AS55" s="121">
        <f t="shared" si="10"/>
        <v>-9803273.1482856255</v>
      </c>
      <c r="AT55" s="121">
        <f t="shared" si="10"/>
        <v>-9796687.8982856255</v>
      </c>
      <c r="AU55" s="121">
        <f t="shared" si="10"/>
        <v>-9798020.2817756236</v>
      </c>
      <c r="AV55" s="121">
        <f t="shared" si="10"/>
        <v>-9811311.1067756247</v>
      </c>
      <c r="AW55" s="121">
        <f t="shared" si="10"/>
        <v>-9829028.7652656268</v>
      </c>
      <c r="AX55" s="121">
        <f t="shared" si="10"/>
        <v>-9822134.4737556279</v>
      </c>
      <c r="AY55" s="121">
        <f t="shared" si="10"/>
        <v>-9843948.2322456241</v>
      </c>
      <c r="AZ55" s="121">
        <f t="shared" si="10"/>
        <v>-13471099.661166515</v>
      </c>
      <c r="BA55" s="121">
        <f t="shared" si="10"/>
        <v>-13450138.026202517</v>
      </c>
      <c r="BB55" s="121">
        <f t="shared" si="10"/>
        <v>-13361517.613717515</v>
      </c>
      <c r="BC55" s="121">
        <f t="shared" si="10"/>
        <v>-13350438.413717516</v>
      </c>
      <c r="BD55" s="121">
        <f t="shared" si="10"/>
        <v>-13329140.868729515</v>
      </c>
      <c r="BE55" s="121">
        <f t="shared" si="10"/>
        <v>-13307463.368729515</v>
      </c>
      <c r="BF55" s="121">
        <f t="shared" si="10"/>
        <v>-13300550.068729516</v>
      </c>
      <c r="BG55" s="121">
        <f t="shared" si="10"/>
        <v>-13302188.663717516</v>
      </c>
      <c r="BH55" s="121">
        <f t="shared" si="10"/>
        <v>-13323876.863717515</v>
      </c>
      <c r="BI55" s="121">
        <f t="shared" si="10"/>
        <v>-13341373.051202517</v>
      </c>
      <c r="BJ55" s="121">
        <f t="shared" si="10"/>
        <v>-13350594.421190517</v>
      </c>
      <c r="BK55" s="121">
        <f t="shared" si="10"/>
        <v>-13609007.691178516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46964050</v>
      </c>
      <c r="E57" s="121">
        <f t="shared" si="11"/>
        <v>37532826</v>
      </c>
      <c r="F57" s="121">
        <f t="shared" si="11"/>
        <v>28137002</v>
      </c>
      <c r="G57" s="121">
        <f t="shared" si="11"/>
        <v>18763788</v>
      </c>
      <c r="H57" s="121">
        <f t="shared" si="11"/>
        <v>9394714</v>
      </c>
      <c r="I57" s="121">
        <f t="shared" si="11"/>
        <v>56386173.800000012</v>
      </c>
      <c r="J57" s="121">
        <f t="shared" si="11"/>
        <v>46990349.800000012</v>
      </c>
      <c r="K57" s="121">
        <f t="shared" si="11"/>
        <v>37561735.800000012</v>
      </c>
      <c r="L57" s="121">
        <f t="shared" si="11"/>
        <v>28165461.800000012</v>
      </c>
      <c r="M57" s="121">
        <f t="shared" si="11"/>
        <v>18756047.800000012</v>
      </c>
      <c r="N57" s="121">
        <f t="shared" si="11"/>
        <v>9353883.9000000115</v>
      </c>
      <c r="O57" s="121">
        <f t="shared" si="11"/>
        <v>52441364.399999991</v>
      </c>
      <c r="P57" s="121">
        <f t="shared" si="11"/>
        <v>43117760.29999999</v>
      </c>
      <c r="Q57" s="121">
        <f t="shared" si="11"/>
        <v>32397862.453999989</v>
      </c>
      <c r="R57" s="121">
        <f t="shared" si="11"/>
        <v>21595096.82599999</v>
      </c>
      <c r="S57" s="121">
        <f t="shared" si="11"/>
        <v>10796505.912999989</v>
      </c>
      <c r="T57" s="121">
        <f t="shared" si="11"/>
        <v>0</v>
      </c>
      <c r="U57" s="121">
        <f t="shared" si="11"/>
        <v>-10780540.913000001</v>
      </c>
      <c r="V57" s="121">
        <f t="shared" si="11"/>
        <v>-21565791.826000001</v>
      </c>
      <c r="W57" s="121">
        <f t="shared" si="11"/>
        <v>-31360462.739</v>
      </c>
      <c r="X57" s="121">
        <f t="shared" si="11"/>
        <v>-41149441.434</v>
      </c>
      <c r="Y57" s="121">
        <f t="shared" si="11"/>
        <v>-50931489.848499998</v>
      </c>
      <c r="Z57" s="121">
        <f t="shared" si="11"/>
        <v>-60729133.450499997</v>
      </c>
      <c r="AA57" s="121">
        <f t="shared" si="11"/>
        <v>-70507185.80399999</v>
      </c>
      <c r="AB57" s="121">
        <f t="shared" si="11"/>
        <v>-80278486.532499999</v>
      </c>
      <c r="AC57" s="121">
        <f t="shared" si="11"/>
        <v>-88508967.049924999</v>
      </c>
      <c r="AD57" s="121">
        <f t="shared" si="11"/>
        <v>-96749108.425150007</v>
      </c>
      <c r="AE57" s="121">
        <f t="shared" si="11"/>
        <v>-104950802.966775</v>
      </c>
      <c r="AF57" s="121">
        <f t="shared" si="11"/>
        <v>-113159368.75839999</v>
      </c>
      <c r="AG57" s="121">
        <f t="shared" si="11"/>
        <v>-121346478.32762499</v>
      </c>
      <c r="AH57" s="121">
        <f t="shared" si="11"/>
        <v>-129529255.39684999</v>
      </c>
      <c r="AI57" s="121">
        <f t="shared" si="11"/>
        <v>-137705872.466075</v>
      </c>
      <c r="AJ57" s="121">
        <f t="shared" ref="AJ57:BK57" si="12">AI58</f>
        <v>-145884286.5077</v>
      </c>
      <c r="AK57" s="121">
        <f t="shared" si="12"/>
        <v>-154067691.286825</v>
      </c>
      <c r="AL57" s="121">
        <f t="shared" si="12"/>
        <v>-162269374.03705001</v>
      </c>
      <c r="AM57" s="121">
        <f t="shared" si="12"/>
        <v>-170462796.99717501</v>
      </c>
      <c r="AN57" s="121">
        <f t="shared" si="12"/>
        <v>-178670500.46720001</v>
      </c>
      <c r="AO57" s="121">
        <f t="shared" si="12"/>
        <v>-188585423.86076564</v>
      </c>
      <c r="AP57" s="121">
        <f t="shared" si="12"/>
        <v>-198483732.77603126</v>
      </c>
      <c r="AQ57" s="121">
        <f t="shared" si="12"/>
        <v>-208315727.00780687</v>
      </c>
      <c r="AR57" s="121">
        <f t="shared" si="12"/>
        <v>-218152451.48958248</v>
      </c>
      <c r="AS57" s="121">
        <f t="shared" si="12"/>
        <v>-227968184.63786811</v>
      </c>
      <c r="AT57" s="121">
        <f t="shared" si="12"/>
        <v>-237771457.78615373</v>
      </c>
      <c r="AU57" s="121">
        <f t="shared" si="12"/>
        <v>-247568145.68443936</v>
      </c>
      <c r="AV57" s="121">
        <f t="shared" si="12"/>
        <v>-257366165.96621498</v>
      </c>
      <c r="AW57" s="121">
        <f t="shared" si="12"/>
        <v>-267177477.0729906</v>
      </c>
      <c r="AX57" s="121">
        <f t="shared" si="12"/>
        <v>-277006505.83825624</v>
      </c>
      <c r="AY57" s="121">
        <f t="shared" si="12"/>
        <v>-286828640.31201184</v>
      </c>
      <c r="AZ57" s="121">
        <f t="shared" si="12"/>
        <v>-296672588.54425746</v>
      </c>
      <c r="BA57" s="121">
        <f t="shared" si="12"/>
        <v>-310143688.20542395</v>
      </c>
      <c r="BB57" s="121">
        <f t="shared" si="12"/>
        <v>-323593826.23162645</v>
      </c>
      <c r="BC57" s="121">
        <f t="shared" si="12"/>
        <v>-336955343.84534395</v>
      </c>
      <c r="BD57" s="121">
        <f t="shared" si="12"/>
        <v>-350305782.25906146</v>
      </c>
      <c r="BE57" s="121">
        <f t="shared" si="12"/>
        <v>-363634923.12779099</v>
      </c>
      <c r="BF57" s="121">
        <f t="shared" si="12"/>
        <v>-376942386.49652052</v>
      </c>
      <c r="BG57" s="121">
        <f t="shared" si="12"/>
        <v>-390242936.56525004</v>
      </c>
      <c r="BH57" s="121">
        <f t="shared" si="12"/>
        <v>-403545125.22896755</v>
      </c>
      <c r="BI57" s="121">
        <f t="shared" si="12"/>
        <v>-416869002.09268504</v>
      </c>
      <c r="BJ57" s="121">
        <f t="shared" si="12"/>
        <v>-430210375.14388758</v>
      </c>
      <c r="BK57" s="121">
        <f t="shared" si="12"/>
        <v>-443560969.56507808</v>
      </c>
      <c r="BL57" s="130"/>
    </row>
    <row r="58" spans="2:64" x14ac:dyDescent="0.15">
      <c r="B58" s="136" t="s">
        <v>492</v>
      </c>
      <c r="C58" s="121">
        <f>C55</f>
        <v>46964050</v>
      </c>
      <c r="D58" s="121">
        <f t="shared" ref="D58:AI58" si="13">D57+D55</f>
        <v>37532826</v>
      </c>
      <c r="E58" s="121">
        <f t="shared" si="13"/>
        <v>28137002</v>
      </c>
      <c r="F58" s="121">
        <f t="shared" si="13"/>
        <v>18763788</v>
      </c>
      <c r="G58" s="121">
        <f t="shared" si="13"/>
        <v>9394714</v>
      </c>
      <c r="H58" s="121">
        <f t="shared" si="13"/>
        <v>56386173.800000012</v>
      </c>
      <c r="I58" s="121">
        <f t="shared" si="13"/>
        <v>46990349.800000012</v>
      </c>
      <c r="J58" s="121">
        <f t="shared" si="13"/>
        <v>37561735.800000012</v>
      </c>
      <c r="K58" s="121">
        <f t="shared" si="13"/>
        <v>28165461.800000012</v>
      </c>
      <c r="L58" s="121">
        <f t="shared" si="13"/>
        <v>18756047.800000012</v>
      </c>
      <c r="M58" s="121">
        <f t="shared" si="13"/>
        <v>9353883.9000000115</v>
      </c>
      <c r="N58" s="121">
        <f t="shared" si="13"/>
        <v>52441364.399999991</v>
      </c>
      <c r="O58" s="121">
        <f t="shared" si="13"/>
        <v>43117760.29999999</v>
      </c>
      <c r="P58" s="121">
        <f t="shared" si="13"/>
        <v>32397862.453999989</v>
      </c>
      <c r="Q58" s="121">
        <f t="shared" si="13"/>
        <v>21595096.82599999</v>
      </c>
      <c r="R58" s="121">
        <f t="shared" si="13"/>
        <v>10796505.912999989</v>
      </c>
      <c r="S58" s="121">
        <f t="shared" si="13"/>
        <v>0</v>
      </c>
      <c r="T58" s="121">
        <f t="shared" si="13"/>
        <v>-10780540.913000001</v>
      </c>
      <c r="U58" s="121">
        <f t="shared" si="13"/>
        <v>-21565791.826000001</v>
      </c>
      <c r="V58" s="121">
        <f t="shared" si="13"/>
        <v>-31360462.739</v>
      </c>
      <c r="W58" s="121">
        <f t="shared" si="13"/>
        <v>-41149441.434</v>
      </c>
      <c r="X58" s="121">
        <f t="shared" si="13"/>
        <v>-50931489.848499998</v>
      </c>
      <c r="Y58" s="121">
        <f t="shared" si="13"/>
        <v>-60729133.450499997</v>
      </c>
      <c r="Z58" s="121">
        <f t="shared" si="13"/>
        <v>-70507185.80399999</v>
      </c>
      <c r="AA58" s="121">
        <f t="shared" si="13"/>
        <v>-80278486.532499999</v>
      </c>
      <c r="AB58" s="121">
        <f t="shared" si="13"/>
        <v>-88508967.049924999</v>
      </c>
      <c r="AC58" s="121">
        <f t="shared" si="13"/>
        <v>-96749108.425150007</v>
      </c>
      <c r="AD58" s="121">
        <f t="shared" si="13"/>
        <v>-104950802.966775</v>
      </c>
      <c r="AE58" s="121">
        <f t="shared" si="13"/>
        <v>-113159368.75839999</v>
      </c>
      <c r="AF58" s="121">
        <f t="shared" si="13"/>
        <v>-121346478.32762499</v>
      </c>
      <c r="AG58" s="121">
        <f t="shared" si="13"/>
        <v>-129529255.39684999</v>
      </c>
      <c r="AH58" s="121">
        <f t="shared" si="13"/>
        <v>-137705872.466075</v>
      </c>
      <c r="AI58" s="121">
        <f t="shared" si="13"/>
        <v>-145884286.5077</v>
      </c>
      <c r="AJ58" s="121">
        <f t="shared" ref="AJ58:BK58" si="14">AJ57+AJ55</f>
        <v>-154067691.286825</v>
      </c>
      <c r="AK58" s="121">
        <f t="shared" si="14"/>
        <v>-162269374.03705001</v>
      </c>
      <c r="AL58" s="121">
        <f t="shared" si="14"/>
        <v>-170462796.99717501</v>
      </c>
      <c r="AM58" s="121">
        <f t="shared" si="14"/>
        <v>-178670500.46720001</v>
      </c>
      <c r="AN58" s="121">
        <f t="shared" si="14"/>
        <v>-188585423.86076564</v>
      </c>
      <c r="AO58" s="121">
        <f t="shared" si="14"/>
        <v>-198483732.77603126</v>
      </c>
      <c r="AP58" s="121">
        <f t="shared" si="14"/>
        <v>-208315727.00780687</v>
      </c>
      <c r="AQ58" s="121">
        <f t="shared" si="14"/>
        <v>-218152451.48958248</v>
      </c>
      <c r="AR58" s="121">
        <f t="shared" si="14"/>
        <v>-227968184.63786811</v>
      </c>
      <c r="AS58" s="121">
        <f t="shared" si="14"/>
        <v>-237771457.78615373</v>
      </c>
      <c r="AT58" s="121">
        <f t="shared" si="14"/>
        <v>-247568145.68443936</v>
      </c>
      <c r="AU58" s="121">
        <f t="shared" si="14"/>
        <v>-257366165.96621498</v>
      </c>
      <c r="AV58" s="121">
        <f t="shared" si="14"/>
        <v>-267177477.0729906</v>
      </c>
      <c r="AW58" s="121">
        <f t="shared" si="14"/>
        <v>-277006505.83825624</v>
      </c>
      <c r="AX58" s="121">
        <f t="shared" si="14"/>
        <v>-286828640.31201184</v>
      </c>
      <c r="AY58" s="121">
        <f t="shared" si="14"/>
        <v>-296672588.54425746</v>
      </c>
      <c r="AZ58" s="121">
        <f t="shared" si="14"/>
        <v>-310143688.20542395</v>
      </c>
      <c r="BA58" s="121">
        <f t="shared" si="14"/>
        <v>-323593826.23162645</v>
      </c>
      <c r="BB58" s="121">
        <f t="shared" si="14"/>
        <v>-336955343.84534395</v>
      </c>
      <c r="BC58" s="121">
        <f t="shared" si="14"/>
        <v>-350305782.25906146</v>
      </c>
      <c r="BD58" s="121">
        <f t="shared" si="14"/>
        <v>-363634923.12779099</v>
      </c>
      <c r="BE58" s="121">
        <f t="shared" si="14"/>
        <v>-376942386.49652052</v>
      </c>
      <c r="BF58" s="121">
        <f t="shared" si="14"/>
        <v>-390242936.56525004</v>
      </c>
      <c r="BG58" s="121">
        <f t="shared" si="14"/>
        <v>-403545125.22896755</v>
      </c>
      <c r="BH58" s="121">
        <f t="shared" si="14"/>
        <v>-416869002.09268504</v>
      </c>
      <c r="BI58" s="121">
        <f t="shared" si="14"/>
        <v>-430210375.14388758</v>
      </c>
      <c r="BJ58" s="121">
        <f t="shared" si="14"/>
        <v>-443560969.56507808</v>
      </c>
      <c r="BK58" s="121">
        <f t="shared" si="14"/>
        <v>-457169977.25625658</v>
      </c>
      <c r="BL58" s="130"/>
    </row>
    <row r="60" spans="2:64" x14ac:dyDescent="0.15">
      <c r="B60" s="138" t="s">
        <v>1096</v>
      </c>
      <c r="C60" s="130">
        <f>C53</f>
        <v>46992642</v>
      </c>
      <c r="D60" s="130">
        <f t="shared" ref="D60:AI60" si="15">D53+C60</f>
        <v>46992642</v>
      </c>
      <c r="E60" s="130">
        <f t="shared" si="15"/>
        <v>46992642</v>
      </c>
      <c r="F60" s="130">
        <f t="shared" si="15"/>
        <v>46992642</v>
      </c>
      <c r="G60" s="130">
        <f t="shared" si="15"/>
        <v>46992642</v>
      </c>
      <c r="H60" s="130">
        <f t="shared" si="15"/>
        <v>103378815.80000001</v>
      </c>
      <c r="I60" s="130">
        <f t="shared" si="15"/>
        <v>103378815.80000001</v>
      </c>
      <c r="J60" s="130">
        <f t="shared" si="15"/>
        <v>103378815.80000001</v>
      </c>
      <c r="K60" s="130">
        <f t="shared" si="15"/>
        <v>103378815.80000001</v>
      </c>
      <c r="L60" s="130">
        <f t="shared" si="15"/>
        <v>103378815.80000001</v>
      </c>
      <c r="M60" s="130">
        <f t="shared" si="15"/>
        <v>103378815.80000001</v>
      </c>
      <c r="N60" s="130">
        <f t="shared" si="15"/>
        <v>155820180.19999999</v>
      </c>
      <c r="O60" s="130">
        <f t="shared" si="15"/>
        <v>155820180.19999999</v>
      </c>
      <c r="P60" s="130">
        <f t="shared" si="15"/>
        <v>155820180.19999999</v>
      </c>
      <c r="Q60" s="130">
        <f t="shared" si="15"/>
        <v>155820180.19999999</v>
      </c>
      <c r="R60" s="130">
        <f t="shared" si="15"/>
        <v>155820180.19999999</v>
      </c>
      <c r="S60" s="130">
        <f t="shared" si="15"/>
        <v>155820180.19999999</v>
      </c>
      <c r="T60" s="130">
        <f t="shared" si="15"/>
        <v>155820180.19999999</v>
      </c>
      <c r="U60" s="130">
        <f t="shared" si="15"/>
        <v>155820180.19999999</v>
      </c>
      <c r="V60" s="130">
        <f t="shared" si="15"/>
        <v>155820180.19999999</v>
      </c>
      <c r="W60" s="130">
        <f t="shared" si="15"/>
        <v>155820180.19999999</v>
      </c>
      <c r="X60" s="130">
        <f t="shared" si="15"/>
        <v>155820180.19999999</v>
      </c>
      <c r="Y60" s="130">
        <f t="shared" si="15"/>
        <v>155820180.19999999</v>
      </c>
      <c r="Z60" s="130">
        <f t="shared" si="15"/>
        <v>155820180.19999999</v>
      </c>
      <c r="AA60" s="130">
        <f t="shared" si="15"/>
        <v>155820180.19999999</v>
      </c>
      <c r="AB60" s="130">
        <f t="shared" si="15"/>
        <v>155820180.19999999</v>
      </c>
      <c r="AC60" s="130">
        <f t="shared" si="15"/>
        <v>155820180.19999999</v>
      </c>
      <c r="AD60" s="130">
        <f t="shared" si="15"/>
        <v>155820180.19999999</v>
      </c>
      <c r="AE60" s="130">
        <f t="shared" si="15"/>
        <v>155820180.19999999</v>
      </c>
      <c r="AF60" s="130">
        <f t="shared" si="15"/>
        <v>155820180.19999999</v>
      </c>
      <c r="AG60" s="130">
        <f t="shared" si="15"/>
        <v>155820180.19999999</v>
      </c>
      <c r="AH60" s="130">
        <f t="shared" si="15"/>
        <v>155820180.19999999</v>
      </c>
      <c r="AI60" s="130">
        <f t="shared" si="15"/>
        <v>155820180.19999999</v>
      </c>
      <c r="AJ60" s="130">
        <f t="shared" ref="AJ60:BK60" si="16">AJ53+AI60</f>
        <v>155820180.19999999</v>
      </c>
      <c r="AK60" s="130">
        <f t="shared" si="16"/>
        <v>155820180.19999999</v>
      </c>
      <c r="AL60" s="130">
        <f t="shared" si="16"/>
        <v>155820180.19999999</v>
      </c>
      <c r="AM60" s="130">
        <f t="shared" si="16"/>
        <v>155820180.19999999</v>
      </c>
      <c r="AN60" s="130">
        <f t="shared" si="16"/>
        <v>155820180.19999999</v>
      </c>
      <c r="AO60" s="130">
        <f t="shared" si="16"/>
        <v>155820180.19999999</v>
      </c>
      <c r="AP60" s="130">
        <f t="shared" si="16"/>
        <v>155820180.19999999</v>
      </c>
      <c r="AQ60" s="130">
        <f t="shared" si="16"/>
        <v>155820180.19999999</v>
      </c>
      <c r="AR60" s="130">
        <f t="shared" si="16"/>
        <v>155820180.19999999</v>
      </c>
      <c r="AS60" s="130">
        <f t="shared" si="16"/>
        <v>155820180.19999999</v>
      </c>
      <c r="AT60" s="130">
        <f t="shared" si="16"/>
        <v>155820180.19999999</v>
      </c>
      <c r="AU60" s="130">
        <f t="shared" si="16"/>
        <v>155820180.19999999</v>
      </c>
      <c r="AV60" s="130">
        <f t="shared" si="16"/>
        <v>155820180.19999999</v>
      </c>
      <c r="AW60" s="130">
        <f t="shared" si="16"/>
        <v>155820180.19999999</v>
      </c>
      <c r="AX60" s="130">
        <f t="shared" si="16"/>
        <v>155820180.19999999</v>
      </c>
      <c r="AY60" s="130">
        <f t="shared" si="16"/>
        <v>155820180.19999999</v>
      </c>
      <c r="AZ60" s="130">
        <f t="shared" si="16"/>
        <v>155820180.19999999</v>
      </c>
      <c r="BA60" s="130">
        <f t="shared" si="16"/>
        <v>155820180.19999999</v>
      </c>
      <c r="BB60" s="130">
        <f t="shared" si="16"/>
        <v>155820180.19999999</v>
      </c>
      <c r="BC60" s="130">
        <f t="shared" si="16"/>
        <v>155820180.19999999</v>
      </c>
      <c r="BD60" s="130">
        <f t="shared" si="16"/>
        <v>155820180.19999999</v>
      </c>
      <c r="BE60" s="130">
        <f t="shared" si="16"/>
        <v>155820180.19999999</v>
      </c>
      <c r="BF60" s="130">
        <f t="shared" si="16"/>
        <v>155820180.19999999</v>
      </c>
      <c r="BG60" s="130">
        <f t="shared" si="16"/>
        <v>155820180.19999999</v>
      </c>
      <c r="BH60" s="130">
        <f t="shared" si="16"/>
        <v>155820180.19999999</v>
      </c>
      <c r="BI60" s="130">
        <f t="shared" si="16"/>
        <v>155820180.19999999</v>
      </c>
      <c r="BJ60" s="130">
        <f t="shared" si="16"/>
        <v>155820180.19999999</v>
      </c>
      <c r="BK60" s="130">
        <f t="shared" si="16"/>
        <v>155820180.19999999</v>
      </c>
    </row>
    <row r="62" spans="2:64" x14ac:dyDescent="0.15">
      <c r="B62" s="261" t="s">
        <v>1038</v>
      </c>
    </row>
    <row r="63" spans="2:64" x14ac:dyDescent="0.15">
      <c r="B63" s="261"/>
    </row>
    <row r="64" spans="2:64" x14ac:dyDescent="0.15">
      <c r="B64" s="135" t="s">
        <v>868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1082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-9373214</v>
      </c>
      <c r="G67" s="121">
        <f t="shared" si="17"/>
        <v>-9369074</v>
      </c>
      <c r="H67" s="121">
        <f t="shared" si="17"/>
        <v>-9394714</v>
      </c>
      <c r="I67" s="121">
        <f t="shared" si="17"/>
        <v>-9395824</v>
      </c>
      <c r="J67" s="121">
        <f t="shared" si="17"/>
        <v>-9428614</v>
      </c>
      <c r="K67" s="121">
        <f t="shared" si="17"/>
        <v>-9396274</v>
      </c>
      <c r="L67" s="121">
        <f t="shared" si="17"/>
        <v>-9409414</v>
      </c>
      <c r="M67" s="121">
        <f t="shared" si="17"/>
        <v>-9402163.9000000004</v>
      </c>
      <c r="N67" s="121">
        <f t="shared" si="17"/>
        <v>-9353883.9000000004</v>
      </c>
      <c r="O67" s="121">
        <f t="shared" si="17"/>
        <v>-9323604.0999999996</v>
      </c>
      <c r="P67" s="121">
        <f t="shared" si="17"/>
        <v>-10719897.846000001</v>
      </c>
      <c r="Q67" s="121">
        <f t="shared" si="17"/>
        <v>-10802765.628</v>
      </c>
      <c r="R67" s="121">
        <f t="shared" si="17"/>
        <v>-10798590.913000001</v>
      </c>
      <c r="S67" s="121">
        <f t="shared" si="17"/>
        <v>-10796505.913000001</v>
      </c>
      <c r="T67" s="121">
        <f t="shared" si="17"/>
        <v>-10780540.913000001</v>
      </c>
      <c r="U67" s="121">
        <f t="shared" si="17"/>
        <v>-10785250.913000001</v>
      </c>
      <c r="V67" s="121">
        <f t="shared" si="17"/>
        <v>-9794670.9130000006</v>
      </c>
      <c r="W67" s="121">
        <f t="shared" si="17"/>
        <v>-9788978.6950000003</v>
      </c>
      <c r="X67" s="121">
        <f t="shared" si="17"/>
        <v>-9782048.4145</v>
      </c>
      <c r="Y67" s="121">
        <f t="shared" si="17"/>
        <v>-9797643.602</v>
      </c>
      <c r="Z67" s="121">
        <f t="shared" si="17"/>
        <v>-9778052.3535000011</v>
      </c>
      <c r="AA67" s="121">
        <f t="shared" si="17"/>
        <v>-9771300.7285000011</v>
      </c>
      <c r="AB67" s="121">
        <f t="shared" si="17"/>
        <v>-8230480.5174249997</v>
      </c>
      <c r="AC67" s="121">
        <f t="shared" si="17"/>
        <v>-8240141.3752250001</v>
      </c>
      <c r="AD67" s="121">
        <f t="shared" si="17"/>
        <v>-8201694.5416250005</v>
      </c>
      <c r="AE67" s="121">
        <f t="shared" si="17"/>
        <v>-8208565.7916250005</v>
      </c>
      <c r="AF67" s="121">
        <f t="shared" si="17"/>
        <v>-8187109.5692250002</v>
      </c>
      <c r="AG67" s="121">
        <f t="shared" si="17"/>
        <v>-8182777.0692250002</v>
      </c>
      <c r="AH67" s="121">
        <f t="shared" si="17"/>
        <v>-8176617.0692250002</v>
      </c>
      <c r="AI67" s="121">
        <f t="shared" si="17"/>
        <v>-8178414.0416250005</v>
      </c>
      <c r="AJ67" s="121">
        <f t="shared" si="17"/>
        <v>-8183404.7791250004</v>
      </c>
      <c r="AK67" s="121">
        <f t="shared" si="17"/>
        <v>-8201682.7502250001</v>
      </c>
      <c r="AL67" s="121">
        <f t="shared" si="17"/>
        <v>-8193422.9601249993</v>
      </c>
      <c r="AM67" s="121">
        <f t="shared" si="17"/>
        <v>-8207703.4700249992</v>
      </c>
      <c r="AN67" s="121">
        <f t="shared" si="17"/>
        <v>-9914923.393565625</v>
      </c>
      <c r="AO67" s="121">
        <f t="shared" si="17"/>
        <v>-9898308.9152656253</v>
      </c>
      <c r="AP67" s="121">
        <f t="shared" si="17"/>
        <v>-9831994.2317756247</v>
      </c>
      <c r="AQ67" s="121">
        <f t="shared" si="17"/>
        <v>-9836724.4817756247</v>
      </c>
      <c r="AR67" s="121">
        <f t="shared" si="17"/>
        <v>-9815733.1482856255</v>
      </c>
      <c r="AS67" s="121">
        <f t="shared" si="17"/>
        <v>-9803273.1482856255</v>
      </c>
      <c r="AT67" s="121">
        <f t="shared" si="17"/>
        <v>-9796687.8982856255</v>
      </c>
      <c r="AU67" s="121">
        <f t="shared" si="17"/>
        <v>-9798020.2817756236</v>
      </c>
      <c r="AV67" s="121">
        <f t="shared" si="17"/>
        <v>-9811311.1067756247</v>
      </c>
      <c r="AW67" s="121">
        <f t="shared" si="17"/>
        <v>-9829028.7652656268</v>
      </c>
      <c r="AX67" s="121">
        <f t="shared" si="17"/>
        <v>-9822134.4737556279</v>
      </c>
      <c r="AY67" s="121">
        <f t="shared" si="17"/>
        <v>-9843948.2322456241</v>
      </c>
      <c r="AZ67" s="121">
        <f t="shared" si="17"/>
        <v>-13471099.661166515</v>
      </c>
      <c r="BA67" s="121">
        <f t="shared" si="17"/>
        <v>-13450138.026202517</v>
      </c>
      <c r="BB67" s="121">
        <f t="shared" si="17"/>
        <v>-13361517.613717515</v>
      </c>
      <c r="BC67" s="121">
        <f t="shared" si="17"/>
        <v>-13350438.413717516</v>
      </c>
      <c r="BD67" s="121">
        <f t="shared" si="17"/>
        <v>-13329140.868729515</v>
      </c>
      <c r="BE67" s="121">
        <f t="shared" si="17"/>
        <v>-13307463.368729515</v>
      </c>
      <c r="BF67" s="121">
        <f t="shared" si="17"/>
        <v>-13300550.068729516</v>
      </c>
      <c r="BG67" s="121">
        <f t="shared" si="17"/>
        <v>-13302188.663717516</v>
      </c>
      <c r="BH67" s="121">
        <f t="shared" si="17"/>
        <v>-13323876.863717515</v>
      </c>
      <c r="BI67" s="121">
        <f t="shared" si="17"/>
        <v>-13341373.051202517</v>
      </c>
      <c r="BJ67" s="121">
        <f t="shared" si="17"/>
        <v>-13350594.421190517</v>
      </c>
      <c r="BK67" s="121">
        <f t="shared" si="17"/>
        <v>-13609007.691178516</v>
      </c>
      <c r="BL67" s="48">
        <f>SUM(C67:BK67)</f>
        <v>-612990157.45625687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-28228854</v>
      </c>
      <c r="H69" s="121">
        <f t="shared" si="18"/>
        <v>-37597928</v>
      </c>
      <c r="I69" s="121">
        <f t="shared" si="18"/>
        <v>-46992642</v>
      </c>
      <c r="J69" s="121">
        <f t="shared" si="18"/>
        <v>-56388466</v>
      </c>
      <c r="K69" s="121">
        <f t="shared" si="18"/>
        <v>-65817080</v>
      </c>
      <c r="L69" s="121">
        <f t="shared" si="18"/>
        <v>-75213354</v>
      </c>
      <c r="M69" s="121">
        <f t="shared" si="18"/>
        <v>-84622768</v>
      </c>
      <c r="N69" s="121">
        <f t="shared" si="18"/>
        <v>-94024931.900000006</v>
      </c>
      <c r="O69" s="121">
        <f t="shared" si="18"/>
        <v>-103378815.80000001</v>
      </c>
      <c r="P69" s="121">
        <f t="shared" si="18"/>
        <v>-112702419.90000001</v>
      </c>
      <c r="Q69" s="121">
        <f t="shared" si="18"/>
        <v>-123422317.74600001</v>
      </c>
      <c r="R69" s="121">
        <f t="shared" si="18"/>
        <v>-134225083.37400001</v>
      </c>
      <c r="S69" s="121">
        <f t="shared" si="18"/>
        <v>-145023674.287</v>
      </c>
      <c r="T69" s="121">
        <f t="shared" si="18"/>
        <v>-155820180.19999999</v>
      </c>
      <c r="U69" s="121">
        <f t="shared" si="18"/>
        <v>-166600721.11299998</v>
      </c>
      <c r="V69" s="121">
        <f t="shared" si="18"/>
        <v>-177385972.02599996</v>
      </c>
      <c r="W69" s="121">
        <f t="shared" si="18"/>
        <v>-187180642.93899995</v>
      </c>
      <c r="X69" s="121">
        <f t="shared" si="18"/>
        <v>-196969621.63399994</v>
      </c>
      <c r="Y69" s="121">
        <f t="shared" si="18"/>
        <v>-206751670.04849994</v>
      </c>
      <c r="Z69" s="121">
        <f t="shared" si="18"/>
        <v>-216549313.65049994</v>
      </c>
      <c r="AA69" s="121">
        <f t="shared" si="18"/>
        <v>-226327366.00399995</v>
      </c>
      <c r="AB69" s="121">
        <f t="shared" si="18"/>
        <v>-236098666.73249996</v>
      </c>
      <c r="AC69" s="121">
        <f t="shared" si="18"/>
        <v>-244329147.24992496</v>
      </c>
      <c r="AD69" s="121">
        <f t="shared" si="18"/>
        <v>-252569288.62514997</v>
      </c>
      <c r="AE69" s="121">
        <f t="shared" si="18"/>
        <v>-260770983.16677496</v>
      </c>
      <c r="AF69" s="121">
        <f t="shared" si="18"/>
        <v>-268979548.95839995</v>
      </c>
      <c r="AG69" s="121">
        <f t="shared" si="18"/>
        <v>-277166658.52762496</v>
      </c>
      <c r="AH69" s="121">
        <f t="shared" si="18"/>
        <v>-285349435.59684998</v>
      </c>
      <c r="AI69" s="121">
        <f t="shared" si="18"/>
        <v>-293526052.66607499</v>
      </c>
      <c r="AJ69" s="121">
        <f t="shared" ref="AJ69:BK69" si="19">AI70</f>
        <v>-301704466.70770001</v>
      </c>
      <c r="AK69" s="121">
        <f t="shared" si="19"/>
        <v>-309887871.48682499</v>
      </c>
      <c r="AL69" s="121">
        <f t="shared" si="19"/>
        <v>-318089554.23705</v>
      </c>
      <c r="AM69" s="121">
        <f t="shared" si="19"/>
        <v>-326282977.19717503</v>
      </c>
      <c r="AN69" s="121">
        <f t="shared" si="19"/>
        <v>-334490680.66720003</v>
      </c>
      <c r="AO69" s="121">
        <f t="shared" si="19"/>
        <v>-344405604.06076562</v>
      </c>
      <c r="AP69" s="121">
        <f t="shared" si="19"/>
        <v>-354303912.97603124</v>
      </c>
      <c r="AQ69" s="121">
        <f t="shared" si="19"/>
        <v>-364135907.20780689</v>
      </c>
      <c r="AR69" s="121">
        <f t="shared" si="19"/>
        <v>-373972631.68958253</v>
      </c>
      <c r="AS69" s="121">
        <f t="shared" si="19"/>
        <v>-383788364.83786815</v>
      </c>
      <c r="AT69" s="121">
        <f t="shared" si="19"/>
        <v>-393591637.98615378</v>
      </c>
      <c r="AU69" s="121">
        <f t="shared" si="19"/>
        <v>-403388325.88443941</v>
      </c>
      <c r="AV69" s="121">
        <f t="shared" si="19"/>
        <v>-413186346.16621506</v>
      </c>
      <c r="AW69" s="121">
        <f t="shared" si="19"/>
        <v>-422997657.2729907</v>
      </c>
      <c r="AX69" s="121">
        <f t="shared" si="19"/>
        <v>-432826686.03825635</v>
      </c>
      <c r="AY69" s="121">
        <f t="shared" si="19"/>
        <v>-442648820.512012</v>
      </c>
      <c r="AZ69" s="121">
        <f t="shared" si="19"/>
        <v>-452492768.74425763</v>
      </c>
      <c r="BA69" s="121">
        <f t="shared" si="19"/>
        <v>-465963868.40542412</v>
      </c>
      <c r="BB69" s="121">
        <f t="shared" si="19"/>
        <v>-479414006.43162662</v>
      </c>
      <c r="BC69" s="121">
        <f t="shared" si="19"/>
        <v>-492775524.04534411</v>
      </c>
      <c r="BD69" s="121">
        <f t="shared" si="19"/>
        <v>-506125962.45906162</v>
      </c>
      <c r="BE69" s="121">
        <f t="shared" si="19"/>
        <v>-519455103.32779115</v>
      </c>
      <c r="BF69" s="121">
        <f t="shared" si="19"/>
        <v>-532762566.69652069</v>
      </c>
      <c r="BG69" s="121">
        <f t="shared" si="19"/>
        <v>-546063116.76525021</v>
      </c>
      <c r="BH69" s="121">
        <f t="shared" si="19"/>
        <v>-559365305.42896771</v>
      </c>
      <c r="BI69" s="121">
        <f t="shared" si="19"/>
        <v>-572689182.29268527</v>
      </c>
      <c r="BJ69" s="121">
        <f t="shared" si="19"/>
        <v>-586030555.34388781</v>
      </c>
      <c r="BK69" s="121">
        <f t="shared" si="19"/>
        <v>-599381149.76507831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-28228854</v>
      </c>
      <c r="G70" s="121">
        <f t="shared" si="20"/>
        <v>-37597928</v>
      </c>
      <c r="H70" s="121">
        <f t="shared" si="20"/>
        <v>-46992642</v>
      </c>
      <c r="I70" s="121">
        <f t="shared" si="20"/>
        <v>-56388466</v>
      </c>
      <c r="J70" s="121">
        <f t="shared" si="20"/>
        <v>-65817080</v>
      </c>
      <c r="K70" s="121">
        <f t="shared" si="20"/>
        <v>-75213354</v>
      </c>
      <c r="L70" s="121">
        <f t="shared" si="20"/>
        <v>-84622768</v>
      </c>
      <c r="M70" s="121">
        <f t="shared" si="20"/>
        <v>-94024931.900000006</v>
      </c>
      <c r="N70" s="121">
        <f t="shared" si="20"/>
        <v>-103378815.80000001</v>
      </c>
      <c r="O70" s="121">
        <f t="shared" si="20"/>
        <v>-112702419.90000001</v>
      </c>
      <c r="P70" s="121">
        <f t="shared" si="20"/>
        <v>-123422317.74600001</v>
      </c>
      <c r="Q70" s="121">
        <f t="shared" si="20"/>
        <v>-134225083.37400001</v>
      </c>
      <c r="R70" s="121">
        <f t="shared" si="20"/>
        <v>-145023674.287</v>
      </c>
      <c r="S70" s="121">
        <f t="shared" si="20"/>
        <v>-155820180.19999999</v>
      </c>
      <c r="T70" s="121">
        <f t="shared" si="20"/>
        <v>-166600721.11299998</v>
      </c>
      <c r="U70" s="121">
        <f t="shared" si="20"/>
        <v>-177385972.02599996</v>
      </c>
      <c r="V70" s="121">
        <f t="shared" si="20"/>
        <v>-187180642.93899995</v>
      </c>
      <c r="W70" s="121">
        <f t="shared" si="20"/>
        <v>-196969621.63399994</v>
      </c>
      <c r="X70" s="121">
        <f t="shared" si="20"/>
        <v>-206751670.04849994</v>
      </c>
      <c r="Y70" s="121">
        <f t="shared" si="20"/>
        <v>-216549313.65049994</v>
      </c>
      <c r="Z70" s="121">
        <f t="shared" si="20"/>
        <v>-226327366.00399995</v>
      </c>
      <c r="AA70" s="121">
        <f t="shared" si="20"/>
        <v>-236098666.73249996</v>
      </c>
      <c r="AB70" s="121">
        <f t="shared" si="20"/>
        <v>-244329147.24992496</v>
      </c>
      <c r="AC70" s="121">
        <f t="shared" si="20"/>
        <v>-252569288.62514997</v>
      </c>
      <c r="AD70" s="121">
        <f t="shared" si="20"/>
        <v>-260770983.16677496</v>
      </c>
      <c r="AE70" s="121">
        <f t="shared" si="20"/>
        <v>-268979548.95839995</v>
      </c>
      <c r="AF70" s="121">
        <f t="shared" si="20"/>
        <v>-277166658.52762496</v>
      </c>
      <c r="AG70" s="121">
        <f t="shared" si="20"/>
        <v>-285349435.59684998</v>
      </c>
      <c r="AH70" s="121">
        <f t="shared" si="20"/>
        <v>-293526052.66607499</v>
      </c>
      <c r="AI70" s="121">
        <f t="shared" si="20"/>
        <v>-301704466.70770001</v>
      </c>
      <c r="AJ70" s="121">
        <f t="shared" ref="AJ70:BK70" si="21">AJ69+AJ67</f>
        <v>-309887871.48682499</v>
      </c>
      <c r="AK70" s="121">
        <f t="shared" si="21"/>
        <v>-318089554.23705</v>
      </c>
      <c r="AL70" s="121">
        <f t="shared" si="21"/>
        <v>-326282977.19717503</v>
      </c>
      <c r="AM70" s="121">
        <f t="shared" si="21"/>
        <v>-334490680.66720003</v>
      </c>
      <c r="AN70" s="121">
        <f t="shared" si="21"/>
        <v>-344405604.06076562</v>
      </c>
      <c r="AO70" s="121">
        <f t="shared" si="21"/>
        <v>-354303912.97603124</v>
      </c>
      <c r="AP70" s="121">
        <f t="shared" si="21"/>
        <v>-364135907.20780689</v>
      </c>
      <c r="AQ70" s="121">
        <f t="shared" si="21"/>
        <v>-373972631.68958253</v>
      </c>
      <c r="AR70" s="121">
        <f t="shared" si="21"/>
        <v>-383788364.83786815</v>
      </c>
      <c r="AS70" s="121">
        <f t="shared" si="21"/>
        <v>-393591637.98615378</v>
      </c>
      <c r="AT70" s="121">
        <f t="shared" si="21"/>
        <v>-403388325.88443941</v>
      </c>
      <c r="AU70" s="121">
        <f t="shared" si="21"/>
        <v>-413186346.16621506</v>
      </c>
      <c r="AV70" s="121">
        <f t="shared" si="21"/>
        <v>-422997657.2729907</v>
      </c>
      <c r="AW70" s="121">
        <f t="shared" si="21"/>
        <v>-432826686.03825635</v>
      </c>
      <c r="AX70" s="121">
        <f t="shared" si="21"/>
        <v>-442648820.512012</v>
      </c>
      <c r="AY70" s="121">
        <f t="shared" si="21"/>
        <v>-452492768.74425763</v>
      </c>
      <c r="AZ70" s="121">
        <f t="shared" si="21"/>
        <v>-465963868.40542412</v>
      </c>
      <c r="BA70" s="121">
        <f t="shared" si="21"/>
        <v>-479414006.43162662</v>
      </c>
      <c r="BB70" s="121">
        <f t="shared" si="21"/>
        <v>-492775524.04534411</v>
      </c>
      <c r="BC70" s="121">
        <f t="shared" si="21"/>
        <v>-506125962.45906162</v>
      </c>
      <c r="BD70" s="121">
        <f t="shared" si="21"/>
        <v>-519455103.32779115</v>
      </c>
      <c r="BE70" s="121">
        <f t="shared" si="21"/>
        <v>-532762566.69652069</v>
      </c>
      <c r="BF70" s="121">
        <f t="shared" si="21"/>
        <v>-546063116.76525021</v>
      </c>
      <c r="BG70" s="121">
        <f t="shared" si="21"/>
        <v>-559365305.42896771</v>
      </c>
      <c r="BH70" s="121">
        <f t="shared" si="21"/>
        <v>-572689182.29268527</v>
      </c>
      <c r="BI70" s="121">
        <f t="shared" si="21"/>
        <v>-586030555.34388781</v>
      </c>
      <c r="BJ70" s="121">
        <f t="shared" si="21"/>
        <v>-599381149.76507831</v>
      </c>
      <c r="BK70" s="121">
        <f t="shared" si="21"/>
        <v>-612990157.45625687</v>
      </c>
      <c r="BL70" s="130">
        <f>+BK58-BK70</f>
        <v>155820180.20000029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46964050</v>
      </c>
      <c r="E7" s="121">
        <f>P50</f>
        <v>43117760.29999999</v>
      </c>
      <c r="F7" s="121">
        <f>AB50</f>
        <v>-80278486.532499999</v>
      </c>
      <c r="G7" s="121">
        <f>AN50</f>
        <v>-178670500.46720001</v>
      </c>
      <c r="H7" s="121">
        <f>AZ50</f>
        <v>-296672588.54425746</v>
      </c>
      <c r="I7" s="121">
        <f>BL50</f>
        <v>-457169977.25625658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106120</v>
      </c>
      <c r="F8" s="121">
        <f>AB51</f>
        <v>59393.75</v>
      </c>
      <c r="G8" s="121">
        <f>AN51</f>
        <v>73951.25</v>
      </c>
      <c r="H8" s="121">
        <f>AZ51</f>
        <v>123022.5</v>
      </c>
      <c r="I8" s="121">
        <f>BL51</f>
        <v>179585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12000</v>
      </c>
      <c r="F9" s="121">
        <f>AB52</f>
        <v>33600</v>
      </c>
      <c r="G9" s="121">
        <f>AN52</f>
        <v>45750</v>
      </c>
      <c r="H9" s="121">
        <f>AZ52</f>
        <v>58872</v>
      </c>
      <c r="I9" s="121">
        <f>BL52</f>
        <v>825524.85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46964050</v>
      </c>
      <c r="E10" s="121">
        <f>P53</f>
        <v>43235880.29999999</v>
      </c>
      <c r="F10" s="121">
        <f>AB53</f>
        <v>-80185492.782499999</v>
      </c>
      <c r="G10" s="121">
        <f>SUM(G7:G9)</f>
        <v>-178550799.21720001</v>
      </c>
      <c r="H10" s="121">
        <f>SUM(H7:H9)</f>
        <v>-296490694.04425746</v>
      </c>
      <c r="I10" s="121">
        <f>SUM(I7:I9)</f>
        <v>-456164867.40625656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46964050</v>
      </c>
      <c r="E17" s="121">
        <f>E15+E10</f>
        <v>43316105.29999999</v>
      </c>
      <c r="F17" s="121">
        <f>F15+F10</f>
        <v>-80118667.782499999</v>
      </c>
      <c r="G17" s="121">
        <f>G15+G10</f>
        <v>-178510482.55053335</v>
      </c>
      <c r="H17" s="121">
        <f>H15+H10</f>
        <v>-296471477.37759078</v>
      </c>
      <c r="I17" s="121">
        <f>I15+I10</f>
        <v>-456166750.73958987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9750</v>
      </c>
      <c r="F23" s="121">
        <f>AB66</f>
        <v>24975</v>
      </c>
      <c r="G23" s="121">
        <f>AN66</f>
        <v>32197.5</v>
      </c>
      <c r="H23" s="121">
        <f>AZ66</f>
        <v>38819.25</v>
      </c>
      <c r="I23" s="121">
        <f>BL66</f>
        <v>565886.25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9750</v>
      </c>
      <c r="F25" s="121">
        <f>SUM(F23:F24)</f>
        <v>24975</v>
      </c>
      <c r="G25" s="121">
        <f>SUM(G23:G24)</f>
        <v>32197.5</v>
      </c>
      <c r="H25" s="121">
        <f>SUM(H23:H24)</f>
        <v>38819.25</v>
      </c>
      <c r="I25" s="121">
        <f>SUM(I23:I24)</f>
        <v>565886.25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9750</v>
      </c>
      <c r="F31" s="121">
        <f>F29+F25</f>
        <v>24975</v>
      </c>
      <c r="G31" s="121">
        <f>G29+G25</f>
        <v>32197.5</v>
      </c>
      <c r="H31" s="121">
        <f>H29+H25</f>
        <v>38819.25</v>
      </c>
      <c r="I31" s="121">
        <f>I29+I25</f>
        <v>565886.25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46992642</v>
      </c>
      <c r="E34" s="121">
        <f>P77</f>
        <v>155820180.19999999</v>
      </c>
      <c r="F34" s="121">
        <f>AB77</f>
        <v>155820180.19999999</v>
      </c>
      <c r="G34" s="121">
        <f>AN77</f>
        <v>155820180.19999999</v>
      </c>
      <c r="H34" s="121">
        <f>AZ77</f>
        <v>155820180.19999999</v>
      </c>
      <c r="I34" s="121">
        <f>BL77</f>
        <v>155820180.19999999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-103206394.13333333</v>
      </c>
      <c r="F35" s="121">
        <f>AB78</f>
        <v>-226190901.42066669</v>
      </c>
      <c r="G35" s="121">
        <f>AN78</f>
        <v>-326145582.19717497</v>
      </c>
      <c r="H35" s="121">
        <f>AZ78</f>
        <v>-442469151.26201177</v>
      </c>
      <c r="I35" s="121">
        <f>BL78</f>
        <v>-599149979.29007804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-9307430.7666666657</v>
      </c>
      <c r="F36" s="121">
        <f>AB79</f>
        <v>-9772921.5618333351</v>
      </c>
      <c r="G36" s="121">
        <f>AN79</f>
        <v>-8217278.0533583323</v>
      </c>
      <c r="H36" s="121">
        <f>AZ79</f>
        <v>-9861325.565578958</v>
      </c>
      <c r="I36" s="121">
        <f>BL79</f>
        <v>-13402837.89951185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46964050</v>
      </c>
      <c r="E37" s="121">
        <f>P80</f>
        <v>43306355.299999997</v>
      </c>
      <c r="F37" s="121">
        <f>AB80</f>
        <v>-80143642.782500044</v>
      </c>
      <c r="G37" s="121">
        <f>AN80</f>
        <v>-178542680.05053332</v>
      </c>
      <c r="H37" s="121">
        <f>AZ80</f>
        <v>-296510296.62759072</v>
      </c>
      <c r="I37" s="121">
        <f>BL80</f>
        <v>-456732636.98958993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46964050</v>
      </c>
      <c r="E39" s="121">
        <f>E37+E31</f>
        <v>43316105.299999997</v>
      </c>
      <c r="F39" s="121">
        <f>F37+F31</f>
        <v>-80118667.782500044</v>
      </c>
      <c r="G39" s="121">
        <f>G37+G31</f>
        <v>-178510482.55053332</v>
      </c>
      <c r="H39" s="121">
        <f>H37+H31</f>
        <v>-296471477.37759072</v>
      </c>
      <c r="I39" s="121">
        <f>I37+I31</f>
        <v>-456166750.73958993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1000</v>
      </c>
      <c r="C42" s="322"/>
      <c r="D42" s="276" t="s">
        <v>64</v>
      </c>
      <c r="E42" s="363" t="s">
        <v>35</v>
      </c>
      <c r="F42" s="363"/>
      <c r="G42" s="363"/>
      <c r="H42" s="363"/>
      <c r="I42" s="363"/>
      <c r="J42" s="363"/>
      <c r="K42" s="363"/>
      <c r="L42" s="363"/>
      <c r="M42" s="363"/>
      <c r="N42" s="363"/>
      <c r="O42" s="363"/>
      <c r="P42" s="363"/>
      <c r="Q42" s="363" t="s">
        <v>36</v>
      </c>
      <c r="R42" s="363"/>
      <c r="S42" s="363"/>
      <c r="T42" s="363"/>
      <c r="U42" s="363"/>
      <c r="V42" s="363"/>
      <c r="W42" s="363"/>
      <c r="X42" s="363"/>
      <c r="Y42" s="363"/>
      <c r="Z42" s="363"/>
      <c r="AA42" s="363"/>
      <c r="AB42" s="363"/>
      <c r="AC42" s="363" t="s">
        <v>37</v>
      </c>
      <c r="AD42" s="363"/>
      <c r="AE42" s="363"/>
      <c r="AF42" s="363"/>
      <c r="AG42" s="363"/>
      <c r="AH42" s="363"/>
      <c r="AI42" s="363"/>
      <c r="AJ42" s="363"/>
      <c r="AK42" s="363"/>
      <c r="AL42" s="363"/>
      <c r="AM42" s="363"/>
      <c r="AN42" s="363"/>
      <c r="AO42" s="363" t="s">
        <v>38</v>
      </c>
      <c r="AP42" s="363"/>
      <c r="AQ42" s="363"/>
      <c r="AR42" s="363"/>
      <c r="AS42" s="363"/>
      <c r="AT42" s="363"/>
      <c r="AU42" s="363"/>
      <c r="AV42" s="363"/>
      <c r="AW42" s="363"/>
      <c r="AX42" s="363"/>
      <c r="AY42" s="363"/>
      <c r="AZ42" s="363"/>
      <c r="BA42" s="363" t="s">
        <v>39</v>
      </c>
      <c r="BB42" s="363"/>
      <c r="BC42" s="363"/>
      <c r="BD42" s="363"/>
      <c r="BE42" s="363"/>
      <c r="BF42" s="363"/>
      <c r="BG42" s="363"/>
      <c r="BH42" s="363"/>
      <c r="BI42" s="363"/>
      <c r="BJ42" s="363"/>
      <c r="BK42" s="363"/>
      <c r="BL42" s="363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46964050</v>
      </c>
      <c r="E50" s="121">
        <f>IF($D42="Y",'FIN-CASHFLOW_CWS'!D58,'FIN-CASHFLOW_CWS'!D70)</f>
        <v>37532826</v>
      </c>
      <c r="F50" s="121">
        <f>IF($D42="Y",'FIN-CASHFLOW_CWS'!E58,'FIN-CASHFLOW_CWS'!E70)</f>
        <v>28137002</v>
      </c>
      <c r="G50" s="121">
        <f>IF($D42="Y",'FIN-CASHFLOW_CWS'!F58,'FIN-CASHFLOW_CWS'!F70)</f>
        <v>18763788</v>
      </c>
      <c r="H50" s="121">
        <f>IF($D42="Y",'FIN-CASHFLOW_CWS'!G58,'FIN-CASHFLOW_CWS'!G70)</f>
        <v>9394714</v>
      </c>
      <c r="I50" s="121">
        <f>IF($D42="Y",'FIN-CASHFLOW_CWS'!H58,'FIN-CASHFLOW_CWS'!H70)</f>
        <v>56386173.800000012</v>
      </c>
      <c r="J50" s="121">
        <f>IF($D42="Y",'FIN-CASHFLOW_CWS'!I58,'FIN-CASHFLOW_CWS'!I70)</f>
        <v>46990349.800000012</v>
      </c>
      <c r="K50" s="121">
        <f>IF($D42="Y",'FIN-CASHFLOW_CWS'!J58,'FIN-CASHFLOW_CWS'!J70)</f>
        <v>37561735.800000012</v>
      </c>
      <c r="L50" s="121">
        <f>IF($D42="Y",'FIN-CASHFLOW_CWS'!K58,'FIN-CASHFLOW_CWS'!K70)</f>
        <v>28165461.800000012</v>
      </c>
      <c r="M50" s="121">
        <f>IF($D42="Y",'FIN-CASHFLOW_CWS'!L58,'FIN-CASHFLOW_CWS'!L70)</f>
        <v>18756047.800000012</v>
      </c>
      <c r="N50" s="121">
        <f>IF($D42="Y",'FIN-CASHFLOW_CWS'!M58,'FIN-CASHFLOW_CWS'!M70)</f>
        <v>9353883.9000000115</v>
      </c>
      <c r="O50" s="121">
        <f>IF($D42="Y",'FIN-CASHFLOW_CWS'!N58,'FIN-CASHFLOW_CWS'!N70)</f>
        <v>52441364.399999991</v>
      </c>
      <c r="P50" s="121">
        <f>IF($D42="Y",'FIN-CASHFLOW_CWS'!O58,'FIN-CASHFLOW_CWS'!O70)</f>
        <v>43117760.29999999</v>
      </c>
      <c r="Q50" s="121">
        <f>IF($D42="Y",'FIN-CASHFLOW_CWS'!P58,'FIN-CASHFLOW_CWS'!P70)</f>
        <v>32397862.453999989</v>
      </c>
      <c r="R50" s="121">
        <f>IF($D42="Y",'FIN-CASHFLOW_CWS'!Q58,'FIN-CASHFLOW_CWS'!Q70)</f>
        <v>21595096.82599999</v>
      </c>
      <c r="S50" s="121">
        <f>IF($D42="Y",'FIN-CASHFLOW_CWS'!R58,'FIN-CASHFLOW_CWS'!R70)</f>
        <v>10796505.912999989</v>
      </c>
      <c r="T50" s="121">
        <f>IF($D42="Y",'FIN-CASHFLOW_CWS'!S58,'FIN-CASHFLOW_CWS'!S70)</f>
        <v>0</v>
      </c>
      <c r="U50" s="121">
        <f>IF($D42="Y",'FIN-CASHFLOW_CWS'!T58,'FIN-CASHFLOW_CWS'!T70)</f>
        <v>-10780540.913000001</v>
      </c>
      <c r="V50" s="121">
        <f>IF($D42="Y",'FIN-CASHFLOW_CWS'!U58,'FIN-CASHFLOW_CWS'!U70)</f>
        <v>-21565791.826000001</v>
      </c>
      <c r="W50" s="121">
        <f>IF($D42="Y",'FIN-CASHFLOW_CWS'!V58,'FIN-CASHFLOW_CWS'!V70)</f>
        <v>-31360462.739</v>
      </c>
      <c r="X50" s="121">
        <f>IF($D42="Y",'FIN-CASHFLOW_CWS'!W58,'FIN-CASHFLOW_CWS'!W70)</f>
        <v>-41149441.434</v>
      </c>
      <c r="Y50" s="121">
        <f>IF($D42="Y",'FIN-CASHFLOW_CWS'!X58,'FIN-CASHFLOW_CWS'!X70)</f>
        <v>-50931489.848499998</v>
      </c>
      <c r="Z50" s="121">
        <f>IF($D42="Y",'FIN-CASHFLOW_CWS'!Y58,'FIN-CASHFLOW_CWS'!Y70)</f>
        <v>-60729133.450499997</v>
      </c>
      <c r="AA50" s="121">
        <f>IF($D42="Y",'FIN-CASHFLOW_CWS'!Z58,'FIN-CASHFLOW_CWS'!Z70)</f>
        <v>-70507185.80399999</v>
      </c>
      <c r="AB50" s="121">
        <f>IF($D42="Y",'FIN-CASHFLOW_CWS'!AA58,'FIN-CASHFLOW_CWS'!AA70)</f>
        <v>-80278486.532499999</v>
      </c>
      <c r="AC50" s="121">
        <f>IF($D42="Y",'FIN-CASHFLOW_CWS'!AB58,'FIN-CASHFLOW_CWS'!AB70)</f>
        <v>-88508967.049924999</v>
      </c>
      <c r="AD50" s="121">
        <f>IF($D42="Y",'FIN-CASHFLOW_CWS'!AC58,'FIN-CASHFLOW_CWS'!AC70)</f>
        <v>-96749108.425150007</v>
      </c>
      <c r="AE50" s="121">
        <f>IF($D42="Y",'FIN-CASHFLOW_CWS'!AD58,'FIN-CASHFLOW_CWS'!AD70)</f>
        <v>-104950802.966775</v>
      </c>
      <c r="AF50" s="121">
        <f>IF($D42="Y",'FIN-CASHFLOW_CWS'!AE58,'FIN-CASHFLOW_CWS'!AE70)</f>
        <v>-113159368.75839999</v>
      </c>
      <c r="AG50" s="121">
        <f>IF($D42="Y",'FIN-CASHFLOW_CWS'!AF58,'FIN-CASHFLOW_CWS'!AF70)</f>
        <v>-121346478.32762499</v>
      </c>
      <c r="AH50" s="121">
        <f>IF($D42="Y",'FIN-CASHFLOW_CWS'!AG58,'FIN-CASHFLOW_CWS'!AG70)</f>
        <v>-129529255.39684999</v>
      </c>
      <c r="AI50" s="121">
        <f>IF($D42="Y",'FIN-CASHFLOW_CWS'!AH58,'FIN-CASHFLOW_CWS'!AH70)</f>
        <v>-137705872.466075</v>
      </c>
      <c r="AJ50" s="121">
        <f>IF($D42="Y",'FIN-CASHFLOW_CWS'!AI58,'FIN-CASHFLOW_CWS'!AI70)</f>
        <v>-145884286.5077</v>
      </c>
      <c r="AK50" s="121">
        <f>IF($D42="Y",'FIN-CASHFLOW_CWS'!AJ58,'FIN-CASHFLOW_CWS'!AJ70)</f>
        <v>-154067691.286825</v>
      </c>
      <c r="AL50" s="121">
        <f>IF($D42="Y",'FIN-CASHFLOW_CWS'!AK58,'FIN-CASHFLOW_CWS'!AK70)</f>
        <v>-162269374.03705001</v>
      </c>
      <c r="AM50" s="121">
        <f>IF($D42="Y",'FIN-CASHFLOW_CWS'!AL58,'FIN-CASHFLOW_CWS'!AL70)</f>
        <v>-170462796.99717501</v>
      </c>
      <c r="AN50" s="121">
        <f>IF($D42="Y",'FIN-CASHFLOW_CWS'!AM58,'FIN-CASHFLOW_CWS'!AM70)</f>
        <v>-178670500.46720001</v>
      </c>
      <c r="AO50" s="121">
        <f>IF($D42="Y",'FIN-CASHFLOW_CWS'!AN58,'FIN-CASHFLOW_CWS'!AN70)</f>
        <v>-188585423.86076564</v>
      </c>
      <c r="AP50" s="121">
        <f>IF($D42="Y",'FIN-CASHFLOW_CWS'!AO58,'FIN-CASHFLOW_CWS'!AO70)</f>
        <v>-198483732.77603126</v>
      </c>
      <c r="AQ50" s="121">
        <f>IF($D42="Y",'FIN-CASHFLOW_CWS'!AP58,'FIN-CASHFLOW_CWS'!AP70)</f>
        <v>-208315727.00780687</v>
      </c>
      <c r="AR50" s="121">
        <f>IF($D42="Y",'FIN-CASHFLOW_CWS'!AQ58,'FIN-CASHFLOW_CWS'!AQ70)</f>
        <v>-218152451.48958248</v>
      </c>
      <c r="AS50" s="121">
        <f>IF($D42="Y",'FIN-CASHFLOW_CWS'!AR58,'FIN-CASHFLOW_CWS'!AR70)</f>
        <v>-227968184.63786811</v>
      </c>
      <c r="AT50" s="121">
        <f>IF($D42="Y",'FIN-CASHFLOW_CWS'!AS58,'FIN-CASHFLOW_CWS'!AS70)</f>
        <v>-237771457.78615373</v>
      </c>
      <c r="AU50" s="121">
        <f>IF($D42="Y",'FIN-CASHFLOW_CWS'!AT58,'FIN-CASHFLOW_CWS'!AT70)</f>
        <v>-247568145.68443936</v>
      </c>
      <c r="AV50" s="121">
        <f>IF($D42="Y",'FIN-CASHFLOW_CWS'!AU58,'FIN-CASHFLOW_CWS'!AU70)</f>
        <v>-257366165.96621498</v>
      </c>
      <c r="AW50" s="121">
        <f>IF($D42="Y",'FIN-CASHFLOW_CWS'!AV58,'FIN-CASHFLOW_CWS'!AV70)</f>
        <v>-267177477.0729906</v>
      </c>
      <c r="AX50" s="121">
        <f>IF($D42="Y",'FIN-CASHFLOW_CWS'!AW58,'FIN-CASHFLOW_CWS'!AW70)</f>
        <v>-277006505.83825624</v>
      </c>
      <c r="AY50" s="121">
        <f>IF($D42="Y",'FIN-CASHFLOW_CWS'!AX58,'FIN-CASHFLOW_CWS'!AX70)</f>
        <v>-286828640.31201184</v>
      </c>
      <c r="AZ50" s="121">
        <f>IF($D42="Y",'FIN-CASHFLOW_CWS'!AY58,'FIN-CASHFLOW_CWS'!AY70)</f>
        <v>-296672588.54425746</v>
      </c>
      <c r="BA50" s="121">
        <f>IF($D42="Y",'FIN-CASHFLOW_CWS'!AZ58,'FIN-CASHFLOW_CWS'!AZ70)</f>
        <v>-310143688.20542395</v>
      </c>
      <c r="BB50" s="121">
        <f>IF($D42="Y",'FIN-CASHFLOW_CWS'!BA58,'FIN-CASHFLOW_CWS'!BA70)</f>
        <v>-323593826.23162645</v>
      </c>
      <c r="BC50" s="121">
        <f>IF($D42="Y",'FIN-CASHFLOW_CWS'!BB58,'FIN-CASHFLOW_CWS'!BB70)</f>
        <v>-336955343.84534395</v>
      </c>
      <c r="BD50" s="121">
        <f>IF($D42="Y",'FIN-CASHFLOW_CWS'!BC58,'FIN-CASHFLOW_CWS'!BC70)</f>
        <v>-350305782.25906146</v>
      </c>
      <c r="BE50" s="121">
        <f>IF($D42="Y",'FIN-CASHFLOW_CWS'!BD58,'FIN-CASHFLOW_CWS'!BD70)</f>
        <v>-363634923.12779099</v>
      </c>
      <c r="BF50" s="121">
        <f>IF($D42="Y",'FIN-CASHFLOW_CWS'!BE58,'FIN-CASHFLOW_CWS'!BE70)</f>
        <v>-376942386.49652052</v>
      </c>
      <c r="BG50" s="121">
        <f>IF($D42="Y",'FIN-CASHFLOW_CWS'!BF58,'FIN-CASHFLOW_CWS'!BF70)</f>
        <v>-390242936.56525004</v>
      </c>
      <c r="BH50" s="121">
        <f>IF($D42="Y",'FIN-CASHFLOW_CWS'!BG58,'FIN-CASHFLOW_CWS'!BG70)</f>
        <v>-403545125.22896755</v>
      </c>
      <c r="BI50" s="121">
        <f>IF($D42="Y",'FIN-CASHFLOW_CWS'!BH58,'FIN-CASHFLOW_CWS'!BH70)</f>
        <v>-416869002.09268504</v>
      </c>
      <c r="BJ50" s="121">
        <f>IF($D42="Y",'FIN-CASHFLOW_CWS'!BI58,'FIN-CASHFLOW_CWS'!BI70)</f>
        <v>-430210375.14388758</v>
      </c>
      <c r="BK50" s="121">
        <f>IF($D42="Y",'FIN-CASHFLOW_CWS'!BJ58,'FIN-CASHFLOW_CWS'!BJ70)</f>
        <v>-443560969.56507808</v>
      </c>
      <c r="BL50" s="121">
        <f>IF($D42="Y",'FIN-CASHFLOW_CWS'!BK58,'FIN-CASHFLOW_CWS'!BK70)</f>
        <v>-457169977.25625658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53055</v>
      </c>
      <c r="O51" s="121">
        <f>'REV-AR_CWS'!N19</f>
        <v>53055</v>
      </c>
      <c r="P51" s="121">
        <f>'REV-AR_CWS'!O19</f>
        <v>106120</v>
      </c>
      <c r="Q51" s="121">
        <f>'REV-AR_CWS'!P19</f>
        <v>12975</v>
      </c>
      <c r="R51" s="121">
        <f>'REV-AR_CWS'!Q19</f>
        <v>17312.5</v>
      </c>
      <c r="S51" s="121">
        <f>'REV-AR_CWS'!R19</f>
        <v>38962.5</v>
      </c>
      <c r="T51" s="121">
        <f>'REV-AR_CWS'!S19</f>
        <v>38962.5</v>
      </c>
      <c r="U51" s="121">
        <f>'REV-AR_CWS'!T19</f>
        <v>38962.5</v>
      </c>
      <c r="V51" s="121">
        <f>'REV-AR_CWS'!U19</f>
        <v>38962.5</v>
      </c>
      <c r="W51" s="121">
        <f>'REV-AR_CWS'!V19</f>
        <v>38962.5</v>
      </c>
      <c r="X51" s="121">
        <f>'REV-AR_CWS'!W19</f>
        <v>43300</v>
      </c>
      <c r="Y51" s="121">
        <f>'REV-AR_CWS'!X19</f>
        <v>47618.75</v>
      </c>
      <c r="Z51" s="121">
        <f>'REV-AR_CWS'!Y19</f>
        <v>49250</v>
      </c>
      <c r="AA51" s="121">
        <f>'REV-AR_CWS'!Z19</f>
        <v>57906.25</v>
      </c>
      <c r="AB51" s="121">
        <f>'REV-AR_CWS'!AA19</f>
        <v>59393.75</v>
      </c>
      <c r="AC51" s="121">
        <f>'REV-AR_CWS'!AB19</f>
        <v>58971.25</v>
      </c>
      <c r="AD51" s="121">
        <f>'REV-AR_CWS'!AC19</f>
        <v>90936.25</v>
      </c>
      <c r="AE51" s="121">
        <f>'REV-AR_CWS'!AD19</f>
        <v>107385</v>
      </c>
      <c r="AF51" s="121">
        <f>'REV-AR_CWS'!AE19</f>
        <v>107385</v>
      </c>
      <c r="AG51" s="121">
        <f>'REV-AR_CWS'!AF19</f>
        <v>118017.5</v>
      </c>
      <c r="AH51" s="121">
        <f>'REV-AR_CWS'!AG19</f>
        <v>118017.5</v>
      </c>
      <c r="AI51" s="121">
        <f>'REV-AR_CWS'!AH19</f>
        <v>118017.5</v>
      </c>
      <c r="AJ51" s="121">
        <f>'REV-AR_CWS'!AI19</f>
        <v>107410</v>
      </c>
      <c r="AK51" s="121">
        <f>'REV-AR_CWS'!AJ19</f>
        <v>107601.25</v>
      </c>
      <c r="AL51" s="121">
        <f>'REV-AR_CWS'!AK19</f>
        <v>93398.75</v>
      </c>
      <c r="AM51" s="121">
        <f>'REV-AR_CWS'!AL19</f>
        <v>82982.5</v>
      </c>
      <c r="AN51" s="121">
        <f>'REV-AR_CWS'!AM19</f>
        <v>73951.25</v>
      </c>
      <c r="AO51" s="121">
        <f>'REV-AR_CWS'!AN19</f>
        <v>93527.5</v>
      </c>
      <c r="AP51" s="121">
        <f>'REV-AR_CWS'!AO19</f>
        <v>155462.5</v>
      </c>
      <c r="AQ51" s="121">
        <f>'REV-AR_CWS'!AP19</f>
        <v>174477.5</v>
      </c>
      <c r="AR51" s="121">
        <f>'REV-AR_CWS'!AQ19</f>
        <v>174477.5</v>
      </c>
      <c r="AS51" s="121">
        <f>'REV-AR_CWS'!AR19</f>
        <v>193237.5</v>
      </c>
      <c r="AT51" s="121">
        <f>'REV-AR_CWS'!AS19</f>
        <v>193237.5</v>
      </c>
      <c r="AU51" s="121">
        <f>'REV-AR_CWS'!AT19</f>
        <v>193237.5</v>
      </c>
      <c r="AV51" s="121">
        <f>'REV-AR_CWS'!AU19</f>
        <v>174512.5</v>
      </c>
      <c r="AW51" s="121">
        <f>'REV-AR_CWS'!AV19</f>
        <v>174715</v>
      </c>
      <c r="AX51" s="121">
        <f>'REV-AR_CWS'!AW19</f>
        <v>158257.5</v>
      </c>
      <c r="AY51" s="121">
        <f>'REV-AR_CWS'!AX19</f>
        <v>139735</v>
      </c>
      <c r="AZ51" s="121">
        <f>'REV-AR_CWS'!AY19</f>
        <v>123022.5</v>
      </c>
      <c r="BA51" s="121">
        <f>'REV-AR_CWS'!AZ19</f>
        <v>146580</v>
      </c>
      <c r="BB51" s="121">
        <f>'REV-AR_CWS'!BA19</f>
        <v>230337.5</v>
      </c>
      <c r="BC51" s="121">
        <f>'REV-AR_CWS'!BB19</f>
        <v>265490</v>
      </c>
      <c r="BD51" s="121">
        <f>'REV-AR_CWS'!BC19</f>
        <v>265490</v>
      </c>
      <c r="BE51" s="121">
        <f>'REV-AR_CWS'!BD19</f>
        <v>293467.5</v>
      </c>
      <c r="BF51" s="121">
        <f>'REV-AR_CWS'!BE19</f>
        <v>293467.5</v>
      </c>
      <c r="BG51" s="121">
        <f>'REV-AR_CWS'!BF19</f>
        <v>293467.5</v>
      </c>
      <c r="BH51" s="121">
        <f>'REV-AR_CWS'!BG19</f>
        <v>265525</v>
      </c>
      <c r="BI51" s="121">
        <f>'REV-AR_CWS'!BH19</f>
        <v>265727.5</v>
      </c>
      <c r="BJ51" s="121">
        <f>'REV-AR_CWS'!BI19</f>
        <v>233132.5</v>
      </c>
      <c r="BK51" s="121">
        <f>'REV-AR_CWS'!BJ19</f>
        <v>205392.5</v>
      </c>
      <c r="BL51" s="121">
        <f>'REV-AR_CWS'!BK19</f>
        <v>179585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18750</v>
      </c>
      <c r="L52" s="121">
        <f>'COGS-INVENTORY_CWS'!K48</f>
        <v>37500</v>
      </c>
      <c r="M52" s="121">
        <f>'COGS-INVENTORY_CWS'!L48</f>
        <v>75000</v>
      </c>
      <c r="N52" s="121">
        <f>'COGS-INVENTORY_CWS'!M48</f>
        <v>58500</v>
      </c>
      <c r="O52" s="121">
        <f>'COGS-INVENTORY_CWS'!N48</f>
        <v>42750</v>
      </c>
      <c r="P52" s="121">
        <f>'COGS-INVENTORY_CWS'!O48</f>
        <v>12000</v>
      </c>
      <c r="Q52" s="121">
        <f>'COGS-INVENTORY_CWS'!P48</f>
        <v>16050</v>
      </c>
      <c r="R52" s="121">
        <f>'COGS-INVENTORY_CWS'!Q48</f>
        <v>19425</v>
      </c>
      <c r="S52" s="121">
        <f>'COGS-INVENTORY_CWS'!R48</f>
        <v>19425</v>
      </c>
      <c r="T52" s="121">
        <f>'COGS-INVENTORY_CWS'!S48</f>
        <v>19425</v>
      </c>
      <c r="U52" s="121">
        <f>'COGS-INVENTORY_CWS'!T48</f>
        <v>20100</v>
      </c>
      <c r="V52" s="121">
        <f>'COGS-INVENTORY_CWS'!U48</f>
        <v>21450</v>
      </c>
      <c r="W52" s="121">
        <f>'COGS-INVENTORY_CWS'!V48</f>
        <v>22800</v>
      </c>
      <c r="X52" s="121">
        <f>'COGS-INVENTORY_CWS'!W48</f>
        <v>24825</v>
      </c>
      <c r="Y52" s="121">
        <f>'COGS-INVENTORY_CWS'!X48</f>
        <v>26175</v>
      </c>
      <c r="Z52" s="121">
        <f>'COGS-INVENTORY_CWS'!Y48</f>
        <v>26175</v>
      </c>
      <c r="AA52" s="121">
        <f>'COGS-INVENTORY_CWS'!Z48</f>
        <v>28875</v>
      </c>
      <c r="AB52" s="121">
        <f>'COGS-INVENTORY_CWS'!AA48</f>
        <v>33600</v>
      </c>
      <c r="AC52" s="121">
        <f>'COGS-INVENTORY_CWS'!AB48</f>
        <v>39067.5</v>
      </c>
      <c r="AD52" s="121">
        <f>'COGS-INVENTORY_CWS'!AC48</f>
        <v>42105</v>
      </c>
      <c r="AE52" s="121">
        <f>'COGS-INVENTORY_CWS'!AD48</f>
        <v>43320</v>
      </c>
      <c r="AF52" s="121">
        <f>'COGS-INVENTORY_CWS'!AE48</f>
        <v>44535</v>
      </c>
      <c r="AG52" s="121">
        <f>'COGS-INVENTORY_CWS'!AF48</f>
        <v>43320</v>
      </c>
      <c r="AH52" s="121">
        <f>'COGS-INVENTORY_CWS'!AG48</f>
        <v>42105</v>
      </c>
      <c r="AI52" s="121">
        <f>'COGS-INVENTORY_CWS'!AH48</f>
        <v>39067.5</v>
      </c>
      <c r="AJ52" s="121">
        <f>'COGS-INVENTORY_CWS'!AI48</f>
        <v>36030</v>
      </c>
      <c r="AK52" s="121">
        <f>'COGS-INVENTORY_CWS'!AJ48</f>
        <v>31777.5</v>
      </c>
      <c r="AL52" s="121">
        <f>'COGS-INVENTORY_CWS'!AK48</f>
        <v>30562.5</v>
      </c>
      <c r="AM52" s="121">
        <f>'COGS-INVENTORY_CWS'!AL48</f>
        <v>36637.5</v>
      </c>
      <c r="AN52" s="121">
        <f>'COGS-INVENTORY_CWS'!AM48</f>
        <v>45750</v>
      </c>
      <c r="AO52" s="121">
        <f>'COGS-INVENTORY_CWS'!AN48</f>
        <v>52857.75</v>
      </c>
      <c r="AP52" s="121">
        <f>'COGS-INVENTORY_CWS'!AO48</f>
        <v>56138.25</v>
      </c>
      <c r="AQ52" s="121">
        <f>'COGS-INVENTORY_CWS'!AP48</f>
        <v>57778.5</v>
      </c>
      <c r="AR52" s="121">
        <f>'COGS-INVENTORY_CWS'!AQ48</f>
        <v>59418.75</v>
      </c>
      <c r="AS52" s="121">
        <f>'COGS-INVENTORY_CWS'!AR48</f>
        <v>57778.5</v>
      </c>
      <c r="AT52" s="121">
        <f>'COGS-INVENTORY_CWS'!AS48</f>
        <v>56138.25</v>
      </c>
      <c r="AU52" s="121">
        <f>'COGS-INVENTORY_CWS'!AT48</f>
        <v>52857.75</v>
      </c>
      <c r="AV52" s="121">
        <f>'COGS-INVENTORY_CWS'!AU48</f>
        <v>49577.25</v>
      </c>
      <c r="AW52" s="121">
        <f>'COGS-INVENTORY_CWS'!AV48</f>
        <v>44656.5</v>
      </c>
      <c r="AX52" s="121">
        <f>'COGS-INVENTORY_CWS'!AW48</f>
        <v>42469.5</v>
      </c>
      <c r="AY52" s="121">
        <f>'COGS-INVENTORY_CWS'!AX48</f>
        <v>48483.75</v>
      </c>
      <c r="AZ52" s="121">
        <f>'COGS-INVENTORY_CWS'!AY48</f>
        <v>58872</v>
      </c>
      <c r="BA52" s="121">
        <f>'COGS-INVENTORY_CWS'!AZ48</f>
        <v>67237.274999999994</v>
      </c>
      <c r="BB52" s="121">
        <f>'COGS-INVENTORY_CWS'!BA48</f>
        <v>71665.95</v>
      </c>
      <c r="BC52" s="121">
        <f>'COGS-INVENTORY_CWS'!BB48</f>
        <v>73634.25</v>
      </c>
      <c r="BD52" s="121">
        <f>'COGS-INVENTORY_CWS'!BC48</f>
        <v>75602.55</v>
      </c>
      <c r="BE52" s="121">
        <f>'COGS-INVENTORY_CWS'!BD48</f>
        <v>73634.25</v>
      </c>
      <c r="BF52" s="121">
        <f>'COGS-INVENTORY_CWS'!BE48</f>
        <v>71665.95</v>
      </c>
      <c r="BG52" s="121">
        <f>'COGS-INVENTORY_CWS'!BF48</f>
        <v>67237.274999999994</v>
      </c>
      <c r="BH52" s="121">
        <f>'COGS-INVENTORY_CWS'!BG48</f>
        <v>62808.599999999991</v>
      </c>
      <c r="BI52" s="121">
        <f>'COGS-INVENTORY_CWS'!BH48</f>
        <v>56411.624999999993</v>
      </c>
      <c r="BJ52" s="121">
        <f>'COGS-INVENTORY_CWS'!BI48</f>
        <v>286210.64999999997</v>
      </c>
      <c r="BK52" s="121">
        <f>'COGS-INVENTORY_CWS'!BJ48</f>
        <v>517977.97499999998</v>
      </c>
      <c r="BL52" s="121">
        <f>'COGS-INVENTORY_CWS'!BK48</f>
        <v>825524.85</v>
      </c>
    </row>
    <row r="53" spans="2:64" x14ac:dyDescent="0.15">
      <c r="B53" s="306" t="s">
        <v>474</v>
      </c>
      <c r="C53" s="135"/>
      <c r="D53" s="121">
        <f>SUM(D50:D52)</f>
        <v>46964050</v>
      </c>
      <c r="E53" s="121">
        <f>SUM(E50:E52)</f>
        <v>37532826</v>
      </c>
      <c r="F53" s="121">
        <f t="shared" ref="F53:BL53" si="3">SUM(F50:F52)</f>
        <v>28137002</v>
      </c>
      <c r="G53" s="121">
        <f t="shared" si="3"/>
        <v>18763788</v>
      </c>
      <c r="H53" s="121">
        <f t="shared" si="3"/>
        <v>9394714</v>
      </c>
      <c r="I53" s="121">
        <f t="shared" si="3"/>
        <v>56386173.800000012</v>
      </c>
      <c r="J53" s="121">
        <f t="shared" si="3"/>
        <v>46990349.800000012</v>
      </c>
      <c r="K53" s="121">
        <f t="shared" si="3"/>
        <v>37580485.800000012</v>
      </c>
      <c r="L53" s="121">
        <f t="shared" si="3"/>
        <v>28202961.800000012</v>
      </c>
      <c r="M53" s="121">
        <f t="shared" si="3"/>
        <v>18831047.800000012</v>
      </c>
      <c r="N53" s="121">
        <f t="shared" si="3"/>
        <v>9465438.9000000115</v>
      </c>
      <c r="O53" s="121">
        <f t="shared" si="3"/>
        <v>52537169.399999991</v>
      </c>
      <c r="P53" s="121">
        <f t="shared" si="3"/>
        <v>43235880.29999999</v>
      </c>
      <c r="Q53" s="121">
        <f t="shared" si="3"/>
        <v>32426887.453999989</v>
      </c>
      <c r="R53" s="121">
        <f t="shared" si="3"/>
        <v>21631834.32599999</v>
      </c>
      <c r="S53" s="121">
        <f t="shared" si="3"/>
        <v>10854893.412999989</v>
      </c>
      <c r="T53" s="121">
        <f t="shared" si="3"/>
        <v>58387.5</v>
      </c>
      <c r="U53" s="121">
        <f t="shared" si="3"/>
        <v>-10721478.413000001</v>
      </c>
      <c r="V53" s="121">
        <f t="shared" si="3"/>
        <v>-21505379.326000001</v>
      </c>
      <c r="W53" s="121">
        <f t="shared" si="3"/>
        <v>-31298700.239</v>
      </c>
      <c r="X53" s="121">
        <f t="shared" si="3"/>
        <v>-41081316.434</v>
      </c>
      <c r="Y53" s="121">
        <f t="shared" si="3"/>
        <v>-50857696.098499998</v>
      </c>
      <c r="Z53" s="121">
        <f t="shared" si="3"/>
        <v>-60653708.450499997</v>
      </c>
      <c r="AA53" s="121">
        <f t="shared" si="3"/>
        <v>-70420404.55399999</v>
      </c>
      <c r="AB53" s="121">
        <f t="shared" si="3"/>
        <v>-80185492.782499999</v>
      </c>
      <c r="AC53" s="121">
        <f t="shared" si="3"/>
        <v>-88410928.299924999</v>
      </c>
      <c r="AD53" s="121">
        <f t="shared" si="3"/>
        <v>-96616067.175150007</v>
      </c>
      <c r="AE53" s="121">
        <f t="shared" si="3"/>
        <v>-104800097.966775</v>
      </c>
      <c r="AF53" s="121">
        <f t="shared" si="3"/>
        <v>-113007448.75839999</v>
      </c>
      <c r="AG53" s="121">
        <f t="shared" si="3"/>
        <v>-121185140.82762499</v>
      </c>
      <c r="AH53" s="121">
        <f t="shared" si="3"/>
        <v>-129369132.89684999</v>
      </c>
      <c r="AI53" s="121">
        <f t="shared" si="3"/>
        <v>-137548787.466075</v>
      </c>
      <c r="AJ53" s="121">
        <f t="shared" si="3"/>
        <v>-145740846.5077</v>
      </c>
      <c r="AK53" s="121">
        <f t="shared" si="3"/>
        <v>-153928312.536825</v>
      </c>
      <c r="AL53" s="121">
        <f t="shared" si="3"/>
        <v>-162145412.78705001</v>
      </c>
      <c r="AM53" s="121">
        <f t="shared" si="3"/>
        <v>-170343176.99717501</v>
      </c>
      <c r="AN53" s="121">
        <f t="shared" si="3"/>
        <v>-178550799.21720001</v>
      </c>
      <c r="AO53" s="121">
        <f t="shared" si="3"/>
        <v>-188439038.61076564</v>
      </c>
      <c r="AP53" s="121">
        <f t="shared" si="3"/>
        <v>-198272132.02603126</v>
      </c>
      <c r="AQ53" s="121">
        <f t="shared" si="3"/>
        <v>-208083471.00780687</v>
      </c>
      <c r="AR53" s="121">
        <f t="shared" si="3"/>
        <v>-217918555.23958248</v>
      </c>
      <c r="AS53" s="121">
        <f t="shared" si="3"/>
        <v>-227717168.63786811</v>
      </c>
      <c r="AT53" s="121">
        <f t="shared" si="3"/>
        <v>-237522082.03615373</v>
      </c>
      <c r="AU53" s="121">
        <f t="shared" si="3"/>
        <v>-247322050.43443936</v>
      </c>
      <c r="AV53" s="121">
        <f t="shared" si="3"/>
        <v>-257142076.21621498</v>
      </c>
      <c r="AW53" s="121">
        <f t="shared" si="3"/>
        <v>-266958105.5729906</v>
      </c>
      <c r="AX53" s="121">
        <f t="shared" si="3"/>
        <v>-276805778.83825624</v>
      </c>
      <c r="AY53" s="121">
        <f t="shared" si="3"/>
        <v>-286640421.56201184</v>
      </c>
      <c r="AZ53" s="121">
        <f t="shared" si="3"/>
        <v>-296490694.04425746</v>
      </c>
      <c r="BA53" s="121">
        <f t="shared" si="3"/>
        <v>-309929870.93042397</v>
      </c>
      <c r="BB53" s="121">
        <f t="shared" si="3"/>
        <v>-323291822.78162646</v>
      </c>
      <c r="BC53" s="121">
        <f t="shared" si="3"/>
        <v>-336616219.59534395</v>
      </c>
      <c r="BD53" s="121">
        <f t="shared" si="3"/>
        <v>-349964689.70906144</v>
      </c>
      <c r="BE53" s="121">
        <f t="shared" si="3"/>
        <v>-363267821.37779099</v>
      </c>
      <c r="BF53" s="121">
        <f t="shared" si="3"/>
        <v>-376577253.04652053</v>
      </c>
      <c r="BG53" s="121">
        <f t="shared" si="3"/>
        <v>-389882231.79025006</v>
      </c>
      <c r="BH53" s="121">
        <f t="shared" si="3"/>
        <v>-403216791.62896752</v>
      </c>
      <c r="BI53" s="121">
        <f t="shared" si="3"/>
        <v>-416546862.96768504</v>
      </c>
      <c r="BJ53" s="121">
        <f t="shared" si="3"/>
        <v>-429691031.9938876</v>
      </c>
      <c r="BK53" s="121">
        <f t="shared" si="3"/>
        <v>-442837599.09007806</v>
      </c>
      <c r="BL53" s="121">
        <f t="shared" si="3"/>
        <v>-456164867.40625656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46964050</v>
      </c>
      <c r="E60" s="121">
        <f t="shared" si="5"/>
        <v>37575109.333333336</v>
      </c>
      <c r="F60" s="121">
        <f t="shared" si="5"/>
        <v>28213477</v>
      </c>
      <c r="G60" s="121">
        <f t="shared" si="5"/>
        <v>18848788</v>
      </c>
      <c r="H60" s="121">
        <f t="shared" si="5"/>
        <v>9488072.333333334</v>
      </c>
      <c r="I60" s="121">
        <f t="shared" si="5"/>
        <v>56477890.466666676</v>
      </c>
      <c r="J60" s="121">
        <f t="shared" si="5"/>
        <v>47080424.800000012</v>
      </c>
      <c r="K60" s="121">
        <f t="shared" si="5"/>
        <v>37668919.133333348</v>
      </c>
      <c r="L60" s="121">
        <f t="shared" si="5"/>
        <v>28289753.46666668</v>
      </c>
      <c r="M60" s="121">
        <f t="shared" si="5"/>
        <v>18916197.800000012</v>
      </c>
      <c r="N60" s="121">
        <f t="shared" si="5"/>
        <v>9548947.2333333455</v>
      </c>
      <c r="O60" s="121">
        <f t="shared" si="5"/>
        <v>52619036.066666655</v>
      </c>
      <c r="P60" s="121">
        <f t="shared" si="5"/>
        <v>43316105.29999999</v>
      </c>
      <c r="Q60" s="121">
        <f t="shared" si="5"/>
        <v>32505470.787333321</v>
      </c>
      <c r="R60" s="121">
        <f t="shared" si="5"/>
        <v>21708775.992666658</v>
      </c>
      <c r="S60" s="121">
        <f t="shared" si="5"/>
        <v>10930193.412999989</v>
      </c>
      <c r="T60" s="121">
        <f t="shared" si="5"/>
        <v>132045.83333333331</v>
      </c>
      <c r="U60" s="121">
        <f t="shared" si="5"/>
        <v>-10649461.746333335</v>
      </c>
      <c r="V60" s="121">
        <f t="shared" si="5"/>
        <v>-21435004.326000001</v>
      </c>
      <c r="W60" s="121">
        <f t="shared" si="5"/>
        <v>-31223083.572333332</v>
      </c>
      <c r="X60" s="121">
        <f t="shared" si="5"/>
        <v>-41007458.100666665</v>
      </c>
      <c r="Y60" s="121">
        <f t="shared" si="5"/>
        <v>-50785596.098499998</v>
      </c>
      <c r="Z60" s="121">
        <f t="shared" si="5"/>
        <v>-60583366.783833332</v>
      </c>
      <c r="AA60" s="121">
        <f t="shared" si="5"/>
        <v>-70351821.220666662</v>
      </c>
      <c r="AB60" s="121">
        <f t="shared" si="5"/>
        <v>-80118667.782499999</v>
      </c>
      <c r="AC60" s="121">
        <f t="shared" si="5"/>
        <v>-88351269.966591671</v>
      </c>
      <c r="AD60" s="121">
        <f t="shared" si="5"/>
        <v>-96558167.175150007</v>
      </c>
      <c r="AE60" s="121">
        <f t="shared" si="5"/>
        <v>-104743956.30010833</v>
      </c>
      <c r="AF60" s="121">
        <f t="shared" si="5"/>
        <v>-112953065.42506666</v>
      </c>
      <c r="AG60" s="121">
        <f t="shared" si="5"/>
        <v>-121132515.82762499</v>
      </c>
      <c r="AH60" s="121">
        <f t="shared" si="5"/>
        <v>-129318266.23018332</v>
      </c>
      <c r="AI60" s="121">
        <f t="shared" si="5"/>
        <v>-137499679.13274166</v>
      </c>
      <c r="AJ60" s="121">
        <f t="shared" ref="AJ60:BL60" si="6">AJ58+AJ53</f>
        <v>-145693496.5077</v>
      </c>
      <c r="AK60" s="121">
        <f t="shared" si="6"/>
        <v>-153882720.87015834</v>
      </c>
      <c r="AL60" s="121">
        <f t="shared" si="6"/>
        <v>-162101579.45371667</v>
      </c>
      <c r="AM60" s="121">
        <f t="shared" si="6"/>
        <v>-170301101.99717501</v>
      </c>
      <c r="AN60" s="121">
        <f t="shared" si="6"/>
        <v>-178510482.55053335</v>
      </c>
      <c r="AO60" s="121">
        <f t="shared" si="6"/>
        <v>-188400480.27743229</v>
      </c>
      <c r="AP60" s="121">
        <f t="shared" si="6"/>
        <v>-198235332.02603126</v>
      </c>
      <c r="AQ60" s="121">
        <f t="shared" si="6"/>
        <v>-208048429.34114021</v>
      </c>
      <c r="AR60" s="121">
        <f t="shared" si="6"/>
        <v>-217885271.90624914</v>
      </c>
      <c r="AS60" s="121">
        <f t="shared" si="6"/>
        <v>-227685643.63786811</v>
      </c>
      <c r="AT60" s="121">
        <f t="shared" si="6"/>
        <v>-237492315.36948708</v>
      </c>
      <c r="AU60" s="121">
        <f t="shared" si="6"/>
        <v>-247294042.10110602</v>
      </c>
      <c r="AV60" s="121">
        <f t="shared" si="6"/>
        <v>-257115826.21621498</v>
      </c>
      <c r="AW60" s="121">
        <f t="shared" si="6"/>
        <v>-266933613.90632394</v>
      </c>
      <c r="AX60" s="121">
        <f t="shared" si="6"/>
        <v>-276783045.50492293</v>
      </c>
      <c r="AY60" s="121">
        <f t="shared" si="6"/>
        <v>-286619446.56201184</v>
      </c>
      <c r="AZ60" s="121">
        <f t="shared" si="6"/>
        <v>-296471477.37759078</v>
      </c>
      <c r="BA60" s="121">
        <f t="shared" si="6"/>
        <v>-309912412.59709066</v>
      </c>
      <c r="BB60" s="121">
        <f t="shared" si="6"/>
        <v>-323276122.78162646</v>
      </c>
      <c r="BC60" s="121">
        <f t="shared" si="6"/>
        <v>-336602277.92867726</v>
      </c>
      <c r="BD60" s="121">
        <f t="shared" si="6"/>
        <v>-349952506.37572813</v>
      </c>
      <c r="BE60" s="121">
        <f t="shared" si="6"/>
        <v>-363257396.37779099</v>
      </c>
      <c r="BF60" s="121">
        <f t="shared" si="6"/>
        <v>-376568586.37985384</v>
      </c>
      <c r="BG60" s="121">
        <f t="shared" si="6"/>
        <v>-389875323.45691675</v>
      </c>
      <c r="BH60" s="121">
        <f t="shared" si="6"/>
        <v>-403211641.62896752</v>
      </c>
      <c r="BI60" s="121">
        <f t="shared" si="6"/>
        <v>-416543471.30101836</v>
      </c>
      <c r="BJ60" s="121">
        <f t="shared" si="6"/>
        <v>-429689398.66055429</v>
      </c>
      <c r="BK60" s="121">
        <f t="shared" si="6"/>
        <v>-442837724.09007806</v>
      </c>
      <c r="BL60" s="121">
        <f t="shared" si="6"/>
        <v>-456166750.73958987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1080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18750</v>
      </c>
      <c r="L66" s="121">
        <f>'COGS-INVENTORY_CWS'!K69</f>
        <v>37500</v>
      </c>
      <c r="M66" s="121">
        <f>'COGS-INVENTORY_CWS'!L69</f>
        <v>56250</v>
      </c>
      <c r="N66" s="121">
        <f>'COGS-INVENTORY_CWS'!M69</f>
        <v>39750</v>
      </c>
      <c r="O66" s="121">
        <f>'COGS-INVENTORY_CWS'!N69</f>
        <v>5250</v>
      </c>
      <c r="P66" s="121">
        <f>'COGS-INVENTORY_CWS'!O69</f>
        <v>9750</v>
      </c>
      <c r="Q66" s="121">
        <f>'COGS-INVENTORY_CWS'!P69</f>
        <v>12825</v>
      </c>
      <c r="R66" s="121">
        <f>'COGS-INVENTORY_CWS'!Q69</f>
        <v>12150</v>
      </c>
      <c r="S66" s="121">
        <f>'COGS-INVENTORY_CWS'!R69</f>
        <v>12150</v>
      </c>
      <c r="T66" s="121">
        <f>'COGS-INVENTORY_CWS'!S69</f>
        <v>12150</v>
      </c>
      <c r="U66" s="121">
        <f>'COGS-INVENTORY_CWS'!T69</f>
        <v>12825</v>
      </c>
      <c r="V66" s="121">
        <f>'COGS-INVENTORY_CWS'!U69</f>
        <v>14175</v>
      </c>
      <c r="W66" s="121">
        <f>'COGS-INVENTORY_CWS'!V69</f>
        <v>14850</v>
      </c>
      <c r="X66" s="121">
        <f>'COGS-INVENTORY_CWS'!W69</f>
        <v>16200</v>
      </c>
      <c r="Y66" s="121">
        <f>'COGS-INVENTORY_CWS'!X69</f>
        <v>17550</v>
      </c>
      <c r="Z66" s="121">
        <f>'COGS-INVENTORY_CWS'!Y69</f>
        <v>16200</v>
      </c>
      <c r="AA66" s="121">
        <f>'COGS-INVENTORY_CWS'!Z69</f>
        <v>18900</v>
      </c>
      <c r="AB66" s="121">
        <f>'COGS-INVENTORY_CWS'!AA69</f>
        <v>24975</v>
      </c>
      <c r="AC66" s="121">
        <f>'COGS-INVENTORY_CWS'!AB69</f>
        <v>25650</v>
      </c>
      <c r="AD66" s="121">
        <f>'COGS-INVENTORY_CWS'!AC69</f>
        <v>25515</v>
      </c>
      <c r="AE66" s="121">
        <f>'COGS-INVENTORY_CWS'!AD69</f>
        <v>26730</v>
      </c>
      <c r="AF66" s="121">
        <f>'COGS-INVENTORY_CWS'!AE69</f>
        <v>26730</v>
      </c>
      <c r="AG66" s="121">
        <f>'COGS-INVENTORY_CWS'!AF69</f>
        <v>25515</v>
      </c>
      <c r="AH66" s="121">
        <f>'COGS-INVENTORY_CWS'!AG69</f>
        <v>24300</v>
      </c>
      <c r="AI66" s="121">
        <f>'COGS-INVENTORY_CWS'!AH69</f>
        <v>22477.5</v>
      </c>
      <c r="AJ66" s="121">
        <f>'COGS-INVENTORY_CWS'!AI69</f>
        <v>19440</v>
      </c>
      <c r="AK66" s="121">
        <f>'COGS-INVENTORY_CWS'!AJ69</f>
        <v>17010</v>
      </c>
      <c r="AL66" s="121">
        <f>'COGS-INVENTORY_CWS'!AK69</f>
        <v>17010</v>
      </c>
      <c r="AM66" s="121">
        <f>'COGS-INVENTORY_CWS'!AL69</f>
        <v>24300</v>
      </c>
      <c r="AN66" s="121">
        <f>'COGS-INVENTORY_CWS'!AM69</f>
        <v>32197.5</v>
      </c>
      <c r="AO66" s="121">
        <f>'COGS-INVENTORY_CWS'!AN69</f>
        <v>32319</v>
      </c>
      <c r="AP66" s="121">
        <f>'COGS-INVENTORY_CWS'!AO69</f>
        <v>32258.25</v>
      </c>
      <c r="AQ66" s="121">
        <f>'COGS-INVENTORY_CWS'!AP69</f>
        <v>33898.5</v>
      </c>
      <c r="AR66" s="121">
        <f>'COGS-INVENTORY_CWS'!AQ69</f>
        <v>33898.5</v>
      </c>
      <c r="AS66" s="121">
        <f>'COGS-INVENTORY_CWS'!AR69</f>
        <v>32258.25</v>
      </c>
      <c r="AT66" s="121">
        <f>'COGS-INVENTORY_CWS'!AS69</f>
        <v>30618</v>
      </c>
      <c r="AU66" s="121">
        <f>'COGS-INVENTORY_CWS'!AT69</f>
        <v>28977.75</v>
      </c>
      <c r="AV66" s="121">
        <f>'COGS-INVENTORY_CWS'!AU69</f>
        <v>25697.25</v>
      </c>
      <c r="AW66" s="121">
        <f>'COGS-INVENTORY_CWS'!AV69</f>
        <v>22416.75</v>
      </c>
      <c r="AX66" s="121">
        <f>'COGS-INVENTORY_CWS'!AW69</f>
        <v>21870</v>
      </c>
      <c r="AY66" s="121">
        <f>'COGS-INVENTORY_CWS'!AX69</f>
        <v>29524.5</v>
      </c>
      <c r="AZ66" s="121">
        <f>'COGS-INVENTORY_CWS'!AY69</f>
        <v>38819.25</v>
      </c>
      <c r="BA66" s="121">
        <f>'COGS-INVENTORY_CWS'!AZ69</f>
        <v>39475.35</v>
      </c>
      <c r="BB66" s="121">
        <f>'COGS-INVENTORY_CWS'!BA69</f>
        <v>39366</v>
      </c>
      <c r="BC66" s="121">
        <f>'COGS-INVENTORY_CWS'!BB69</f>
        <v>41334.299999999996</v>
      </c>
      <c r="BD66" s="121">
        <f>'COGS-INVENTORY_CWS'!BC69</f>
        <v>41334.300000000003</v>
      </c>
      <c r="BE66" s="121">
        <f>'COGS-INVENTORY_CWS'!BD69</f>
        <v>39366</v>
      </c>
      <c r="BF66" s="121">
        <f>'COGS-INVENTORY_CWS'!BE69</f>
        <v>37397.699999999997</v>
      </c>
      <c r="BG66" s="121">
        <f>'COGS-INVENTORY_CWS'!BF69</f>
        <v>34937.324999999997</v>
      </c>
      <c r="BH66" s="121">
        <f>'COGS-INVENTORY_CWS'!BG69</f>
        <v>30508.65</v>
      </c>
      <c r="BI66" s="121">
        <f>'COGS-INVENTORY_CWS'!BH69</f>
        <v>26572.050000000003</v>
      </c>
      <c r="BJ66" s="121">
        <f>'COGS-INVENTORY_CWS'!BI69</f>
        <v>258339.375</v>
      </c>
      <c r="BK66" s="121">
        <f>'COGS-INVENTORY_CWS'!BJ69</f>
        <v>492075</v>
      </c>
      <c r="BL66" s="121">
        <f>'COGS-INVENTORY_CWS'!BK69</f>
        <v>565886.25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18750</v>
      </c>
      <c r="L68" s="121">
        <f t="shared" si="7"/>
        <v>37500</v>
      </c>
      <c r="M68" s="121">
        <f t="shared" si="7"/>
        <v>56250</v>
      </c>
      <c r="N68" s="121">
        <f t="shared" si="7"/>
        <v>39750</v>
      </c>
      <c r="O68" s="121">
        <f t="shared" si="7"/>
        <v>5250</v>
      </c>
      <c r="P68" s="121">
        <f t="shared" si="7"/>
        <v>9750</v>
      </c>
      <c r="Q68" s="121">
        <f t="shared" si="7"/>
        <v>12825</v>
      </c>
      <c r="R68" s="121">
        <f t="shared" si="7"/>
        <v>12150</v>
      </c>
      <c r="S68" s="121">
        <f t="shared" si="7"/>
        <v>12150</v>
      </c>
      <c r="T68" s="121">
        <f t="shared" si="7"/>
        <v>12150</v>
      </c>
      <c r="U68" s="121">
        <f t="shared" si="7"/>
        <v>12825</v>
      </c>
      <c r="V68" s="121">
        <f t="shared" si="7"/>
        <v>14175</v>
      </c>
      <c r="W68" s="121">
        <f t="shared" si="7"/>
        <v>14850</v>
      </c>
      <c r="X68" s="121">
        <f t="shared" si="7"/>
        <v>16200</v>
      </c>
      <c r="Y68" s="121">
        <f t="shared" si="7"/>
        <v>17550</v>
      </c>
      <c r="Z68" s="121">
        <f t="shared" si="7"/>
        <v>16200</v>
      </c>
      <c r="AA68" s="121">
        <f t="shared" si="7"/>
        <v>18900</v>
      </c>
      <c r="AB68" s="121">
        <f t="shared" si="7"/>
        <v>24975</v>
      </c>
      <c r="AC68" s="121">
        <f t="shared" si="7"/>
        <v>25650</v>
      </c>
      <c r="AD68" s="121">
        <f t="shared" si="7"/>
        <v>25515</v>
      </c>
      <c r="AE68" s="121">
        <f t="shared" si="7"/>
        <v>26730</v>
      </c>
      <c r="AF68" s="121">
        <f t="shared" si="7"/>
        <v>26730</v>
      </c>
      <c r="AG68" s="121">
        <f t="shared" si="7"/>
        <v>25515</v>
      </c>
      <c r="AH68" s="121">
        <f t="shared" si="7"/>
        <v>24300</v>
      </c>
      <c r="AI68" s="121">
        <f t="shared" si="7"/>
        <v>22477.5</v>
      </c>
      <c r="AJ68" s="121">
        <f t="shared" si="7"/>
        <v>19440</v>
      </c>
      <c r="AK68" s="121">
        <f t="shared" si="7"/>
        <v>17010</v>
      </c>
      <c r="AL68" s="121">
        <f t="shared" si="7"/>
        <v>17010</v>
      </c>
      <c r="AM68" s="121">
        <f t="shared" si="7"/>
        <v>24300</v>
      </c>
      <c r="AN68" s="121">
        <f t="shared" si="7"/>
        <v>32197.5</v>
      </c>
      <c r="AO68" s="121">
        <f t="shared" si="7"/>
        <v>32319</v>
      </c>
      <c r="AP68" s="121">
        <f t="shared" si="7"/>
        <v>32258.25</v>
      </c>
      <c r="AQ68" s="121">
        <f t="shared" si="7"/>
        <v>33898.5</v>
      </c>
      <c r="AR68" s="121">
        <f t="shared" si="7"/>
        <v>33898.5</v>
      </c>
      <c r="AS68" s="121">
        <f t="shared" si="7"/>
        <v>32258.25</v>
      </c>
      <c r="AT68" s="121">
        <f t="shared" si="7"/>
        <v>30618</v>
      </c>
      <c r="AU68" s="121">
        <f t="shared" si="7"/>
        <v>28977.75</v>
      </c>
      <c r="AV68" s="121">
        <f t="shared" si="7"/>
        <v>25697.25</v>
      </c>
      <c r="AW68" s="121">
        <f t="shared" si="7"/>
        <v>22416.75</v>
      </c>
      <c r="AX68" s="121">
        <f t="shared" si="7"/>
        <v>21870</v>
      </c>
      <c r="AY68" s="121">
        <f t="shared" si="7"/>
        <v>29524.5</v>
      </c>
      <c r="AZ68" s="121">
        <f t="shared" si="7"/>
        <v>38819.25</v>
      </c>
      <c r="BA68" s="121">
        <f t="shared" si="7"/>
        <v>39475.35</v>
      </c>
      <c r="BB68" s="121">
        <f t="shared" si="7"/>
        <v>39366</v>
      </c>
      <c r="BC68" s="121">
        <f t="shared" si="7"/>
        <v>41334.299999999996</v>
      </c>
      <c r="BD68" s="121">
        <f t="shared" si="7"/>
        <v>41334.300000000003</v>
      </c>
      <c r="BE68" s="121">
        <f t="shared" si="7"/>
        <v>39366</v>
      </c>
      <c r="BF68" s="121">
        <f t="shared" si="7"/>
        <v>37397.699999999997</v>
      </c>
      <c r="BG68" s="121">
        <f t="shared" si="7"/>
        <v>34937.324999999997</v>
      </c>
      <c r="BH68" s="121">
        <f t="shared" si="7"/>
        <v>30508.65</v>
      </c>
      <c r="BI68" s="121">
        <f t="shared" si="7"/>
        <v>26572.050000000003</v>
      </c>
      <c r="BJ68" s="121">
        <f t="shared" si="7"/>
        <v>258339.375</v>
      </c>
      <c r="BK68" s="121">
        <f t="shared" si="7"/>
        <v>492075</v>
      </c>
      <c r="BL68" s="121">
        <f t="shared" si="7"/>
        <v>565886.25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18750</v>
      </c>
      <c r="L74" s="121">
        <f t="shared" si="8"/>
        <v>37500</v>
      </c>
      <c r="M74" s="121">
        <f t="shared" si="8"/>
        <v>56250</v>
      </c>
      <c r="N74" s="121">
        <f t="shared" si="8"/>
        <v>39750</v>
      </c>
      <c r="O74" s="121">
        <f t="shared" si="8"/>
        <v>5250</v>
      </c>
      <c r="P74" s="121">
        <f t="shared" si="8"/>
        <v>9750</v>
      </c>
      <c r="Q74" s="121">
        <f t="shared" si="8"/>
        <v>12825</v>
      </c>
      <c r="R74" s="121">
        <f t="shared" si="8"/>
        <v>12150</v>
      </c>
      <c r="S74" s="121">
        <f t="shared" si="8"/>
        <v>12150</v>
      </c>
      <c r="T74" s="121">
        <f t="shared" si="8"/>
        <v>12150</v>
      </c>
      <c r="U74" s="121">
        <f t="shared" si="8"/>
        <v>12825</v>
      </c>
      <c r="V74" s="121">
        <f t="shared" si="8"/>
        <v>14175</v>
      </c>
      <c r="W74" s="121">
        <f t="shared" si="8"/>
        <v>14850</v>
      </c>
      <c r="X74" s="121">
        <f t="shared" si="8"/>
        <v>16200</v>
      </c>
      <c r="Y74" s="121">
        <f t="shared" si="8"/>
        <v>17550</v>
      </c>
      <c r="Z74" s="121">
        <f t="shared" si="8"/>
        <v>16200</v>
      </c>
      <c r="AA74" s="121">
        <f t="shared" si="8"/>
        <v>18900</v>
      </c>
      <c r="AB74" s="121">
        <f t="shared" si="8"/>
        <v>24975</v>
      </c>
      <c r="AC74" s="121">
        <f t="shared" si="8"/>
        <v>25650</v>
      </c>
      <c r="AD74" s="121">
        <f t="shared" si="8"/>
        <v>25515</v>
      </c>
      <c r="AE74" s="121">
        <f t="shared" si="8"/>
        <v>26730</v>
      </c>
      <c r="AF74" s="121">
        <f t="shared" si="8"/>
        <v>26730</v>
      </c>
      <c r="AG74" s="121">
        <f t="shared" si="8"/>
        <v>25515</v>
      </c>
      <c r="AH74" s="121">
        <f t="shared" si="8"/>
        <v>24300</v>
      </c>
      <c r="AI74" s="121">
        <f t="shared" si="8"/>
        <v>22477.5</v>
      </c>
      <c r="AJ74" s="121">
        <f t="shared" ref="AJ74:BL74" si="9">AJ72+AJ68</f>
        <v>19440</v>
      </c>
      <c r="AK74" s="121">
        <f t="shared" si="9"/>
        <v>17010</v>
      </c>
      <c r="AL74" s="121">
        <f t="shared" si="9"/>
        <v>17010</v>
      </c>
      <c r="AM74" s="121">
        <f t="shared" si="9"/>
        <v>24300</v>
      </c>
      <c r="AN74" s="121">
        <f t="shared" si="9"/>
        <v>32197.5</v>
      </c>
      <c r="AO74" s="121">
        <f t="shared" si="9"/>
        <v>32319</v>
      </c>
      <c r="AP74" s="121">
        <f t="shared" si="9"/>
        <v>32258.25</v>
      </c>
      <c r="AQ74" s="121">
        <f t="shared" si="9"/>
        <v>33898.5</v>
      </c>
      <c r="AR74" s="121">
        <f t="shared" si="9"/>
        <v>33898.5</v>
      </c>
      <c r="AS74" s="121">
        <f t="shared" si="9"/>
        <v>32258.25</v>
      </c>
      <c r="AT74" s="121">
        <f t="shared" si="9"/>
        <v>30618</v>
      </c>
      <c r="AU74" s="121">
        <f t="shared" si="9"/>
        <v>28977.75</v>
      </c>
      <c r="AV74" s="121">
        <f t="shared" si="9"/>
        <v>25697.25</v>
      </c>
      <c r="AW74" s="121">
        <f t="shared" si="9"/>
        <v>22416.75</v>
      </c>
      <c r="AX74" s="121">
        <f t="shared" si="9"/>
        <v>21870</v>
      </c>
      <c r="AY74" s="121">
        <f t="shared" si="9"/>
        <v>29524.5</v>
      </c>
      <c r="AZ74" s="121">
        <f t="shared" si="9"/>
        <v>38819.25</v>
      </c>
      <c r="BA74" s="121">
        <f t="shared" si="9"/>
        <v>39475.35</v>
      </c>
      <c r="BB74" s="121">
        <f t="shared" si="9"/>
        <v>39366</v>
      </c>
      <c r="BC74" s="121">
        <f t="shared" si="9"/>
        <v>41334.299999999996</v>
      </c>
      <c r="BD74" s="121">
        <f t="shared" si="9"/>
        <v>41334.300000000003</v>
      </c>
      <c r="BE74" s="121">
        <f t="shared" si="9"/>
        <v>39366</v>
      </c>
      <c r="BF74" s="121">
        <f t="shared" si="9"/>
        <v>37397.699999999997</v>
      </c>
      <c r="BG74" s="121">
        <f t="shared" si="9"/>
        <v>34937.324999999997</v>
      </c>
      <c r="BH74" s="121">
        <f t="shared" si="9"/>
        <v>30508.65</v>
      </c>
      <c r="BI74" s="121">
        <f t="shared" si="9"/>
        <v>26572.050000000003</v>
      </c>
      <c r="BJ74" s="121">
        <f t="shared" si="9"/>
        <v>258339.375</v>
      </c>
      <c r="BK74" s="121">
        <f t="shared" si="9"/>
        <v>492075</v>
      </c>
      <c r="BL74" s="121">
        <f t="shared" si="9"/>
        <v>565886.25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1081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1082</v>
      </c>
      <c r="C77" s="136"/>
      <c r="D77" s="121">
        <f>IF($D42="Y",'FIN-CASHFLOW_CWS'!C60,'FIN-CASHFLOW_CWS'!C65)</f>
        <v>46992642</v>
      </c>
      <c r="E77" s="121">
        <f>IF($D42="Y",'FIN-CASHFLOW_CWS'!D60,'FIN-CASHFLOW_CWS'!D65)</f>
        <v>46992642</v>
      </c>
      <c r="F77" s="121">
        <f>IF($D42="Y",'FIN-CASHFLOW_CWS'!E60,'FIN-CASHFLOW_CWS'!E65)</f>
        <v>46992642</v>
      </c>
      <c r="G77" s="121">
        <f>IF($D42="Y",'FIN-CASHFLOW_CWS'!F60,'FIN-CASHFLOW_CWS'!F65)</f>
        <v>46992642</v>
      </c>
      <c r="H77" s="121">
        <f>IF($D42="Y",'FIN-CASHFLOW_CWS'!G60,'FIN-CASHFLOW_CWS'!G65)</f>
        <v>46992642</v>
      </c>
      <c r="I77" s="121">
        <f>IF($D42="Y",'FIN-CASHFLOW_CWS'!H60,'FIN-CASHFLOW_CWS'!H65)</f>
        <v>103378815.80000001</v>
      </c>
      <c r="J77" s="121">
        <f>IF($D42="Y",'FIN-CASHFLOW_CWS'!I60,'FIN-CASHFLOW_CWS'!I65)</f>
        <v>103378815.80000001</v>
      </c>
      <c r="K77" s="121">
        <f>IF($D42="Y",'FIN-CASHFLOW_CWS'!J60,'FIN-CASHFLOW_CWS'!J65)</f>
        <v>103378815.80000001</v>
      </c>
      <c r="L77" s="121">
        <f>IF($D42="Y",'FIN-CASHFLOW_CWS'!K60,'FIN-CASHFLOW_CWS'!K65)</f>
        <v>103378815.80000001</v>
      </c>
      <c r="M77" s="121">
        <f>IF($D42="Y",'FIN-CASHFLOW_CWS'!L60,'FIN-CASHFLOW_CWS'!L65)</f>
        <v>103378815.80000001</v>
      </c>
      <c r="N77" s="121">
        <f>IF($D42="Y",'FIN-CASHFLOW_CWS'!M60,'FIN-CASHFLOW_CWS'!M65)</f>
        <v>103378815.80000001</v>
      </c>
      <c r="O77" s="121">
        <f>IF($D42="Y",'FIN-CASHFLOW_CWS'!N60,'FIN-CASHFLOW_CWS'!N65)</f>
        <v>155820180.19999999</v>
      </c>
      <c r="P77" s="121">
        <f>IF($D42="Y",'FIN-CASHFLOW_CWS'!O60,'FIN-CASHFLOW_CWS'!O65)</f>
        <v>155820180.19999999</v>
      </c>
      <c r="Q77" s="121">
        <f>IF($D42="Y",'FIN-CASHFLOW_CWS'!P60,'FIN-CASHFLOW_CWS'!P65)</f>
        <v>155820180.19999999</v>
      </c>
      <c r="R77" s="121">
        <f>IF($D42="Y",'FIN-CASHFLOW_CWS'!Q60,'FIN-CASHFLOW_CWS'!Q65)</f>
        <v>155820180.19999999</v>
      </c>
      <c r="S77" s="121">
        <f>IF($D42="Y",'FIN-CASHFLOW_CWS'!R60,'FIN-CASHFLOW_CWS'!R65)</f>
        <v>155820180.19999999</v>
      </c>
      <c r="T77" s="121">
        <f>IF($D42="Y",'FIN-CASHFLOW_CWS'!S60,'FIN-CASHFLOW_CWS'!S65)</f>
        <v>155820180.19999999</v>
      </c>
      <c r="U77" s="121">
        <f>IF($D42="Y",'FIN-CASHFLOW_CWS'!T60,'FIN-CASHFLOW_CWS'!T65)</f>
        <v>155820180.19999999</v>
      </c>
      <c r="V77" s="121">
        <f>IF($D42="Y",'FIN-CASHFLOW_CWS'!U60,'FIN-CASHFLOW_CWS'!U65)</f>
        <v>155820180.19999999</v>
      </c>
      <c r="W77" s="121">
        <f>IF($D42="Y",'FIN-CASHFLOW_CWS'!V60,'FIN-CASHFLOW_CWS'!V65)</f>
        <v>155820180.19999999</v>
      </c>
      <c r="X77" s="121">
        <f>IF($D42="Y",'FIN-CASHFLOW_CWS'!W60,'FIN-CASHFLOW_CWS'!W65)</f>
        <v>155820180.19999999</v>
      </c>
      <c r="Y77" s="121">
        <f>IF($D42="Y",'FIN-CASHFLOW_CWS'!X60,'FIN-CASHFLOW_CWS'!X65)</f>
        <v>155820180.19999999</v>
      </c>
      <c r="Z77" s="121">
        <f>IF($D42="Y",'FIN-CASHFLOW_CWS'!Y60,'FIN-CASHFLOW_CWS'!Y65)</f>
        <v>155820180.19999999</v>
      </c>
      <c r="AA77" s="121">
        <f>IF($D42="Y",'FIN-CASHFLOW_CWS'!Z60,'FIN-CASHFLOW_CWS'!Z65)</f>
        <v>155820180.19999999</v>
      </c>
      <c r="AB77" s="121">
        <f>IF($D42="Y",'FIN-CASHFLOW_CWS'!AA60,'FIN-CASHFLOW_CWS'!AA65)</f>
        <v>155820180.19999999</v>
      </c>
      <c r="AC77" s="121">
        <f>IF($D42="Y",'FIN-CASHFLOW_CWS'!AB60,'FIN-CASHFLOW_CWS'!AB65)</f>
        <v>155820180.19999999</v>
      </c>
      <c r="AD77" s="121">
        <f>IF($D42="Y",'FIN-CASHFLOW_CWS'!AC60,'FIN-CASHFLOW_CWS'!AC65)</f>
        <v>155820180.19999999</v>
      </c>
      <c r="AE77" s="121">
        <f>IF($D42="Y",'FIN-CASHFLOW_CWS'!AD60,'FIN-CASHFLOW_CWS'!AD65)</f>
        <v>155820180.19999999</v>
      </c>
      <c r="AF77" s="121">
        <f>IF($D42="Y",'FIN-CASHFLOW_CWS'!AE60,'FIN-CASHFLOW_CWS'!AE65)</f>
        <v>155820180.19999999</v>
      </c>
      <c r="AG77" s="121">
        <f>IF($D42="Y",'FIN-CASHFLOW_CWS'!AF60,'FIN-CASHFLOW_CWS'!AF65)</f>
        <v>155820180.19999999</v>
      </c>
      <c r="AH77" s="121">
        <f>IF($D42="Y",'FIN-CASHFLOW_CWS'!AG60,'FIN-CASHFLOW_CWS'!AG65)</f>
        <v>155820180.19999999</v>
      </c>
      <c r="AI77" s="121">
        <f>IF($D42="Y",'FIN-CASHFLOW_CWS'!AH60,'FIN-CASHFLOW_CWS'!AH65)</f>
        <v>155820180.19999999</v>
      </c>
      <c r="AJ77" s="121">
        <f>IF($D42="Y",'FIN-CASHFLOW_CWS'!AI60,'FIN-CASHFLOW_CWS'!AI65)</f>
        <v>155820180.19999999</v>
      </c>
      <c r="AK77" s="121">
        <f>IF($D42="Y",'FIN-CASHFLOW_CWS'!AJ60,'FIN-CASHFLOW_CWS'!AJ65)</f>
        <v>155820180.19999999</v>
      </c>
      <c r="AL77" s="121">
        <f>IF($D42="Y",'FIN-CASHFLOW_CWS'!AK60,'FIN-CASHFLOW_CWS'!AK65)</f>
        <v>155820180.19999999</v>
      </c>
      <c r="AM77" s="121">
        <f>IF($D42="Y",'FIN-CASHFLOW_CWS'!AL60,'FIN-CASHFLOW_CWS'!AL65)</f>
        <v>155820180.19999999</v>
      </c>
      <c r="AN77" s="121">
        <f>IF($D42="Y",'FIN-CASHFLOW_CWS'!AM60,'FIN-CASHFLOW_CWS'!AM65)</f>
        <v>155820180.19999999</v>
      </c>
      <c r="AO77" s="121">
        <f>IF($D42="Y",'FIN-CASHFLOW_CWS'!AN60,'FIN-CASHFLOW_CWS'!AN65)</f>
        <v>155820180.19999999</v>
      </c>
      <c r="AP77" s="121">
        <f>IF($D42="Y",'FIN-CASHFLOW_CWS'!AO60,'FIN-CASHFLOW_CWS'!AO65)</f>
        <v>155820180.19999999</v>
      </c>
      <c r="AQ77" s="121">
        <f>IF($D42="Y",'FIN-CASHFLOW_CWS'!AP60,'FIN-CASHFLOW_CWS'!AP65)</f>
        <v>155820180.19999999</v>
      </c>
      <c r="AR77" s="121">
        <f>IF($D42="Y",'FIN-CASHFLOW_CWS'!AQ60,'FIN-CASHFLOW_CWS'!AQ65)</f>
        <v>155820180.19999999</v>
      </c>
      <c r="AS77" s="121">
        <f>IF($D42="Y",'FIN-CASHFLOW_CWS'!AR60,'FIN-CASHFLOW_CWS'!AR65)</f>
        <v>155820180.19999999</v>
      </c>
      <c r="AT77" s="121">
        <f>IF($D42="Y",'FIN-CASHFLOW_CWS'!AS60,'FIN-CASHFLOW_CWS'!AS65)</f>
        <v>155820180.19999999</v>
      </c>
      <c r="AU77" s="121">
        <f>IF($D42="Y",'FIN-CASHFLOW_CWS'!AT60,'FIN-CASHFLOW_CWS'!AT65)</f>
        <v>155820180.19999999</v>
      </c>
      <c r="AV77" s="121">
        <f>IF($D42="Y",'FIN-CASHFLOW_CWS'!AU60,'FIN-CASHFLOW_CWS'!AU65)</f>
        <v>155820180.19999999</v>
      </c>
      <c r="AW77" s="121">
        <f>IF($D42="Y",'FIN-CASHFLOW_CWS'!AV60,'FIN-CASHFLOW_CWS'!AV65)</f>
        <v>155820180.19999999</v>
      </c>
      <c r="AX77" s="121">
        <f>IF($D42="Y",'FIN-CASHFLOW_CWS'!AW60,'FIN-CASHFLOW_CWS'!AW65)</f>
        <v>155820180.19999999</v>
      </c>
      <c r="AY77" s="121">
        <f>IF($D42="Y",'FIN-CASHFLOW_CWS'!AX60,'FIN-CASHFLOW_CWS'!AX65)</f>
        <v>155820180.19999999</v>
      </c>
      <c r="AZ77" s="121">
        <f>IF($D42="Y",'FIN-CASHFLOW_CWS'!AY60,'FIN-CASHFLOW_CWS'!AY65)</f>
        <v>155820180.19999999</v>
      </c>
      <c r="BA77" s="121">
        <f>IF($D42="Y",'FIN-CASHFLOW_CWS'!AZ60,'FIN-CASHFLOW_CWS'!AZ65)</f>
        <v>155820180.19999999</v>
      </c>
      <c r="BB77" s="121">
        <f>IF($D42="Y",'FIN-CASHFLOW_CWS'!BA60,'FIN-CASHFLOW_CWS'!BA65)</f>
        <v>155820180.19999999</v>
      </c>
      <c r="BC77" s="121">
        <f>IF($D42="Y",'FIN-CASHFLOW_CWS'!BB60,'FIN-CASHFLOW_CWS'!BB65)</f>
        <v>155820180.19999999</v>
      </c>
      <c r="BD77" s="121">
        <f>IF($D42="Y",'FIN-CASHFLOW_CWS'!BC60,'FIN-CASHFLOW_CWS'!BC65)</f>
        <v>155820180.19999999</v>
      </c>
      <c r="BE77" s="121">
        <f>IF($D42="Y",'FIN-CASHFLOW_CWS'!BD60,'FIN-CASHFLOW_CWS'!BD65)</f>
        <v>155820180.19999999</v>
      </c>
      <c r="BF77" s="121">
        <f>IF($D42="Y",'FIN-CASHFLOW_CWS'!BE60,'FIN-CASHFLOW_CWS'!BE65)</f>
        <v>155820180.19999999</v>
      </c>
      <c r="BG77" s="121">
        <f>IF($D42="Y",'FIN-CASHFLOW_CWS'!BF60,'FIN-CASHFLOW_CWS'!BF65)</f>
        <v>155820180.19999999</v>
      </c>
      <c r="BH77" s="121">
        <f>IF($D42="Y",'FIN-CASHFLOW_CWS'!BG60,'FIN-CASHFLOW_CWS'!BG65)</f>
        <v>155820180.19999999</v>
      </c>
      <c r="BI77" s="121">
        <f>IF($D42="Y",'FIN-CASHFLOW_CWS'!BH60,'FIN-CASHFLOW_CWS'!BH65)</f>
        <v>155820180.19999999</v>
      </c>
      <c r="BJ77" s="121">
        <f>IF($D42="Y",'FIN-CASHFLOW_CWS'!BI60,'FIN-CASHFLOW_CWS'!BI65)</f>
        <v>155820180.19999999</v>
      </c>
      <c r="BK77" s="121">
        <f>IF($D42="Y",'FIN-CASHFLOW_CWS'!BJ60,'FIN-CASHFLOW_CWS'!BJ65)</f>
        <v>155820180.19999999</v>
      </c>
      <c r="BL77" s="121">
        <f>IF($D42="Y",'FIN-CASHFLOW_CWS'!BK60,'FIN-CASHFLOW_CWS'!BK65)</f>
        <v>155820180.19999999</v>
      </c>
    </row>
    <row r="78" spans="2:64" x14ac:dyDescent="0.15">
      <c r="B78" s="309" t="s">
        <v>1001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-37504569.666666664</v>
      </c>
      <c r="J78" s="121">
        <f t="shared" si="10"/>
        <v>-46900925.333333328</v>
      </c>
      <c r="K78" s="121">
        <f t="shared" si="10"/>
        <v>-56298390.999999993</v>
      </c>
      <c r="L78" s="121">
        <f t="shared" si="10"/>
        <v>-65728646.666666657</v>
      </c>
      <c r="M78" s="121">
        <f t="shared" si="10"/>
        <v>-75126562.333333328</v>
      </c>
      <c r="N78" s="121">
        <f t="shared" si="10"/>
        <v>-84518868</v>
      </c>
      <c r="O78" s="121">
        <f t="shared" si="10"/>
        <v>-93869618.566666663</v>
      </c>
      <c r="P78" s="121">
        <f t="shared" si="10"/>
        <v>-103206394.13333333</v>
      </c>
      <c r="Q78" s="121">
        <f t="shared" si="10"/>
        <v>-112513824.89999999</v>
      </c>
      <c r="R78" s="121">
        <f t="shared" si="10"/>
        <v>-123327534.41266666</v>
      </c>
      <c r="S78" s="121">
        <f t="shared" si="10"/>
        <v>-134123554.20733333</v>
      </c>
      <c r="T78" s="121">
        <f t="shared" si="10"/>
        <v>-144902136.787</v>
      </c>
      <c r="U78" s="121">
        <f t="shared" si="10"/>
        <v>-155700284.36666667</v>
      </c>
      <c r="V78" s="121">
        <f t="shared" si="10"/>
        <v>-166482466.94633335</v>
      </c>
      <c r="W78" s="121">
        <f t="shared" si="10"/>
        <v>-177269359.52600002</v>
      </c>
      <c r="X78" s="121">
        <f t="shared" si="10"/>
        <v>-187058113.77233335</v>
      </c>
      <c r="Y78" s="121">
        <f t="shared" si="10"/>
        <v>-196843838.30066669</v>
      </c>
      <c r="Z78" s="121">
        <f t="shared" si="10"/>
        <v>-206623326.29850003</v>
      </c>
      <c r="AA78" s="121">
        <f t="shared" si="10"/>
        <v>-216419746.98383337</v>
      </c>
      <c r="AB78" s="121">
        <f t="shared" si="10"/>
        <v>-226190901.42066669</v>
      </c>
      <c r="AC78" s="121">
        <f t="shared" si="10"/>
        <v>-235963822.98250002</v>
      </c>
      <c r="AD78" s="121">
        <f t="shared" si="10"/>
        <v>-244197100.16659167</v>
      </c>
      <c r="AE78" s="121">
        <f t="shared" si="10"/>
        <v>-252403862.37515</v>
      </c>
      <c r="AF78" s="121">
        <f t="shared" si="10"/>
        <v>-260590866.50010833</v>
      </c>
      <c r="AG78" s="121">
        <f t="shared" si="10"/>
        <v>-268799975.62506664</v>
      </c>
      <c r="AH78" s="121">
        <f t="shared" si="10"/>
        <v>-276978211.02762496</v>
      </c>
      <c r="AI78" s="121">
        <f t="shared" si="10"/>
        <v>-285162746.43018329</v>
      </c>
      <c r="AJ78" s="121">
        <f t="shared" si="10"/>
        <v>-293342336.83274162</v>
      </c>
      <c r="AK78" s="121">
        <f t="shared" si="10"/>
        <v>-301533116.70769995</v>
      </c>
      <c r="AL78" s="121">
        <f t="shared" si="10"/>
        <v>-309719911.0701583</v>
      </c>
      <c r="AM78" s="121">
        <f t="shared" si="10"/>
        <v>-317938769.65371662</v>
      </c>
      <c r="AN78" s="121">
        <f t="shared" si="10"/>
        <v>-326145582.19717497</v>
      </c>
      <c r="AO78" s="121">
        <f t="shared" si="10"/>
        <v>-334362860.25053328</v>
      </c>
      <c r="AP78" s="121">
        <f t="shared" si="10"/>
        <v>-344252979.47743225</v>
      </c>
      <c r="AQ78" s="121">
        <f t="shared" si="10"/>
        <v>-354087770.47603118</v>
      </c>
      <c r="AR78" s="121">
        <f t="shared" si="10"/>
        <v>-363902508.04114014</v>
      </c>
      <c r="AS78" s="121">
        <f t="shared" si="10"/>
        <v>-373739350.60624909</v>
      </c>
      <c r="AT78" s="121">
        <f t="shared" si="10"/>
        <v>-383538082.08786803</v>
      </c>
      <c r="AU78" s="121">
        <f t="shared" si="10"/>
        <v>-393343113.56948698</v>
      </c>
      <c r="AV78" s="121">
        <f t="shared" si="10"/>
        <v>-403143200.05110592</v>
      </c>
      <c r="AW78" s="121">
        <f t="shared" si="10"/>
        <v>-412961703.66621488</v>
      </c>
      <c r="AX78" s="121">
        <f t="shared" si="10"/>
        <v>-422776210.85632384</v>
      </c>
      <c r="AY78" s="121">
        <f t="shared" si="10"/>
        <v>-432625095.7049228</v>
      </c>
      <c r="AZ78" s="121">
        <f t="shared" si="10"/>
        <v>-442469151.26201177</v>
      </c>
      <c r="BA78" s="121">
        <f t="shared" si="10"/>
        <v>-452330476.8275907</v>
      </c>
      <c r="BB78" s="121">
        <f t="shared" si="10"/>
        <v>-465772068.14709055</v>
      </c>
      <c r="BC78" s="121">
        <f t="shared" si="10"/>
        <v>-479135668.98162639</v>
      </c>
      <c r="BD78" s="121">
        <f t="shared" si="10"/>
        <v>-492463792.42867726</v>
      </c>
      <c r="BE78" s="121">
        <f t="shared" si="10"/>
        <v>-505814020.87572813</v>
      </c>
      <c r="BF78" s="121">
        <f t="shared" si="10"/>
        <v>-519116942.57779098</v>
      </c>
      <c r="BG78" s="121">
        <f t="shared" si="10"/>
        <v>-532426164.27985382</v>
      </c>
      <c r="BH78" s="121">
        <f t="shared" si="10"/>
        <v>-545730440.98191667</v>
      </c>
      <c r="BI78" s="121">
        <f t="shared" si="10"/>
        <v>-559062330.47896755</v>
      </c>
      <c r="BJ78" s="121">
        <f t="shared" si="10"/>
        <v>-572390223.55101836</v>
      </c>
      <c r="BK78" s="121">
        <f t="shared" si="10"/>
        <v>-585767918.23555422</v>
      </c>
      <c r="BL78" s="121">
        <f t="shared" si="10"/>
        <v>-599149979.29007804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-9360715.666666666</v>
      </c>
      <c r="I79" s="70">
        <f>'FIN-CASHFLOW_CWS'!H35</f>
        <v>-9396355.666666666</v>
      </c>
      <c r="J79" s="70">
        <f>'FIN-CASHFLOW_CWS'!I35</f>
        <v>-9397465.666666666</v>
      </c>
      <c r="K79" s="70">
        <f>'FIN-CASHFLOW_CWS'!J35</f>
        <v>-9430255.666666666</v>
      </c>
      <c r="L79" s="70">
        <f>'FIN-CASHFLOW_CWS'!K35</f>
        <v>-9397915.666666666</v>
      </c>
      <c r="M79" s="70">
        <f>'FIN-CASHFLOW_CWS'!L35</f>
        <v>-9392305.666666666</v>
      </c>
      <c r="N79" s="70">
        <f>'FIN-CASHFLOW_CWS'!M35</f>
        <v>-9350750.5666666664</v>
      </c>
      <c r="O79" s="70">
        <f>'FIN-CASHFLOW_CWS'!N35</f>
        <v>-9336775.5666666664</v>
      </c>
      <c r="P79" s="70">
        <f>'FIN-CASHFLOW_CWS'!O35</f>
        <v>-9307430.7666666657</v>
      </c>
      <c r="Q79" s="70">
        <f>'FIN-CASHFLOW_CWS'!P35</f>
        <v>-10813709.512666667</v>
      </c>
      <c r="R79" s="70">
        <f>'FIN-CASHFLOW_CWS'!Q35</f>
        <v>-10796019.794666667</v>
      </c>
      <c r="S79" s="70">
        <f>'FIN-CASHFLOW_CWS'!R35</f>
        <v>-10778582.579666667</v>
      </c>
      <c r="T79" s="70">
        <f>'FIN-CASHFLOW_CWS'!S35</f>
        <v>-10798147.579666667</v>
      </c>
      <c r="U79" s="70">
        <f>'FIN-CASHFLOW_CWS'!T35</f>
        <v>-10782182.579666667</v>
      </c>
      <c r="V79" s="70">
        <f>'FIN-CASHFLOW_CWS'!U35</f>
        <v>-10786892.579666667</v>
      </c>
      <c r="W79" s="70">
        <f>'FIN-CASHFLOW_CWS'!V35</f>
        <v>-9788754.2463333346</v>
      </c>
      <c r="X79" s="70">
        <f>'FIN-CASHFLOW_CWS'!W35</f>
        <v>-9785724.5283333343</v>
      </c>
      <c r="Y79" s="70">
        <f>'FIN-CASHFLOW_CWS'!X35</f>
        <v>-9779487.9978333339</v>
      </c>
      <c r="Z79" s="70">
        <f>'FIN-CASHFLOW_CWS'!Y35</f>
        <v>-9796420.6853333339</v>
      </c>
      <c r="AA79" s="70">
        <f>'FIN-CASHFLOW_CWS'!Z35</f>
        <v>-9771154.4368333351</v>
      </c>
      <c r="AB79" s="70">
        <f>'FIN-CASHFLOW_CWS'!AA35</f>
        <v>-9772921.5618333351</v>
      </c>
      <c r="AC79" s="70">
        <f>'FIN-CASHFLOW_CWS'!AB35</f>
        <v>-8233277.1840916667</v>
      </c>
      <c r="AD79" s="70">
        <f>'FIN-CASHFLOW_CWS'!AC35</f>
        <v>-8206762.2085583331</v>
      </c>
      <c r="AE79" s="70">
        <f>'FIN-CASHFLOW_CWS'!AD35</f>
        <v>-8187004.1249583336</v>
      </c>
      <c r="AF79" s="70">
        <f>'FIN-CASHFLOW_CWS'!AE35</f>
        <v>-8209109.1249583336</v>
      </c>
      <c r="AG79" s="70">
        <f>'FIN-CASHFLOW_CWS'!AF35</f>
        <v>-8178235.4025583332</v>
      </c>
      <c r="AH79" s="70">
        <f>'FIN-CASHFLOW_CWS'!AG35</f>
        <v>-8184535.4025583332</v>
      </c>
      <c r="AI79" s="70">
        <f>'FIN-CASHFLOW_CWS'!AH35</f>
        <v>-8179590.4025583332</v>
      </c>
      <c r="AJ79" s="70">
        <f>'FIN-CASHFLOW_CWS'!AI35</f>
        <v>-8190779.8749583336</v>
      </c>
      <c r="AK79" s="70">
        <f>'FIN-CASHFLOW_CWS'!AJ35</f>
        <v>-8186794.3624583334</v>
      </c>
      <c r="AL79" s="70">
        <f>'FIN-CASHFLOW_CWS'!AK35</f>
        <v>-8218858.5835583331</v>
      </c>
      <c r="AM79" s="70">
        <f>'FIN-CASHFLOW_CWS'!AL35</f>
        <v>-8206812.5434583323</v>
      </c>
      <c r="AN79" s="70">
        <f>'FIN-CASHFLOW_CWS'!AM35</f>
        <v>-8217278.0533583323</v>
      </c>
      <c r="AO79" s="70">
        <f>'FIN-CASHFLOW_CWS'!AN35</f>
        <v>-9890119.2268989589</v>
      </c>
      <c r="AP79" s="70">
        <f>'FIN-CASHFLOW_CWS'!AO35</f>
        <v>-9834790.9985989593</v>
      </c>
      <c r="AQ79" s="70">
        <f>'FIN-CASHFLOW_CWS'!AP35</f>
        <v>-9814737.5651089586</v>
      </c>
      <c r="AR79" s="70">
        <f>'FIN-CASHFLOW_CWS'!AQ35</f>
        <v>-9836842.5651089586</v>
      </c>
      <c r="AS79" s="70">
        <f>'FIN-CASHFLOW_CWS'!AR35</f>
        <v>-9798731.4816189595</v>
      </c>
      <c r="AT79" s="70">
        <f>'FIN-CASHFLOW_CWS'!AS35</f>
        <v>-9805031.4816189595</v>
      </c>
      <c r="AU79" s="70">
        <f>'FIN-CASHFLOW_CWS'!AT35</f>
        <v>-9800086.4816189595</v>
      </c>
      <c r="AV79" s="70">
        <f>'FIN-CASHFLOW_CWS'!AU35</f>
        <v>-9818503.6151089575</v>
      </c>
      <c r="AW79" s="70">
        <f>'FIN-CASHFLOW_CWS'!AV35</f>
        <v>-9814507.1901089586</v>
      </c>
      <c r="AX79" s="70">
        <f>'FIN-CASHFLOW_CWS'!AW35</f>
        <v>-9848884.8485989608</v>
      </c>
      <c r="AY79" s="70">
        <f>'FIN-CASHFLOW_CWS'!AX35</f>
        <v>-9844055.5570889618</v>
      </c>
      <c r="AZ79" s="70">
        <f>'FIN-CASHFLOW_CWS'!AY35</f>
        <v>-9861325.565578958</v>
      </c>
      <c r="BA79" s="70">
        <f>'FIN-CASHFLOW_CWS'!AZ35</f>
        <v>-13441591.319499848</v>
      </c>
      <c r="BB79" s="70">
        <f>'FIN-CASHFLOW_CWS'!BA35</f>
        <v>-13363600.83453585</v>
      </c>
      <c r="BC79" s="70">
        <f>'FIN-CASHFLOW_CWS'!BB35</f>
        <v>-13328123.447050849</v>
      </c>
      <c r="BD79" s="70">
        <f>'FIN-CASHFLOW_CWS'!BC35</f>
        <v>-13350228.447050849</v>
      </c>
      <c r="BE79" s="70">
        <f>'FIN-CASHFLOW_CWS'!BD35</f>
        <v>-13302921.702062849</v>
      </c>
      <c r="BF79" s="70">
        <f>'FIN-CASHFLOW_CWS'!BE35</f>
        <v>-13309221.702062849</v>
      </c>
      <c r="BG79" s="70">
        <f>'FIN-CASHFLOW_CWS'!BF35</f>
        <v>-13304276.702062849</v>
      </c>
      <c r="BH79" s="70">
        <f>'FIN-CASHFLOW_CWS'!BG35</f>
        <v>-13331889.49705085</v>
      </c>
      <c r="BI79" s="70">
        <f>'FIN-CASHFLOW_CWS'!BH35</f>
        <v>-13327893.072050849</v>
      </c>
      <c r="BJ79" s="70">
        <f>'FIN-CASHFLOW_CWS'!BI35</f>
        <v>-13377694.68453585</v>
      </c>
      <c r="BK79" s="70">
        <f>'FIN-CASHFLOW_CWS'!BJ35</f>
        <v>-13382061.05452385</v>
      </c>
      <c r="BL79" s="70">
        <f>'FIN-CASHFLOW_CWS'!BK35</f>
        <v>-13402837.89951185</v>
      </c>
    </row>
    <row r="80" spans="2:64" x14ac:dyDescent="0.15">
      <c r="B80" s="306" t="s">
        <v>1083</v>
      </c>
      <c r="C80" s="135"/>
      <c r="D80" s="121">
        <f>SUM(D77:D79)</f>
        <v>46964050</v>
      </c>
      <c r="E80" s="121">
        <f>SUM(E77:E79)</f>
        <v>37575109.333333336</v>
      </c>
      <c r="F80" s="121">
        <f t="shared" ref="F80:BL80" si="11">SUM(F77:F79)</f>
        <v>28213477</v>
      </c>
      <c r="G80" s="121">
        <f t="shared" si="11"/>
        <v>18848788</v>
      </c>
      <c r="H80" s="121">
        <f t="shared" si="11"/>
        <v>9488072.333333334</v>
      </c>
      <c r="I80" s="121">
        <f t="shared" si="11"/>
        <v>56477890.466666684</v>
      </c>
      <c r="J80" s="121">
        <f t="shared" si="11"/>
        <v>47080424.800000019</v>
      </c>
      <c r="K80" s="121">
        <f t="shared" si="11"/>
        <v>37650169.133333355</v>
      </c>
      <c r="L80" s="121">
        <f t="shared" si="11"/>
        <v>28252253.466666691</v>
      </c>
      <c r="M80" s="121">
        <f t="shared" si="11"/>
        <v>18859947.800000019</v>
      </c>
      <c r="N80" s="121">
        <f t="shared" si="11"/>
        <v>9509197.2333333455</v>
      </c>
      <c r="O80" s="121">
        <f t="shared" si="11"/>
        <v>52613786.066666663</v>
      </c>
      <c r="P80" s="121">
        <f t="shared" si="11"/>
        <v>43306355.299999997</v>
      </c>
      <c r="Q80" s="121">
        <f t="shared" si="11"/>
        <v>32492645.787333332</v>
      </c>
      <c r="R80" s="121">
        <f t="shared" si="11"/>
        <v>21696625.992666658</v>
      </c>
      <c r="S80" s="121">
        <f t="shared" si="11"/>
        <v>10918043.412999995</v>
      </c>
      <c r="T80" s="121">
        <f t="shared" si="11"/>
        <v>119895.83333332092</v>
      </c>
      <c r="U80" s="121">
        <f t="shared" si="11"/>
        <v>-10662286.746333353</v>
      </c>
      <c r="V80" s="121">
        <f t="shared" si="11"/>
        <v>-21449179.326000027</v>
      </c>
      <c r="W80" s="121">
        <f t="shared" si="11"/>
        <v>-31237933.572333369</v>
      </c>
      <c r="X80" s="121">
        <f t="shared" si="11"/>
        <v>-41023658.100666702</v>
      </c>
      <c r="Y80" s="121">
        <f t="shared" si="11"/>
        <v>-50803146.098500036</v>
      </c>
      <c r="Z80" s="121">
        <f t="shared" si="11"/>
        <v>-60599566.783833377</v>
      </c>
      <c r="AA80" s="121">
        <f t="shared" si="11"/>
        <v>-70370721.220666721</v>
      </c>
      <c r="AB80" s="121">
        <f t="shared" si="11"/>
        <v>-80143642.782500044</v>
      </c>
      <c r="AC80" s="121">
        <f t="shared" si="11"/>
        <v>-88376919.966591701</v>
      </c>
      <c r="AD80" s="121">
        <f t="shared" si="11"/>
        <v>-96583682.175150022</v>
      </c>
      <c r="AE80" s="121">
        <f t="shared" si="11"/>
        <v>-104770686.30010834</v>
      </c>
      <c r="AF80" s="121">
        <f t="shared" si="11"/>
        <v>-112979795.42506668</v>
      </c>
      <c r="AG80" s="121">
        <f t="shared" si="11"/>
        <v>-121158030.82762498</v>
      </c>
      <c r="AH80" s="121">
        <f t="shared" si="11"/>
        <v>-129342566.2301833</v>
      </c>
      <c r="AI80" s="121">
        <f t="shared" si="11"/>
        <v>-137522156.63274163</v>
      </c>
      <c r="AJ80" s="121">
        <f t="shared" si="11"/>
        <v>-145712936.50769997</v>
      </c>
      <c r="AK80" s="121">
        <f t="shared" si="11"/>
        <v>-153899730.87015831</v>
      </c>
      <c r="AL80" s="121">
        <f t="shared" si="11"/>
        <v>-162118589.45371664</v>
      </c>
      <c r="AM80" s="121">
        <f t="shared" si="11"/>
        <v>-170325401.99717498</v>
      </c>
      <c r="AN80" s="121">
        <f t="shared" si="11"/>
        <v>-178542680.05053332</v>
      </c>
      <c r="AO80" s="121">
        <f t="shared" si="11"/>
        <v>-188432799.27743226</v>
      </c>
      <c r="AP80" s="121">
        <f t="shared" si="11"/>
        <v>-198267590.27603123</v>
      </c>
      <c r="AQ80" s="121">
        <f t="shared" si="11"/>
        <v>-208082327.84114015</v>
      </c>
      <c r="AR80" s="121">
        <f t="shared" si="11"/>
        <v>-217919170.40624911</v>
      </c>
      <c r="AS80" s="121">
        <f t="shared" si="11"/>
        <v>-227717901.88786808</v>
      </c>
      <c r="AT80" s="121">
        <f t="shared" si="11"/>
        <v>-237522933.36948702</v>
      </c>
      <c r="AU80" s="121">
        <f t="shared" si="11"/>
        <v>-247323019.85110596</v>
      </c>
      <c r="AV80" s="121">
        <f t="shared" si="11"/>
        <v>-257141523.4662149</v>
      </c>
      <c r="AW80" s="121">
        <f t="shared" si="11"/>
        <v>-266956030.65632385</v>
      </c>
      <c r="AX80" s="121">
        <f t="shared" si="11"/>
        <v>-276804915.50492281</v>
      </c>
      <c r="AY80" s="121">
        <f t="shared" si="11"/>
        <v>-286648971.06201178</v>
      </c>
      <c r="AZ80" s="121">
        <f t="shared" si="11"/>
        <v>-296510296.62759072</v>
      </c>
      <c r="BA80" s="121">
        <f t="shared" si="11"/>
        <v>-309951887.94709057</v>
      </c>
      <c r="BB80" s="121">
        <f t="shared" si="11"/>
        <v>-323315488.7816264</v>
      </c>
      <c r="BC80" s="121">
        <f t="shared" si="11"/>
        <v>-336643612.22867727</v>
      </c>
      <c r="BD80" s="121">
        <f t="shared" si="11"/>
        <v>-349993840.67572814</v>
      </c>
      <c r="BE80" s="121">
        <f t="shared" si="11"/>
        <v>-363296762.37779099</v>
      </c>
      <c r="BF80" s="121">
        <f t="shared" si="11"/>
        <v>-376605984.07985383</v>
      </c>
      <c r="BG80" s="121">
        <f t="shared" si="11"/>
        <v>-389910260.78191668</v>
      </c>
      <c r="BH80" s="121">
        <f t="shared" si="11"/>
        <v>-403242150.2789675</v>
      </c>
      <c r="BI80" s="121">
        <f t="shared" si="11"/>
        <v>-416570043.35101843</v>
      </c>
      <c r="BJ80" s="121">
        <f t="shared" si="11"/>
        <v>-429947738.03555423</v>
      </c>
      <c r="BK80" s="121">
        <f t="shared" si="11"/>
        <v>-443329799.09007806</v>
      </c>
      <c r="BL80" s="121">
        <f t="shared" si="11"/>
        <v>-456732636.98958993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1084</v>
      </c>
      <c r="C82" s="135"/>
      <c r="D82" s="121">
        <f t="shared" ref="D82:AI82" si="12">D80+D74</f>
        <v>46964050</v>
      </c>
      <c r="E82" s="121">
        <f t="shared" si="12"/>
        <v>37575109.333333336</v>
      </c>
      <c r="F82" s="121">
        <f t="shared" si="12"/>
        <v>28213477</v>
      </c>
      <c r="G82" s="121">
        <f t="shared" si="12"/>
        <v>18848788</v>
      </c>
      <c r="H82" s="121">
        <f t="shared" si="12"/>
        <v>9488072.333333334</v>
      </c>
      <c r="I82" s="121">
        <f t="shared" si="12"/>
        <v>56477890.466666684</v>
      </c>
      <c r="J82" s="121">
        <f t="shared" si="12"/>
        <v>47080424.800000019</v>
      </c>
      <c r="K82" s="121">
        <f t="shared" si="12"/>
        <v>37668919.133333355</v>
      </c>
      <c r="L82" s="121">
        <f t="shared" si="12"/>
        <v>28289753.466666691</v>
      </c>
      <c r="M82" s="121">
        <f t="shared" si="12"/>
        <v>18916197.800000019</v>
      </c>
      <c r="N82" s="121">
        <f t="shared" si="12"/>
        <v>9548947.2333333455</v>
      </c>
      <c r="O82" s="121">
        <f t="shared" si="12"/>
        <v>52619036.066666663</v>
      </c>
      <c r="P82" s="121">
        <f t="shared" si="12"/>
        <v>43316105.299999997</v>
      </c>
      <c r="Q82" s="121">
        <f t="shared" si="12"/>
        <v>32505470.787333332</v>
      </c>
      <c r="R82" s="121">
        <f t="shared" si="12"/>
        <v>21708775.992666658</v>
      </c>
      <c r="S82" s="121">
        <f t="shared" si="12"/>
        <v>10930193.412999995</v>
      </c>
      <c r="T82" s="121">
        <f t="shared" si="12"/>
        <v>132045.83333332092</v>
      </c>
      <c r="U82" s="121">
        <f t="shared" si="12"/>
        <v>-10649461.746333353</v>
      </c>
      <c r="V82" s="121">
        <f t="shared" si="12"/>
        <v>-21435004.326000027</v>
      </c>
      <c r="W82" s="121">
        <f t="shared" si="12"/>
        <v>-31223083.572333369</v>
      </c>
      <c r="X82" s="121">
        <f t="shared" si="12"/>
        <v>-41007458.100666702</v>
      </c>
      <c r="Y82" s="121">
        <f t="shared" si="12"/>
        <v>-50785596.098500036</v>
      </c>
      <c r="Z82" s="121">
        <f t="shared" si="12"/>
        <v>-60583366.783833377</v>
      </c>
      <c r="AA82" s="121">
        <f t="shared" si="12"/>
        <v>-70351821.220666721</v>
      </c>
      <c r="AB82" s="121">
        <f t="shared" si="12"/>
        <v>-80118667.782500044</v>
      </c>
      <c r="AC82" s="121">
        <f t="shared" si="12"/>
        <v>-88351269.966591701</v>
      </c>
      <c r="AD82" s="121">
        <f t="shared" si="12"/>
        <v>-96558167.175150022</v>
      </c>
      <c r="AE82" s="121">
        <f t="shared" si="12"/>
        <v>-104743956.30010834</v>
      </c>
      <c r="AF82" s="121">
        <f t="shared" si="12"/>
        <v>-112953065.42506668</v>
      </c>
      <c r="AG82" s="121">
        <f t="shared" si="12"/>
        <v>-121132515.82762498</v>
      </c>
      <c r="AH82" s="121">
        <f t="shared" si="12"/>
        <v>-129318266.2301833</v>
      </c>
      <c r="AI82" s="121">
        <f t="shared" si="12"/>
        <v>-137499679.13274163</v>
      </c>
      <c r="AJ82" s="121">
        <f t="shared" ref="AJ82:BL82" si="13">AJ80+AJ74</f>
        <v>-145693496.50769997</v>
      </c>
      <c r="AK82" s="121">
        <f t="shared" si="13"/>
        <v>-153882720.87015831</v>
      </c>
      <c r="AL82" s="121">
        <f t="shared" si="13"/>
        <v>-162101579.45371664</v>
      </c>
      <c r="AM82" s="121">
        <f t="shared" si="13"/>
        <v>-170301101.99717498</v>
      </c>
      <c r="AN82" s="121">
        <f t="shared" si="13"/>
        <v>-178510482.55053332</v>
      </c>
      <c r="AO82" s="121">
        <f t="shared" si="13"/>
        <v>-188400480.27743226</v>
      </c>
      <c r="AP82" s="121">
        <f t="shared" si="13"/>
        <v>-198235332.02603123</v>
      </c>
      <c r="AQ82" s="121">
        <f t="shared" si="13"/>
        <v>-208048429.34114015</v>
      </c>
      <c r="AR82" s="121">
        <f t="shared" si="13"/>
        <v>-217885271.90624911</v>
      </c>
      <c r="AS82" s="121">
        <f t="shared" si="13"/>
        <v>-227685643.63786808</v>
      </c>
      <c r="AT82" s="121">
        <f t="shared" si="13"/>
        <v>-237492315.36948702</v>
      </c>
      <c r="AU82" s="121">
        <f t="shared" si="13"/>
        <v>-247294042.10110596</v>
      </c>
      <c r="AV82" s="121">
        <f t="shared" si="13"/>
        <v>-257115826.2162149</v>
      </c>
      <c r="AW82" s="121">
        <f t="shared" si="13"/>
        <v>-266933613.90632385</v>
      </c>
      <c r="AX82" s="121">
        <f t="shared" si="13"/>
        <v>-276783045.50492281</v>
      </c>
      <c r="AY82" s="121">
        <f t="shared" si="13"/>
        <v>-286619446.56201178</v>
      </c>
      <c r="AZ82" s="121">
        <f t="shared" si="13"/>
        <v>-296471477.37759072</v>
      </c>
      <c r="BA82" s="121">
        <f t="shared" si="13"/>
        <v>-309912412.59709054</v>
      </c>
      <c r="BB82" s="121">
        <f t="shared" si="13"/>
        <v>-323276122.7816264</v>
      </c>
      <c r="BC82" s="121">
        <f t="shared" si="13"/>
        <v>-336602277.92867726</v>
      </c>
      <c r="BD82" s="121">
        <f t="shared" si="13"/>
        <v>-349952506.37572813</v>
      </c>
      <c r="BE82" s="121">
        <f t="shared" si="13"/>
        <v>-363257396.37779099</v>
      </c>
      <c r="BF82" s="121">
        <f t="shared" si="13"/>
        <v>-376568586.37985384</v>
      </c>
      <c r="BG82" s="121">
        <f t="shared" si="13"/>
        <v>-389875323.45691669</v>
      </c>
      <c r="BH82" s="121">
        <f t="shared" si="13"/>
        <v>-403211641.62896752</v>
      </c>
      <c r="BI82" s="121">
        <f t="shared" si="13"/>
        <v>-416543471.30101842</v>
      </c>
      <c r="BJ82" s="121">
        <f t="shared" si="13"/>
        <v>-429689398.66055423</v>
      </c>
      <c r="BK82" s="121">
        <f t="shared" si="13"/>
        <v>-442837724.09007806</v>
      </c>
      <c r="BL82" s="121">
        <f t="shared" si="13"/>
        <v>-456166750.73958993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964</v>
      </c>
      <c r="D2" s="74" t="s">
        <v>869</v>
      </c>
      <c r="E2" s="74" t="s">
        <v>870</v>
      </c>
      <c r="F2" s="10"/>
      <c r="G2" s="261" t="s">
        <v>938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-149197036.35119838</v>
      </c>
      <c r="E4" s="121">
        <f>'FIN-VALUE_CWS'!E34</f>
        <v>56386173.800000012</v>
      </c>
      <c r="G4" s="245">
        <f>'FIN-VALUE_CWS'!F34</f>
        <v>-0.37793092395797517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-213365196.03350455</v>
      </c>
      <c r="E5" s="121">
        <f>'FIN-VALUE_CWS'!E35</f>
        <v>52441364.399999976</v>
      </c>
      <c r="G5" s="245">
        <f>'FIN-VALUE_CWS'!F35</f>
        <v>-0.2457821864807096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-278098403.93050116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887</v>
      </c>
      <c r="C10" s="14" t="s">
        <v>883</v>
      </c>
      <c r="D10" s="14" t="s">
        <v>884</v>
      </c>
      <c r="E10" s="14" t="s">
        <v>937</v>
      </c>
      <c r="F10" s="10"/>
      <c r="G10" s="10" t="s">
        <v>920</v>
      </c>
    </row>
    <row r="11" spans="2:15" s="6" customFormat="1" x14ac:dyDescent="0.15">
      <c r="B11" s="138"/>
      <c r="C11" s="174"/>
    </row>
    <row r="12" spans="2:15" x14ac:dyDescent="0.15">
      <c r="B12" s="17" t="s">
        <v>888</v>
      </c>
      <c r="C12" s="229">
        <v>0.06</v>
      </c>
      <c r="D12" s="229">
        <v>0.06</v>
      </c>
      <c r="E12" s="229">
        <v>0.06</v>
      </c>
      <c r="F12" s="229"/>
      <c r="G12" s="33" t="s">
        <v>921</v>
      </c>
    </row>
    <row r="13" spans="2:15" x14ac:dyDescent="0.15">
      <c r="B13" s="124" t="s">
        <v>889</v>
      </c>
      <c r="C13" s="229">
        <v>0.1</v>
      </c>
      <c r="D13" s="229">
        <v>0.08</v>
      </c>
      <c r="E13" s="229">
        <v>0.02</v>
      </c>
      <c r="F13" s="229"/>
      <c r="G13" s="33" t="s">
        <v>936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1135</v>
      </c>
      <c r="C15" s="229"/>
      <c r="D15" s="229"/>
      <c r="E15" s="229"/>
      <c r="F15" s="229"/>
    </row>
    <row r="16" spans="2:15" x14ac:dyDescent="0.15">
      <c r="B16" s="124" t="s">
        <v>908</v>
      </c>
      <c r="C16" s="229">
        <v>0.02</v>
      </c>
      <c r="D16" s="229">
        <v>0.02</v>
      </c>
      <c r="E16" s="229">
        <v>0</v>
      </c>
      <c r="F16" s="229"/>
      <c r="G16" s="33" t="s">
        <v>913</v>
      </c>
    </row>
    <row r="17" spans="2:14" x14ac:dyDescent="0.15">
      <c r="B17" s="124" t="s">
        <v>909</v>
      </c>
      <c r="C17" s="229">
        <v>0.05</v>
      </c>
      <c r="D17" s="229">
        <v>2.5000000000000001E-2</v>
      </c>
      <c r="E17" s="229">
        <v>0</v>
      </c>
      <c r="F17" s="229"/>
      <c r="G17" s="33" t="s">
        <v>914</v>
      </c>
    </row>
    <row r="18" spans="2:14" x14ac:dyDescent="0.15">
      <c r="B18" s="124" t="s">
        <v>890</v>
      </c>
      <c r="C18" s="229"/>
      <c r="D18" s="229"/>
      <c r="E18" s="229"/>
      <c r="F18" s="229"/>
    </row>
    <row r="19" spans="2:14" x14ac:dyDescent="0.15">
      <c r="B19" s="228" t="s">
        <v>891</v>
      </c>
      <c r="C19" s="229">
        <v>0.05</v>
      </c>
      <c r="D19" s="229">
        <v>0.01</v>
      </c>
      <c r="E19" s="229">
        <v>0</v>
      </c>
      <c r="F19" s="229"/>
      <c r="G19" s="33" t="s">
        <v>915</v>
      </c>
    </row>
    <row r="20" spans="2:14" x14ac:dyDescent="0.15">
      <c r="B20" s="228" t="s">
        <v>910</v>
      </c>
      <c r="C20" s="229">
        <v>0.05</v>
      </c>
      <c r="D20" s="229">
        <v>0</v>
      </c>
      <c r="E20" s="229">
        <v>0</v>
      </c>
      <c r="F20" s="229"/>
      <c r="G20" s="33" t="s">
        <v>916</v>
      </c>
    </row>
    <row r="21" spans="2:14" x14ac:dyDescent="0.15">
      <c r="B21" s="228" t="s">
        <v>911</v>
      </c>
      <c r="C21" s="229">
        <v>0.03</v>
      </c>
      <c r="D21" s="229">
        <v>0</v>
      </c>
      <c r="E21" s="229">
        <v>0</v>
      </c>
      <c r="F21" s="229"/>
      <c r="G21" s="33" t="s">
        <v>917</v>
      </c>
    </row>
    <row r="22" spans="2:14" x14ac:dyDescent="0.15">
      <c r="B22" s="228" t="s">
        <v>892</v>
      </c>
      <c r="C22" s="229">
        <v>0.05</v>
      </c>
      <c r="D22" s="229">
        <v>0</v>
      </c>
      <c r="E22" s="229">
        <v>0</v>
      </c>
      <c r="F22" s="229"/>
      <c r="G22" s="33" t="s">
        <v>918</v>
      </c>
      <c r="K22" s="25"/>
      <c r="M22" s="25"/>
      <c r="N22" s="25"/>
    </row>
    <row r="23" spans="2:14" x14ac:dyDescent="0.15">
      <c r="B23" s="228" t="s">
        <v>893</v>
      </c>
      <c r="C23" s="229">
        <v>0.02</v>
      </c>
      <c r="D23" s="229">
        <v>0.01</v>
      </c>
      <c r="E23" s="229">
        <v>0</v>
      </c>
      <c r="F23" s="229"/>
      <c r="G23" s="33" t="s">
        <v>919</v>
      </c>
      <c r="K23" s="33"/>
    </row>
    <row r="24" spans="2:14" x14ac:dyDescent="0.15">
      <c r="B24" s="228" t="s">
        <v>912</v>
      </c>
      <c r="C24" s="229">
        <v>0.05</v>
      </c>
      <c r="D24" s="229">
        <v>0.05</v>
      </c>
      <c r="E24" s="229">
        <v>0.02</v>
      </c>
      <c r="F24" s="229"/>
      <c r="G24" s="33" t="s">
        <v>939</v>
      </c>
      <c r="K24" s="33"/>
    </row>
    <row r="25" spans="2:14" x14ac:dyDescent="0.15">
      <c r="B25" s="124" t="s">
        <v>894</v>
      </c>
      <c r="C25" s="229"/>
      <c r="D25" s="229"/>
      <c r="E25" s="229"/>
      <c r="F25" s="229"/>
    </row>
    <row r="26" spans="2:14" x14ac:dyDescent="0.15">
      <c r="B26" s="228" t="s">
        <v>895</v>
      </c>
      <c r="C26" s="229">
        <v>0.05</v>
      </c>
      <c r="D26" s="229">
        <v>2.5000000000000001E-2</v>
      </c>
      <c r="E26" s="229">
        <v>0</v>
      </c>
      <c r="F26" s="229"/>
      <c r="G26" s="33" t="s">
        <v>922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923</v>
      </c>
    </row>
    <row r="28" spans="2:14" x14ac:dyDescent="0.15">
      <c r="B28" s="228" t="s">
        <v>896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924</v>
      </c>
    </row>
    <row r="29" spans="2:14" x14ac:dyDescent="0.15">
      <c r="B29" s="228" t="s">
        <v>897</v>
      </c>
      <c r="C29" s="229">
        <v>0.01</v>
      </c>
      <c r="D29" s="229">
        <v>0.01</v>
      </c>
      <c r="E29" s="229">
        <v>0.01</v>
      </c>
      <c r="F29" s="229"/>
      <c r="G29" s="33" t="s">
        <v>925</v>
      </c>
    </row>
    <row r="30" spans="2:14" x14ac:dyDescent="0.15">
      <c r="B30" s="48" t="s">
        <v>898</v>
      </c>
      <c r="C30" s="229"/>
      <c r="D30" s="229"/>
      <c r="E30" s="229"/>
      <c r="F30" s="229"/>
    </row>
    <row r="31" spans="2:14" x14ac:dyDescent="0.15">
      <c r="B31" s="228" t="s">
        <v>899</v>
      </c>
      <c r="C31" s="229">
        <v>0.01</v>
      </c>
      <c r="D31" s="229">
        <v>0.01</v>
      </c>
      <c r="E31" s="229">
        <v>4.4999999999999998E-2</v>
      </c>
      <c r="F31" s="229"/>
      <c r="G31" s="33" t="s">
        <v>926</v>
      </c>
    </row>
    <row r="32" spans="2:14" x14ac:dyDescent="0.15">
      <c r="B32" s="106" t="s">
        <v>905</v>
      </c>
      <c r="C32" s="229">
        <v>0.01</v>
      </c>
      <c r="D32" s="229">
        <v>0.01</v>
      </c>
      <c r="E32" s="229">
        <v>2.5000000000000001E-2</v>
      </c>
      <c r="F32" s="229"/>
      <c r="G32" s="33" t="s">
        <v>927</v>
      </c>
    </row>
    <row r="33" spans="2:15" x14ac:dyDescent="0.15">
      <c r="B33" s="106" t="s">
        <v>906</v>
      </c>
      <c r="C33" s="229">
        <v>0.02</v>
      </c>
      <c r="D33" s="229">
        <v>0.02</v>
      </c>
      <c r="E33" s="229">
        <v>0.01</v>
      </c>
      <c r="F33" s="229"/>
      <c r="G33" s="33" t="s">
        <v>931</v>
      </c>
    </row>
    <row r="34" spans="2:15" x14ac:dyDescent="0.15">
      <c r="B34" s="106" t="s">
        <v>907</v>
      </c>
      <c r="C34" s="229">
        <v>0.05</v>
      </c>
      <c r="D34" s="229">
        <v>0.05</v>
      </c>
      <c r="E34" s="229">
        <v>0.01</v>
      </c>
      <c r="F34" s="229"/>
      <c r="G34" s="33" t="s">
        <v>932</v>
      </c>
    </row>
    <row r="35" spans="2:15" x14ac:dyDescent="0.15">
      <c r="B35" s="106" t="s">
        <v>900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933</v>
      </c>
    </row>
    <row r="36" spans="2:15" x14ac:dyDescent="0.15">
      <c r="B36" s="106" t="s">
        <v>901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928</v>
      </c>
    </row>
    <row r="37" spans="2:15" x14ac:dyDescent="0.15">
      <c r="B37" s="106" t="s">
        <v>902</v>
      </c>
      <c r="C37" s="229">
        <v>0.05</v>
      </c>
      <c r="D37" s="229">
        <v>0.05</v>
      </c>
      <c r="E37" s="229">
        <v>2.5000000000000001E-2</v>
      </c>
      <c r="F37" s="229"/>
      <c r="G37" s="33" t="s">
        <v>929</v>
      </c>
    </row>
    <row r="38" spans="2:15" x14ac:dyDescent="0.15">
      <c r="B38" s="106" t="s">
        <v>903</v>
      </c>
      <c r="C38" s="230">
        <v>-0.05</v>
      </c>
      <c r="D38" s="230">
        <v>-0.05</v>
      </c>
      <c r="E38" s="230">
        <v>-0.05</v>
      </c>
      <c r="F38" s="230"/>
      <c r="G38" s="33" t="s">
        <v>930</v>
      </c>
    </row>
    <row r="39" spans="2:15" x14ac:dyDescent="0.15">
      <c r="B39" s="106" t="s">
        <v>904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934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965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</row>
    <row r="2" spans="2:63" x14ac:dyDescent="0.15">
      <c r="B2" s="135" t="s">
        <v>958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1082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-9373214</v>
      </c>
      <c r="G6" s="121">
        <f>'FIN-CASHFLOW_CWS'!G67</f>
        <v>-9369074</v>
      </c>
      <c r="H6" s="121">
        <f>'FIN-CASHFLOW_CWS'!H67</f>
        <v>-9394714</v>
      </c>
      <c r="I6" s="121">
        <f>'FIN-CASHFLOW_CWS'!I67</f>
        <v>-9395824</v>
      </c>
      <c r="J6" s="121">
        <f>'FIN-CASHFLOW_CWS'!J67</f>
        <v>-9428614</v>
      </c>
      <c r="K6" s="121">
        <f>'FIN-CASHFLOW_CWS'!K67</f>
        <v>-9396274</v>
      </c>
      <c r="L6" s="121">
        <f>'FIN-CASHFLOW_CWS'!L67</f>
        <v>-9409414</v>
      </c>
      <c r="M6" s="121">
        <f>'FIN-CASHFLOW_CWS'!M67</f>
        <v>-9402163.9000000004</v>
      </c>
      <c r="N6" s="121">
        <f>'FIN-CASHFLOW_CWS'!N67</f>
        <v>-9353883.9000000004</v>
      </c>
      <c r="O6" s="121">
        <f>'FIN-CASHFLOW_CWS'!O67</f>
        <v>-9323604.0999999996</v>
      </c>
      <c r="P6" s="121">
        <f>'FIN-CASHFLOW_CWS'!P67</f>
        <v>-10719897.846000001</v>
      </c>
      <c r="Q6" s="121">
        <f>'FIN-CASHFLOW_CWS'!Q67</f>
        <v>-10802765.628</v>
      </c>
      <c r="R6" s="121">
        <f>'FIN-CASHFLOW_CWS'!R67</f>
        <v>-10798590.913000001</v>
      </c>
      <c r="S6" s="121">
        <f>'FIN-CASHFLOW_CWS'!S67</f>
        <v>-10796505.913000001</v>
      </c>
      <c r="T6" s="121">
        <f>'FIN-CASHFLOW_CWS'!T67</f>
        <v>-10780540.913000001</v>
      </c>
      <c r="U6" s="121">
        <f>'FIN-CASHFLOW_CWS'!U67</f>
        <v>-10785250.913000001</v>
      </c>
      <c r="V6" s="121">
        <f>'FIN-CASHFLOW_CWS'!V67</f>
        <v>-9794670.9130000006</v>
      </c>
      <c r="W6" s="121">
        <f>'FIN-CASHFLOW_CWS'!W67</f>
        <v>-9788978.6950000003</v>
      </c>
      <c r="X6" s="121">
        <f>'FIN-CASHFLOW_CWS'!X67</f>
        <v>-9782048.4145</v>
      </c>
      <c r="Y6" s="121">
        <f>'FIN-CASHFLOW_CWS'!Y67</f>
        <v>-9797643.602</v>
      </c>
      <c r="Z6" s="121">
        <f>'FIN-CASHFLOW_CWS'!Z67</f>
        <v>-9778052.3535000011</v>
      </c>
      <c r="AA6" s="121">
        <f>'FIN-CASHFLOW_CWS'!AA67</f>
        <v>-9771300.7285000011</v>
      </c>
      <c r="AB6" s="121">
        <f>'FIN-CASHFLOW_CWS'!AB67</f>
        <v>-8230480.5174249997</v>
      </c>
      <c r="AC6" s="121">
        <f>'FIN-CASHFLOW_CWS'!AC67</f>
        <v>-8240141.3752250001</v>
      </c>
      <c r="AD6" s="121">
        <f>'FIN-CASHFLOW_CWS'!AD67</f>
        <v>-8201694.5416250005</v>
      </c>
      <c r="AE6" s="121">
        <f>'FIN-CASHFLOW_CWS'!AE67</f>
        <v>-8208565.7916250005</v>
      </c>
      <c r="AF6" s="121">
        <f>'FIN-CASHFLOW_CWS'!AF67</f>
        <v>-8187109.5692250002</v>
      </c>
      <c r="AG6" s="121">
        <f>'FIN-CASHFLOW_CWS'!AG67</f>
        <v>-8182777.0692250002</v>
      </c>
      <c r="AH6" s="121">
        <f>'FIN-CASHFLOW_CWS'!AH67</f>
        <v>-8176617.0692250002</v>
      </c>
      <c r="AI6" s="121">
        <f>'FIN-CASHFLOW_CWS'!AI67</f>
        <v>-8178414.0416250005</v>
      </c>
      <c r="AJ6" s="121">
        <f>'FIN-CASHFLOW_CWS'!AJ67</f>
        <v>-8183404.7791250004</v>
      </c>
      <c r="AK6" s="121">
        <f>'FIN-CASHFLOW_CWS'!AK67</f>
        <v>-8201682.7502250001</v>
      </c>
      <c r="AL6" s="121">
        <f>'FIN-CASHFLOW_CWS'!AL67</f>
        <v>-8193422.9601249993</v>
      </c>
      <c r="AM6" s="121">
        <f>'FIN-CASHFLOW_CWS'!AM67</f>
        <v>-8207703.4700249992</v>
      </c>
      <c r="AN6" s="121">
        <f>'FIN-CASHFLOW_CWS'!AN67</f>
        <v>-9914923.393565625</v>
      </c>
      <c r="AO6" s="121">
        <f>'FIN-CASHFLOW_CWS'!AO67</f>
        <v>-9898308.9152656253</v>
      </c>
      <c r="AP6" s="121">
        <f>'FIN-CASHFLOW_CWS'!AP67</f>
        <v>-9831994.2317756247</v>
      </c>
      <c r="AQ6" s="121">
        <f>'FIN-CASHFLOW_CWS'!AQ67</f>
        <v>-9836724.4817756247</v>
      </c>
      <c r="AR6" s="121">
        <f>'FIN-CASHFLOW_CWS'!AR67</f>
        <v>-9815733.1482856255</v>
      </c>
      <c r="AS6" s="121">
        <f>'FIN-CASHFLOW_CWS'!AS67</f>
        <v>-9803273.1482856255</v>
      </c>
      <c r="AT6" s="121">
        <f>'FIN-CASHFLOW_CWS'!AT67</f>
        <v>-9796687.8982856255</v>
      </c>
      <c r="AU6" s="121">
        <f>'FIN-CASHFLOW_CWS'!AU67</f>
        <v>-9798020.2817756236</v>
      </c>
      <c r="AV6" s="121">
        <f>'FIN-CASHFLOW_CWS'!AV67</f>
        <v>-9811311.1067756247</v>
      </c>
      <c r="AW6" s="121">
        <f>'FIN-CASHFLOW_CWS'!AW67</f>
        <v>-9829028.7652656268</v>
      </c>
      <c r="AX6" s="121">
        <f>'FIN-CASHFLOW_CWS'!AX67</f>
        <v>-9822134.4737556279</v>
      </c>
      <c r="AY6" s="121">
        <f>'FIN-CASHFLOW_CWS'!AY67</f>
        <v>-9843948.2322456241</v>
      </c>
      <c r="AZ6" s="121">
        <f>'FIN-CASHFLOW_CWS'!AZ67</f>
        <v>-13471099.661166515</v>
      </c>
      <c r="BA6" s="121">
        <f>'FIN-CASHFLOW_CWS'!BA67</f>
        <v>-13450138.026202517</v>
      </c>
      <c r="BB6" s="121">
        <f>'FIN-CASHFLOW_CWS'!BB67</f>
        <v>-13361517.613717515</v>
      </c>
      <c r="BC6" s="121">
        <f>'FIN-CASHFLOW_CWS'!BC67</f>
        <v>-13350438.413717516</v>
      </c>
      <c r="BD6" s="121">
        <f>'FIN-CASHFLOW_CWS'!BD67</f>
        <v>-13329140.868729515</v>
      </c>
      <c r="BE6" s="121">
        <f>'FIN-CASHFLOW_CWS'!BE67</f>
        <v>-13307463.368729515</v>
      </c>
      <c r="BF6" s="121">
        <f>'FIN-CASHFLOW_CWS'!BF67</f>
        <v>-13300550.068729516</v>
      </c>
      <c r="BG6" s="121">
        <f>'FIN-CASHFLOW_CWS'!BG67</f>
        <v>-13302188.663717516</v>
      </c>
      <c r="BH6" s="121">
        <f>'FIN-CASHFLOW_CWS'!BH67</f>
        <v>-13323876.863717515</v>
      </c>
      <c r="BI6" s="121">
        <f>'FIN-CASHFLOW_CWS'!BI67</f>
        <v>-13341373.051202517</v>
      </c>
      <c r="BJ6" s="121">
        <f>'FIN-CASHFLOW_CWS'!BJ67</f>
        <v>-13350594.421190517</v>
      </c>
      <c r="BK6" s="121">
        <f>'FIN-CASHFLOW_CWS'!BK67</f>
        <v>-13609007.691178516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-28228854</v>
      </c>
      <c r="H8" s="121">
        <f>'FIN-CASHFLOW_CWS'!H69</f>
        <v>-37597928</v>
      </c>
      <c r="I8" s="121">
        <f>'FIN-CASHFLOW_CWS'!I69</f>
        <v>-46992642</v>
      </c>
      <c r="J8" s="121">
        <f>'FIN-CASHFLOW_CWS'!J69</f>
        <v>-56388466</v>
      </c>
      <c r="K8" s="121">
        <f>'FIN-CASHFLOW_CWS'!K69</f>
        <v>-65817080</v>
      </c>
      <c r="L8" s="121">
        <f>'FIN-CASHFLOW_CWS'!L69</f>
        <v>-75213354</v>
      </c>
      <c r="M8" s="121">
        <f>'FIN-CASHFLOW_CWS'!M69</f>
        <v>-84622768</v>
      </c>
      <c r="N8" s="121">
        <f>'FIN-CASHFLOW_CWS'!N69</f>
        <v>-94024931.900000006</v>
      </c>
      <c r="O8" s="121">
        <f>'FIN-CASHFLOW_CWS'!O69</f>
        <v>-103378815.80000001</v>
      </c>
      <c r="P8" s="121">
        <f>'FIN-CASHFLOW_CWS'!P69</f>
        <v>-112702419.90000001</v>
      </c>
      <c r="Q8" s="121">
        <f>'FIN-CASHFLOW_CWS'!Q69</f>
        <v>-123422317.74600001</v>
      </c>
      <c r="R8" s="121">
        <f>'FIN-CASHFLOW_CWS'!R69</f>
        <v>-134225083.37400001</v>
      </c>
      <c r="S8" s="121">
        <f>'FIN-CASHFLOW_CWS'!S69</f>
        <v>-145023674.287</v>
      </c>
      <c r="T8" s="121">
        <f>'FIN-CASHFLOW_CWS'!T69</f>
        <v>-155820180.19999999</v>
      </c>
      <c r="U8" s="121">
        <f>'FIN-CASHFLOW_CWS'!U69</f>
        <v>-166600721.11299998</v>
      </c>
      <c r="V8" s="121">
        <f>'FIN-CASHFLOW_CWS'!V69</f>
        <v>-177385972.02599996</v>
      </c>
      <c r="W8" s="121">
        <f>'FIN-CASHFLOW_CWS'!W69</f>
        <v>-187180642.93899995</v>
      </c>
      <c r="X8" s="121">
        <f>'FIN-CASHFLOW_CWS'!X69</f>
        <v>-196969621.63399994</v>
      </c>
      <c r="Y8" s="121">
        <f>'FIN-CASHFLOW_CWS'!Y69</f>
        <v>-206751670.04849994</v>
      </c>
      <c r="Z8" s="121">
        <f>'FIN-CASHFLOW_CWS'!Z69</f>
        <v>-216549313.65049994</v>
      </c>
      <c r="AA8" s="121">
        <f>'FIN-CASHFLOW_CWS'!AA69</f>
        <v>-226327366.00399995</v>
      </c>
      <c r="AB8" s="121">
        <f>'FIN-CASHFLOW_CWS'!AB69</f>
        <v>-236098666.73249996</v>
      </c>
      <c r="AC8" s="121">
        <f>'FIN-CASHFLOW_CWS'!AC69</f>
        <v>-244329147.24992496</v>
      </c>
      <c r="AD8" s="121">
        <f>'FIN-CASHFLOW_CWS'!AD69</f>
        <v>-252569288.62514997</v>
      </c>
      <c r="AE8" s="121">
        <f>'FIN-CASHFLOW_CWS'!AE69</f>
        <v>-260770983.16677496</v>
      </c>
      <c r="AF8" s="121">
        <f>'FIN-CASHFLOW_CWS'!AF69</f>
        <v>-268979548.95839995</v>
      </c>
      <c r="AG8" s="121">
        <f>'FIN-CASHFLOW_CWS'!AG69</f>
        <v>-277166658.52762496</v>
      </c>
      <c r="AH8" s="121">
        <f>'FIN-CASHFLOW_CWS'!AH69</f>
        <v>-285349435.59684998</v>
      </c>
      <c r="AI8" s="121">
        <f>'FIN-CASHFLOW_CWS'!AI69</f>
        <v>-293526052.66607499</v>
      </c>
      <c r="AJ8" s="121">
        <f>'FIN-CASHFLOW_CWS'!AJ69</f>
        <v>-301704466.70770001</v>
      </c>
      <c r="AK8" s="121">
        <f>'FIN-CASHFLOW_CWS'!AK69</f>
        <v>-309887871.48682499</v>
      </c>
      <c r="AL8" s="121">
        <f>'FIN-CASHFLOW_CWS'!AL69</f>
        <v>-318089554.23705</v>
      </c>
      <c r="AM8" s="121">
        <f>'FIN-CASHFLOW_CWS'!AM69</f>
        <v>-326282977.19717503</v>
      </c>
      <c r="AN8" s="121">
        <f>'FIN-CASHFLOW_CWS'!AN69</f>
        <v>-334490680.66720003</v>
      </c>
      <c r="AO8" s="121">
        <f>'FIN-CASHFLOW_CWS'!AO69</f>
        <v>-344405604.06076562</v>
      </c>
      <c r="AP8" s="121">
        <f>'FIN-CASHFLOW_CWS'!AP69</f>
        <v>-354303912.97603124</v>
      </c>
      <c r="AQ8" s="121">
        <f>'FIN-CASHFLOW_CWS'!AQ69</f>
        <v>-364135907.20780689</v>
      </c>
      <c r="AR8" s="121">
        <f>'FIN-CASHFLOW_CWS'!AR69</f>
        <v>-373972631.68958253</v>
      </c>
      <c r="AS8" s="121">
        <f>'FIN-CASHFLOW_CWS'!AS69</f>
        <v>-383788364.83786815</v>
      </c>
      <c r="AT8" s="121">
        <f>'FIN-CASHFLOW_CWS'!AT69</f>
        <v>-393591637.98615378</v>
      </c>
      <c r="AU8" s="121">
        <f>'FIN-CASHFLOW_CWS'!AU69</f>
        <v>-403388325.88443941</v>
      </c>
      <c r="AV8" s="121">
        <f>'FIN-CASHFLOW_CWS'!AV69</f>
        <v>-413186346.16621506</v>
      </c>
      <c r="AW8" s="121">
        <f>'FIN-CASHFLOW_CWS'!AW69</f>
        <v>-422997657.2729907</v>
      </c>
      <c r="AX8" s="121">
        <f>'FIN-CASHFLOW_CWS'!AX69</f>
        <v>-432826686.03825635</v>
      </c>
      <c r="AY8" s="121">
        <f>'FIN-CASHFLOW_CWS'!AY69</f>
        <v>-442648820.512012</v>
      </c>
      <c r="AZ8" s="121">
        <f>'FIN-CASHFLOW_CWS'!AZ69</f>
        <v>-452492768.74425763</v>
      </c>
      <c r="BA8" s="121">
        <f>'FIN-CASHFLOW_CWS'!BA69</f>
        <v>-465963868.40542412</v>
      </c>
      <c r="BB8" s="121">
        <f>'FIN-CASHFLOW_CWS'!BB69</f>
        <v>-479414006.43162662</v>
      </c>
      <c r="BC8" s="121">
        <f>'FIN-CASHFLOW_CWS'!BC69</f>
        <v>-492775524.04534411</v>
      </c>
      <c r="BD8" s="121">
        <f>'FIN-CASHFLOW_CWS'!BD69</f>
        <v>-506125962.45906162</v>
      </c>
      <c r="BE8" s="121">
        <f>'FIN-CASHFLOW_CWS'!BE69</f>
        <v>-519455103.32779115</v>
      </c>
      <c r="BF8" s="121">
        <f>'FIN-CASHFLOW_CWS'!BF69</f>
        <v>-532762566.69652069</v>
      </c>
      <c r="BG8" s="121">
        <f>'FIN-CASHFLOW_CWS'!BG69</f>
        <v>-546063116.76525021</v>
      </c>
      <c r="BH8" s="121">
        <f>'FIN-CASHFLOW_CWS'!BH69</f>
        <v>-559365305.42896771</v>
      </c>
      <c r="BI8" s="121">
        <f>'FIN-CASHFLOW_CWS'!BI69</f>
        <v>-572689182.29268527</v>
      </c>
      <c r="BJ8" s="121">
        <f>'FIN-CASHFLOW_CWS'!BJ69</f>
        <v>-586030555.34388781</v>
      </c>
      <c r="BK8" s="121">
        <f>'FIN-CASHFLOW_CWS'!BK69</f>
        <v>-599381149.76507831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-28228854</v>
      </c>
      <c r="G9" s="121">
        <f>'FIN-CASHFLOW_CWS'!G70</f>
        <v>-37597928</v>
      </c>
      <c r="H9" s="121">
        <f>'FIN-CASHFLOW_CWS'!H70</f>
        <v>-46992642</v>
      </c>
      <c r="I9" s="121">
        <f>'FIN-CASHFLOW_CWS'!I70</f>
        <v>-56388466</v>
      </c>
      <c r="J9" s="121">
        <f>'FIN-CASHFLOW_CWS'!J70</f>
        <v>-65817080</v>
      </c>
      <c r="K9" s="121">
        <f>'FIN-CASHFLOW_CWS'!K70</f>
        <v>-75213354</v>
      </c>
      <c r="L9" s="121">
        <f>'FIN-CASHFLOW_CWS'!L70</f>
        <v>-84622768</v>
      </c>
      <c r="M9" s="121">
        <f>'FIN-CASHFLOW_CWS'!M70</f>
        <v>-94024931.900000006</v>
      </c>
      <c r="N9" s="121">
        <f>'FIN-CASHFLOW_CWS'!N70</f>
        <v>-103378815.80000001</v>
      </c>
      <c r="O9" s="121">
        <f>'FIN-CASHFLOW_CWS'!O70</f>
        <v>-112702419.90000001</v>
      </c>
      <c r="P9" s="121">
        <f>'FIN-CASHFLOW_CWS'!P70</f>
        <v>-123422317.74600001</v>
      </c>
      <c r="Q9" s="121">
        <f>'FIN-CASHFLOW_CWS'!Q70</f>
        <v>-134225083.37400001</v>
      </c>
      <c r="R9" s="121">
        <f>'FIN-CASHFLOW_CWS'!R70</f>
        <v>-145023674.287</v>
      </c>
      <c r="S9" s="121">
        <f>'FIN-CASHFLOW_CWS'!S70</f>
        <v>-155820180.19999999</v>
      </c>
      <c r="T9" s="121">
        <f>'FIN-CASHFLOW_CWS'!T70</f>
        <v>-166600721.11299998</v>
      </c>
      <c r="U9" s="121">
        <f>'FIN-CASHFLOW_CWS'!U70</f>
        <v>-177385972.02599996</v>
      </c>
      <c r="V9" s="121">
        <f>'FIN-CASHFLOW_CWS'!V70</f>
        <v>-187180642.93899995</v>
      </c>
      <c r="W9" s="121">
        <f>'FIN-CASHFLOW_CWS'!W70</f>
        <v>-196969621.63399994</v>
      </c>
      <c r="X9" s="121">
        <f>'FIN-CASHFLOW_CWS'!X70</f>
        <v>-206751670.04849994</v>
      </c>
      <c r="Y9" s="121">
        <f>'FIN-CASHFLOW_CWS'!Y70</f>
        <v>-216549313.65049994</v>
      </c>
      <c r="Z9" s="121">
        <f>'FIN-CASHFLOW_CWS'!Z70</f>
        <v>-226327366.00399995</v>
      </c>
      <c r="AA9" s="121">
        <f>'FIN-CASHFLOW_CWS'!AA70</f>
        <v>-236098666.73249996</v>
      </c>
      <c r="AB9" s="121">
        <f>'FIN-CASHFLOW_CWS'!AB70</f>
        <v>-244329147.24992496</v>
      </c>
      <c r="AC9" s="121">
        <f>'FIN-CASHFLOW_CWS'!AC70</f>
        <v>-252569288.62514997</v>
      </c>
      <c r="AD9" s="121">
        <f>'FIN-CASHFLOW_CWS'!AD70</f>
        <v>-260770983.16677496</v>
      </c>
      <c r="AE9" s="121">
        <f>'FIN-CASHFLOW_CWS'!AE70</f>
        <v>-268979548.95839995</v>
      </c>
      <c r="AF9" s="121">
        <f>'FIN-CASHFLOW_CWS'!AF70</f>
        <v>-277166658.52762496</v>
      </c>
      <c r="AG9" s="121">
        <f>'FIN-CASHFLOW_CWS'!AG70</f>
        <v>-285349435.59684998</v>
      </c>
      <c r="AH9" s="121">
        <f>'FIN-CASHFLOW_CWS'!AH70</f>
        <v>-293526052.66607499</v>
      </c>
      <c r="AI9" s="121">
        <f>'FIN-CASHFLOW_CWS'!AI70</f>
        <v>-301704466.70770001</v>
      </c>
      <c r="AJ9" s="121">
        <f>'FIN-CASHFLOW_CWS'!AJ70</f>
        <v>-309887871.48682499</v>
      </c>
      <c r="AK9" s="121">
        <f>'FIN-CASHFLOW_CWS'!AK70</f>
        <v>-318089554.23705</v>
      </c>
      <c r="AL9" s="121">
        <f>'FIN-CASHFLOW_CWS'!AL70</f>
        <v>-326282977.19717503</v>
      </c>
      <c r="AM9" s="121">
        <f>'FIN-CASHFLOW_CWS'!AM70</f>
        <v>-334490680.66720003</v>
      </c>
      <c r="AN9" s="121">
        <f>'FIN-CASHFLOW_CWS'!AN70</f>
        <v>-344405604.06076562</v>
      </c>
      <c r="AO9" s="121">
        <f>'FIN-CASHFLOW_CWS'!AO70</f>
        <v>-354303912.97603124</v>
      </c>
      <c r="AP9" s="121">
        <f>'FIN-CASHFLOW_CWS'!AP70</f>
        <v>-364135907.20780689</v>
      </c>
      <c r="AQ9" s="121">
        <f>'FIN-CASHFLOW_CWS'!AQ70</f>
        <v>-373972631.68958253</v>
      </c>
      <c r="AR9" s="121">
        <f>'FIN-CASHFLOW_CWS'!AR70</f>
        <v>-383788364.83786815</v>
      </c>
      <c r="AS9" s="121">
        <f>'FIN-CASHFLOW_CWS'!AS70</f>
        <v>-393591637.98615378</v>
      </c>
      <c r="AT9" s="121">
        <f>'FIN-CASHFLOW_CWS'!AT70</f>
        <v>-403388325.88443941</v>
      </c>
      <c r="AU9" s="121">
        <f>'FIN-CASHFLOW_CWS'!AU70</f>
        <v>-413186346.16621506</v>
      </c>
      <c r="AV9" s="121">
        <f>'FIN-CASHFLOW_CWS'!AV70</f>
        <v>-422997657.2729907</v>
      </c>
      <c r="AW9" s="121">
        <f>'FIN-CASHFLOW_CWS'!AW70</f>
        <v>-432826686.03825635</v>
      </c>
      <c r="AX9" s="121">
        <f>'FIN-CASHFLOW_CWS'!AX70</f>
        <v>-442648820.512012</v>
      </c>
      <c r="AY9" s="121">
        <f>'FIN-CASHFLOW_CWS'!AY70</f>
        <v>-452492768.74425763</v>
      </c>
      <c r="AZ9" s="121">
        <f>'FIN-CASHFLOW_CWS'!AZ70</f>
        <v>-465963868.40542412</v>
      </c>
      <c r="BA9" s="121">
        <f>'FIN-CASHFLOW_CWS'!BA70</f>
        <v>-479414006.43162662</v>
      </c>
      <c r="BB9" s="121">
        <f>'FIN-CASHFLOW_CWS'!BB70</f>
        <v>-492775524.04534411</v>
      </c>
      <c r="BC9" s="121">
        <f>'FIN-CASHFLOW_CWS'!BC70</f>
        <v>-506125962.45906162</v>
      </c>
      <c r="BD9" s="121">
        <f>'FIN-CASHFLOW_CWS'!BD70</f>
        <v>-519455103.32779115</v>
      </c>
      <c r="BE9" s="121">
        <f>'FIN-CASHFLOW_CWS'!BE70</f>
        <v>-532762566.69652069</v>
      </c>
      <c r="BF9" s="121">
        <f>'FIN-CASHFLOW_CWS'!BF70</f>
        <v>-546063116.76525021</v>
      </c>
      <c r="BG9" s="121">
        <f>'FIN-CASHFLOW_CWS'!BG70</f>
        <v>-559365305.42896771</v>
      </c>
      <c r="BH9" s="121">
        <f>'FIN-CASHFLOW_CWS'!BH70</f>
        <v>-572689182.29268527</v>
      </c>
      <c r="BI9" s="121">
        <f>'FIN-CASHFLOW_CWS'!BI70</f>
        <v>-586030555.34388781</v>
      </c>
      <c r="BJ9" s="121">
        <f>'FIN-CASHFLOW_CWS'!BJ70</f>
        <v>-599381149.76507831</v>
      </c>
      <c r="BK9" s="121">
        <f>'FIN-CASHFLOW_CWS'!BK70</f>
        <v>-612990157.45625687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1082</v>
      </c>
      <c r="C13" s="121">
        <f>C28*-1</f>
        <v>46992642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56386173.800000012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52441364.399999976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-9373214</v>
      </c>
      <c r="G15" s="121">
        <f t="shared" si="0"/>
        <v>-9369074</v>
      </c>
      <c r="H15" s="121">
        <f t="shared" si="0"/>
        <v>46991459.800000012</v>
      </c>
      <c r="I15" s="121">
        <f t="shared" si="0"/>
        <v>-9395824</v>
      </c>
      <c r="J15" s="121">
        <f t="shared" si="0"/>
        <v>-9428614</v>
      </c>
      <c r="K15" s="121">
        <f t="shared" si="0"/>
        <v>-9396274</v>
      </c>
      <c r="L15" s="121">
        <f t="shared" si="0"/>
        <v>-9409414</v>
      </c>
      <c r="M15" s="121">
        <f t="shared" si="0"/>
        <v>-9402163.9000000004</v>
      </c>
      <c r="N15" s="121">
        <f t="shared" si="0"/>
        <v>43087480.499999978</v>
      </c>
      <c r="O15" s="121">
        <f t="shared" si="0"/>
        <v>-9323604.0999999996</v>
      </c>
      <c r="P15" s="121">
        <f t="shared" si="0"/>
        <v>-10719897.846000001</v>
      </c>
      <c r="Q15" s="121">
        <f t="shared" si="0"/>
        <v>-10802765.628</v>
      </c>
      <c r="R15" s="121">
        <f t="shared" si="0"/>
        <v>-10798590.913000001</v>
      </c>
      <c r="S15" s="121">
        <f t="shared" si="0"/>
        <v>-10796505.913000001</v>
      </c>
      <c r="T15" s="121">
        <f t="shared" si="0"/>
        <v>-10780540.913000001</v>
      </c>
      <c r="U15" s="121">
        <f t="shared" si="0"/>
        <v>-10785250.913000001</v>
      </c>
      <c r="V15" s="121">
        <f t="shared" si="0"/>
        <v>-9794670.9130000006</v>
      </c>
      <c r="W15" s="121">
        <f t="shared" si="0"/>
        <v>-9788978.6950000003</v>
      </c>
      <c r="X15" s="121">
        <f t="shared" si="0"/>
        <v>-9782048.4145</v>
      </c>
      <c r="Y15" s="121">
        <f t="shared" si="0"/>
        <v>-9797643.602</v>
      </c>
      <c r="Z15" s="121">
        <f t="shared" si="0"/>
        <v>-9778052.3535000011</v>
      </c>
      <c r="AA15" s="121">
        <f t="shared" si="0"/>
        <v>-9771300.7285000011</v>
      </c>
      <c r="AB15" s="121">
        <f t="shared" si="0"/>
        <v>-8230480.5174249997</v>
      </c>
      <c r="AC15" s="121">
        <f t="shared" si="0"/>
        <v>-8240141.3752250001</v>
      </c>
      <c r="AD15" s="121">
        <f t="shared" si="0"/>
        <v>-8201694.5416250005</v>
      </c>
      <c r="AE15" s="121">
        <f t="shared" si="0"/>
        <v>-8208565.7916250005</v>
      </c>
      <c r="AF15" s="121">
        <f t="shared" si="0"/>
        <v>-8187109.5692250002</v>
      </c>
      <c r="AG15" s="121">
        <f t="shared" si="0"/>
        <v>-8182777.0692250002</v>
      </c>
      <c r="AH15" s="121">
        <f t="shared" si="0"/>
        <v>-8176617.0692250002</v>
      </c>
      <c r="AI15" s="121">
        <f t="shared" si="0"/>
        <v>-8178414.0416250005</v>
      </c>
      <c r="AJ15" s="121">
        <f t="shared" ref="AJ15:BK15" si="1">AJ6+AJ13</f>
        <v>-8183404.7791250004</v>
      </c>
      <c r="AK15" s="121">
        <f t="shared" si="1"/>
        <v>-8201682.7502250001</v>
      </c>
      <c r="AL15" s="121">
        <f t="shared" si="1"/>
        <v>-8193422.9601249993</v>
      </c>
      <c r="AM15" s="121">
        <f t="shared" si="1"/>
        <v>-8207703.4700249992</v>
      </c>
      <c r="AN15" s="121">
        <f t="shared" si="1"/>
        <v>-9914923.393565625</v>
      </c>
      <c r="AO15" s="121">
        <f t="shared" si="1"/>
        <v>-9898308.9152656253</v>
      </c>
      <c r="AP15" s="121">
        <f t="shared" si="1"/>
        <v>-9831994.2317756247</v>
      </c>
      <c r="AQ15" s="121">
        <f t="shared" si="1"/>
        <v>-9836724.4817756247</v>
      </c>
      <c r="AR15" s="121">
        <f t="shared" si="1"/>
        <v>-9815733.1482856255</v>
      </c>
      <c r="AS15" s="121">
        <f t="shared" si="1"/>
        <v>-9803273.1482856255</v>
      </c>
      <c r="AT15" s="121">
        <f t="shared" si="1"/>
        <v>-9796687.8982856255</v>
      </c>
      <c r="AU15" s="121">
        <f t="shared" si="1"/>
        <v>-9798020.2817756236</v>
      </c>
      <c r="AV15" s="121">
        <f t="shared" si="1"/>
        <v>-9811311.1067756247</v>
      </c>
      <c r="AW15" s="121">
        <f t="shared" si="1"/>
        <v>-9829028.7652656268</v>
      </c>
      <c r="AX15" s="121">
        <f t="shared" si="1"/>
        <v>-9822134.4737556279</v>
      </c>
      <c r="AY15" s="121">
        <f t="shared" si="1"/>
        <v>-9843948.2322456241</v>
      </c>
      <c r="AZ15" s="121">
        <f t="shared" si="1"/>
        <v>-13471099.661166515</v>
      </c>
      <c r="BA15" s="121">
        <f t="shared" si="1"/>
        <v>-13450138.026202517</v>
      </c>
      <c r="BB15" s="121">
        <f t="shared" si="1"/>
        <v>-13361517.613717515</v>
      </c>
      <c r="BC15" s="121">
        <f t="shared" si="1"/>
        <v>-13350438.413717516</v>
      </c>
      <c r="BD15" s="121">
        <f t="shared" si="1"/>
        <v>-13329140.868729515</v>
      </c>
      <c r="BE15" s="121">
        <f t="shared" si="1"/>
        <v>-13307463.368729515</v>
      </c>
      <c r="BF15" s="121">
        <f t="shared" si="1"/>
        <v>-13300550.068729516</v>
      </c>
      <c r="BG15" s="121">
        <f t="shared" si="1"/>
        <v>-13302188.663717516</v>
      </c>
      <c r="BH15" s="121">
        <f t="shared" si="1"/>
        <v>-13323876.863717515</v>
      </c>
      <c r="BI15" s="121">
        <f t="shared" si="1"/>
        <v>-13341373.051202517</v>
      </c>
      <c r="BJ15" s="121">
        <f t="shared" si="1"/>
        <v>-13350594.421190517</v>
      </c>
      <c r="BK15" s="121">
        <f t="shared" si="1"/>
        <v>-13609007.691178516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46992642</v>
      </c>
      <c r="D17" s="121">
        <f t="shared" ref="D17:AI17" si="2">C18</f>
        <v>46964050</v>
      </c>
      <c r="E17" s="121">
        <f t="shared" si="2"/>
        <v>37532826</v>
      </c>
      <c r="F17" s="121">
        <f t="shared" si="2"/>
        <v>28137002</v>
      </c>
      <c r="G17" s="121">
        <f t="shared" si="2"/>
        <v>18763788</v>
      </c>
      <c r="H17" s="121">
        <f t="shared" si="2"/>
        <v>9394714</v>
      </c>
      <c r="I17" s="121">
        <f t="shared" si="2"/>
        <v>56386173.800000012</v>
      </c>
      <c r="J17" s="121">
        <f t="shared" si="2"/>
        <v>46990349.800000012</v>
      </c>
      <c r="K17" s="121">
        <f t="shared" si="2"/>
        <v>37561735.800000012</v>
      </c>
      <c r="L17" s="121">
        <f t="shared" si="2"/>
        <v>28165461.800000012</v>
      </c>
      <c r="M17" s="121">
        <f t="shared" si="2"/>
        <v>18756047.800000012</v>
      </c>
      <c r="N17" s="121">
        <f t="shared" si="2"/>
        <v>9353883.9000000115</v>
      </c>
      <c r="O17" s="121">
        <f t="shared" si="2"/>
        <v>52441364.399999991</v>
      </c>
      <c r="P17" s="121">
        <f t="shared" si="2"/>
        <v>43117760.29999999</v>
      </c>
      <c r="Q17" s="121">
        <f t="shared" si="2"/>
        <v>32397862.453999989</v>
      </c>
      <c r="R17" s="121">
        <f t="shared" si="2"/>
        <v>21595096.82599999</v>
      </c>
      <c r="S17" s="121">
        <f t="shared" si="2"/>
        <v>10796505.912999989</v>
      </c>
      <c r="T17" s="121">
        <f t="shared" si="2"/>
        <v>0</v>
      </c>
      <c r="U17" s="121">
        <f t="shared" si="2"/>
        <v>-10780540.913000001</v>
      </c>
      <c r="V17" s="121">
        <f t="shared" si="2"/>
        <v>-21565791.826000001</v>
      </c>
      <c r="W17" s="121">
        <f t="shared" si="2"/>
        <v>-31360462.739</v>
      </c>
      <c r="X17" s="121">
        <f t="shared" si="2"/>
        <v>-41149441.434</v>
      </c>
      <c r="Y17" s="121">
        <f t="shared" si="2"/>
        <v>-50931489.848499998</v>
      </c>
      <c r="Z17" s="121">
        <f t="shared" si="2"/>
        <v>-60729133.450499997</v>
      </c>
      <c r="AA17" s="121">
        <f t="shared" si="2"/>
        <v>-70507185.80399999</v>
      </c>
      <c r="AB17" s="121">
        <f t="shared" si="2"/>
        <v>-80278486.532499999</v>
      </c>
      <c r="AC17" s="121">
        <f t="shared" si="2"/>
        <v>-88508967.049924999</v>
      </c>
      <c r="AD17" s="121">
        <f t="shared" si="2"/>
        <v>-96749108.425150007</v>
      </c>
      <c r="AE17" s="121">
        <f t="shared" si="2"/>
        <v>-104950802.966775</v>
      </c>
      <c r="AF17" s="121">
        <f t="shared" si="2"/>
        <v>-113159368.75839999</v>
      </c>
      <c r="AG17" s="121">
        <f t="shared" si="2"/>
        <v>-121346478.32762499</v>
      </c>
      <c r="AH17" s="121">
        <f t="shared" si="2"/>
        <v>-129529255.39684999</v>
      </c>
      <c r="AI17" s="121">
        <f t="shared" si="2"/>
        <v>-137705872.466075</v>
      </c>
      <c r="AJ17" s="121">
        <f t="shared" ref="AJ17:BK17" si="3">AI18</f>
        <v>-145884286.5077</v>
      </c>
      <c r="AK17" s="121">
        <f t="shared" si="3"/>
        <v>-154067691.286825</v>
      </c>
      <c r="AL17" s="121">
        <f t="shared" si="3"/>
        <v>-162269374.03705001</v>
      </c>
      <c r="AM17" s="121">
        <f t="shared" si="3"/>
        <v>-170462796.99717501</v>
      </c>
      <c r="AN17" s="121">
        <f t="shared" si="3"/>
        <v>-178670500.46720001</v>
      </c>
      <c r="AO17" s="121">
        <f t="shared" si="3"/>
        <v>-188585423.86076564</v>
      </c>
      <c r="AP17" s="121">
        <f t="shared" si="3"/>
        <v>-198483732.77603126</v>
      </c>
      <c r="AQ17" s="121">
        <f t="shared" si="3"/>
        <v>-208315727.00780687</v>
      </c>
      <c r="AR17" s="121">
        <f t="shared" si="3"/>
        <v>-218152451.48958248</v>
      </c>
      <c r="AS17" s="121">
        <f t="shared" si="3"/>
        <v>-227968184.63786811</v>
      </c>
      <c r="AT17" s="121">
        <f t="shared" si="3"/>
        <v>-237771457.78615373</v>
      </c>
      <c r="AU17" s="121">
        <f t="shared" si="3"/>
        <v>-247568145.68443936</v>
      </c>
      <c r="AV17" s="121">
        <f t="shared" si="3"/>
        <v>-257366165.96621498</v>
      </c>
      <c r="AW17" s="121">
        <f t="shared" si="3"/>
        <v>-267177477.0729906</v>
      </c>
      <c r="AX17" s="121">
        <f t="shared" si="3"/>
        <v>-277006505.83825624</v>
      </c>
      <c r="AY17" s="121">
        <f t="shared" si="3"/>
        <v>-286828640.31201184</v>
      </c>
      <c r="AZ17" s="121">
        <f t="shared" si="3"/>
        <v>-296672588.54425746</v>
      </c>
      <c r="BA17" s="121">
        <f t="shared" si="3"/>
        <v>-310143688.20542395</v>
      </c>
      <c r="BB17" s="121">
        <f t="shared" si="3"/>
        <v>-323593826.23162645</v>
      </c>
      <c r="BC17" s="121">
        <f t="shared" si="3"/>
        <v>-336955343.84534395</v>
      </c>
      <c r="BD17" s="121">
        <f t="shared" si="3"/>
        <v>-350305782.25906146</v>
      </c>
      <c r="BE17" s="121">
        <f t="shared" si="3"/>
        <v>-363634923.12779099</v>
      </c>
      <c r="BF17" s="121">
        <f t="shared" si="3"/>
        <v>-376942386.49652052</v>
      </c>
      <c r="BG17" s="121">
        <f t="shared" si="3"/>
        <v>-390242936.56525004</v>
      </c>
      <c r="BH17" s="121">
        <f t="shared" si="3"/>
        <v>-403545125.22896755</v>
      </c>
      <c r="BI17" s="121">
        <f t="shared" si="3"/>
        <v>-416869002.09268504</v>
      </c>
      <c r="BJ17" s="121">
        <f t="shared" si="3"/>
        <v>-430210375.14388758</v>
      </c>
      <c r="BK17" s="121">
        <f t="shared" si="3"/>
        <v>-443560969.56507808</v>
      </c>
    </row>
    <row r="18" spans="2:64" x14ac:dyDescent="0.15">
      <c r="B18" s="127" t="s">
        <v>492</v>
      </c>
      <c r="C18" s="121">
        <f>C13+C15</f>
        <v>46964050</v>
      </c>
      <c r="D18" s="121">
        <f t="shared" ref="D18:AI18" si="4">D15+D17</f>
        <v>37532826</v>
      </c>
      <c r="E18" s="121">
        <f t="shared" si="4"/>
        <v>28137002</v>
      </c>
      <c r="F18" s="121">
        <f t="shared" si="4"/>
        <v>18763788</v>
      </c>
      <c r="G18" s="121">
        <f t="shared" si="4"/>
        <v>9394714</v>
      </c>
      <c r="H18" s="121">
        <f t="shared" si="4"/>
        <v>56386173.800000012</v>
      </c>
      <c r="I18" s="121">
        <f t="shared" si="4"/>
        <v>46990349.800000012</v>
      </c>
      <c r="J18" s="121">
        <f t="shared" si="4"/>
        <v>37561735.800000012</v>
      </c>
      <c r="K18" s="121">
        <f t="shared" si="4"/>
        <v>28165461.800000012</v>
      </c>
      <c r="L18" s="121">
        <f t="shared" si="4"/>
        <v>18756047.800000012</v>
      </c>
      <c r="M18" s="121">
        <f t="shared" si="4"/>
        <v>9353883.9000000115</v>
      </c>
      <c r="N18" s="121">
        <f t="shared" si="4"/>
        <v>52441364.399999991</v>
      </c>
      <c r="O18" s="121">
        <f t="shared" si="4"/>
        <v>43117760.29999999</v>
      </c>
      <c r="P18" s="121">
        <f t="shared" si="4"/>
        <v>32397862.453999989</v>
      </c>
      <c r="Q18" s="121">
        <f t="shared" si="4"/>
        <v>21595096.82599999</v>
      </c>
      <c r="R18" s="121">
        <f t="shared" si="4"/>
        <v>10796505.912999989</v>
      </c>
      <c r="S18" s="121">
        <f t="shared" si="4"/>
        <v>0</v>
      </c>
      <c r="T18" s="121">
        <f t="shared" si="4"/>
        <v>-10780540.913000001</v>
      </c>
      <c r="U18" s="121">
        <f t="shared" si="4"/>
        <v>-21565791.826000001</v>
      </c>
      <c r="V18" s="121">
        <f t="shared" si="4"/>
        <v>-31360462.739</v>
      </c>
      <c r="W18" s="121">
        <f t="shared" si="4"/>
        <v>-41149441.434</v>
      </c>
      <c r="X18" s="121">
        <f t="shared" si="4"/>
        <v>-50931489.848499998</v>
      </c>
      <c r="Y18" s="121">
        <f t="shared" si="4"/>
        <v>-60729133.450499997</v>
      </c>
      <c r="Z18" s="121">
        <f t="shared" si="4"/>
        <v>-70507185.80399999</v>
      </c>
      <c r="AA18" s="121">
        <f t="shared" si="4"/>
        <v>-80278486.532499999</v>
      </c>
      <c r="AB18" s="121">
        <f t="shared" si="4"/>
        <v>-88508967.049924999</v>
      </c>
      <c r="AC18" s="121">
        <f t="shared" si="4"/>
        <v>-96749108.425150007</v>
      </c>
      <c r="AD18" s="121">
        <f t="shared" si="4"/>
        <v>-104950802.966775</v>
      </c>
      <c r="AE18" s="121">
        <f t="shared" si="4"/>
        <v>-113159368.75839999</v>
      </c>
      <c r="AF18" s="121">
        <f t="shared" si="4"/>
        <v>-121346478.32762499</v>
      </c>
      <c r="AG18" s="121">
        <f t="shared" si="4"/>
        <v>-129529255.39684999</v>
      </c>
      <c r="AH18" s="121">
        <f t="shared" si="4"/>
        <v>-137705872.466075</v>
      </c>
      <c r="AI18" s="121">
        <f t="shared" si="4"/>
        <v>-145884286.5077</v>
      </c>
      <c r="AJ18" s="121">
        <f t="shared" ref="AJ18:BK18" si="5">AJ15+AJ17</f>
        <v>-154067691.286825</v>
      </c>
      <c r="AK18" s="121">
        <f t="shared" si="5"/>
        <v>-162269374.03705001</v>
      </c>
      <c r="AL18" s="121">
        <f t="shared" si="5"/>
        <v>-170462796.99717501</v>
      </c>
      <c r="AM18" s="121">
        <f t="shared" si="5"/>
        <v>-178670500.46720001</v>
      </c>
      <c r="AN18" s="121">
        <f t="shared" si="5"/>
        <v>-188585423.86076564</v>
      </c>
      <c r="AO18" s="121">
        <f t="shared" si="5"/>
        <v>-198483732.77603126</v>
      </c>
      <c r="AP18" s="121">
        <f t="shared" si="5"/>
        <v>-208315727.00780687</v>
      </c>
      <c r="AQ18" s="121">
        <f t="shared" si="5"/>
        <v>-218152451.48958248</v>
      </c>
      <c r="AR18" s="121">
        <f t="shared" si="5"/>
        <v>-227968184.63786811</v>
      </c>
      <c r="AS18" s="121">
        <f t="shared" si="5"/>
        <v>-237771457.78615373</v>
      </c>
      <c r="AT18" s="121">
        <f t="shared" si="5"/>
        <v>-247568145.68443936</v>
      </c>
      <c r="AU18" s="121">
        <f t="shared" si="5"/>
        <v>-257366165.96621498</v>
      </c>
      <c r="AV18" s="121">
        <f t="shared" si="5"/>
        <v>-267177477.0729906</v>
      </c>
      <c r="AW18" s="121">
        <f t="shared" si="5"/>
        <v>-277006505.83825624</v>
      </c>
      <c r="AX18" s="121">
        <f t="shared" si="5"/>
        <v>-286828640.31201184</v>
      </c>
      <c r="AY18" s="121">
        <f t="shared" si="5"/>
        <v>-296672588.54425746</v>
      </c>
      <c r="AZ18" s="121">
        <f t="shared" si="5"/>
        <v>-310143688.20542395</v>
      </c>
      <c r="BA18" s="121">
        <f t="shared" si="5"/>
        <v>-323593826.23162645</v>
      </c>
      <c r="BB18" s="121">
        <f t="shared" si="5"/>
        <v>-336955343.84534395</v>
      </c>
      <c r="BC18" s="121">
        <f t="shared" si="5"/>
        <v>-350305782.25906146</v>
      </c>
      <c r="BD18" s="121">
        <f t="shared" si="5"/>
        <v>-363634923.12779099</v>
      </c>
      <c r="BE18" s="121">
        <f t="shared" si="5"/>
        <v>-376942386.49652052</v>
      </c>
      <c r="BF18" s="121">
        <f t="shared" si="5"/>
        <v>-390242936.56525004</v>
      </c>
      <c r="BG18" s="121">
        <f t="shared" si="5"/>
        <v>-403545125.22896755</v>
      </c>
      <c r="BH18" s="121">
        <f t="shared" si="5"/>
        <v>-416869002.09268504</v>
      </c>
      <c r="BI18" s="121">
        <f t="shared" si="5"/>
        <v>-430210375.14388758</v>
      </c>
      <c r="BJ18" s="121">
        <f t="shared" si="5"/>
        <v>-443560969.56507808</v>
      </c>
      <c r="BK18" s="121">
        <f t="shared" si="5"/>
        <v>-457169977.25625658</v>
      </c>
      <c r="BL18" s="130">
        <f>BK18-BK9</f>
        <v>155820180.20000029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993</v>
      </c>
      <c r="C21" s="75" t="s">
        <v>885</v>
      </c>
      <c r="D21" s="75" t="s">
        <v>883</v>
      </c>
      <c r="E21" s="75" t="s">
        <v>884</v>
      </c>
      <c r="F21" s="75" t="s">
        <v>881</v>
      </c>
      <c r="G21" s="75" t="s">
        <v>882</v>
      </c>
      <c r="L21" s="130"/>
      <c r="U21" s="130"/>
    </row>
    <row r="22" spans="2:64" x14ac:dyDescent="0.15">
      <c r="B22" s="136" t="s">
        <v>996</v>
      </c>
      <c r="C22" s="75" t="s">
        <v>147</v>
      </c>
      <c r="D22" s="75" t="s">
        <v>962</v>
      </c>
      <c r="E22" s="75" t="s">
        <v>878</v>
      </c>
      <c r="L22" s="130"/>
    </row>
    <row r="23" spans="2:64" x14ac:dyDescent="0.15">
      <c r="B23" s="136" t="s">
        <v>960</v>
      </c>
      <c r="C23" s="75" t="s">
        <v>147</v>
      </c>
      <c r="D23" s="226" t="s">
        <v>986</v>
      </c>
      <c r="E23" s="75" t="s">
        <v>987</v>
      </c>
      <c r="L23" s="130"/>
    </row>
    <row r="24" spans="2:64" x14ac:dyDescent="0.15">
      <c r="B24" s="138" t="s">
        <v>961</v>
      </c>
      <c r="C24" s="75" t="s">
        <v>962</v>
      </c>
      <c r="D24" s="226" t="s">
        <v>878</v>
      </c>
      <c r="E24" s="75" t="s">
        <v>879</v>
      </c>
      <c r="L24" s="130"/>
    </row>
    <row r="25" spans="2:64" x14ac:dyDescent="0.15">
      <c r="B25" s="138" t="s">
        <v>997</v>
      </c>
      <c r="C25" s="75" t="s">
        <v>989</v>
      </c>
      <c r="D25" s="226" t="s">
        <v>963</v>
      </c>
      <c r="E25" s="75" t="s">
        <v>992</v>
      </c>
      <c r="F25" s="75" t="s">
        <v>990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871</v>
      </c>
      <c r="C27" s="121">
        <f>C4</f>
        <v>0</v>
      </c>
      <c r="D27" s="130">
        <f>C29</f>
        <v>-46992642</v>
      </c>
      <c r="E27" s="130">
        <f>D29</f>
        <v>-103378815.80000001</v>
      </c>
      <c r="F27" s="225">
        <f>C27</f>
        <v>0</v>
      </c>
      <c r="G27" s="225">
        <f>F29</f>
        <v>-155820180.19999999</v>
      </c>
      <c r="L27" s="130"/>
    </row>
    <row r="28" spans="2:64" x14ac:dyDescent="0.15">
      <c r="B28" s="138" t="s">
        <v>872</v>
      </c>
      <c r="C28" s="121">
        <f>C29-C27</f>
        <v>-46992642</v>
      </c>
      <c r="D28" s="121">
        <f>D29-D27</f>
        <v>-56386173.800000012</v>
      </c>
      <c r="E28" s="121">
        <f>E29-E27</f>
        <v>-52441364.399999976</v>
      </c>
      <c r="F28" s="225">
        <f>SUM(C28:E28)</f>
        <v>-155820180.19999999</v>
      </c>
      <c r="G28" s="145">
        <f>G29-G27</f>
        <v>-301349797.05625659</v>
      </c>
      <c r="L28" s="130"/>
    </row>
    <row r="29" spans="2:64" x14ac:dyDescent="0.15">
      <c r="B29" s="138" t="s">
        <v>873</v>
      </c>
      <c r="C29" s="121">
        <f>H9</f>
        <v>-46992642</v>
      </c>
      <c r="D29" s="130">
        <f>N9</f>
        <v>-103378815.80000001</v>
      </c>
      <c r="E29" s="130">
        <f>S9</f>
        <v>-155820180.19999999</v>
      </c>
      <c r="F29" s="225">
        <f>E29</f>
        <v>-155820180.19999999</v>
      </c>
      <c r="G29" s="225">
        <f>'FIN-CASHFLOW_CWS'!BK58</f>
        <v>-457169977.25625658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991</v>
      </c>
      <c r="D32" s="75" t="s">
        <v>869</v>
      </c>
      <c r="E32" s="75" t="s">
        <v>870</v>
      </c>
      <c r="F32" s="75" t="s">
        <v>938</v>
      </c>
    </row>
    <row r="33" spans="1:15" x14ac:dyDescent="0.15">
      <c r="C33" s="225"/>
      <c r="D33" s="75"/>
      <c r="E33" s="75"/>
    </row>
    <row r="34" spans="1:15" x14ac:dyDescent="0.15">
      <c r="B34" s="138" t="s">
        <v>1141</v>
      </c>
      <c r="C34" s="222">
        <f>'FIN-VALUE_DB'!C41</f>
        <v>0.75500000000000012</v>
      </c>
      <c r="D34" s="121">
        <f>NPV(+C34/12,I6:BK6)</f>
        <v>-149197036.35119838</v>
      </c>
      <c r="E34" s="130">
        <f>D28*-1</f>
        <v>56386173.800000012</v>
      </c>
      <c r="F34" s="238">
        <f>E34/D34</f>
        <v>-0.37793092395797517</v>
      </c>
    </row>
    <row r="35" spans="1:15" x14ac:dyDescent="0.15">
      <c r="B35" s="138" t="s">
        <v>988</v>
      </c>
      <c r="C35" s="222">
        <f>'FIN-VALUE_DB'!D41</f>
        <v>0.48000000000000009</v>
      </c>
      <c r="D35" s="121">
        <f>NPV(+C35/12,N6:BK6)</f>
        <v>-213365196.03350455</v>
      </c>
      <c r="E35" s="130">
        <f>E28*-1</f>
        <v>52441364.399999976</v>
      </c>
      <c r="F35" s="238">
        <f>E35/D35</f>
        <v>-0.2457821864807096</v>
      </c>
    </row>
    <row r="36" spans="1:15" x14ac:dyDescent="0.15">
      <c r="B36" s="138" t="s">
        <v>886</v>
      </c>
      <c r="C36" s="222">
        <f>'FIN-VALUE_DB'!E41</f>
        <v>0.25000000000000006</v>
      </c>
      <c r="D36" s="121">
        <f>NPV(+C36/12,V6:BK6)</f>
        <v>-278098403.93050116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876</v>
      </c>
      <c r="B39" s="48" t="s">
        <v>984</v>
      </c>
      <c r="C39" s="34" t="s">
        <v>955</v>
      </c>
      <c r="D39" s="34" t="s">
        <v>957</v>
      </c>
      <c r="E39" s="34" t="s">
        <v>983</v>
      </c>
      <c r="F39" s="365" t="s">
        <v>876</v>
      </c>
      <c r="G39" s="365"/>
      <c r="H39" s="365"/>
    </row>
    <row r="40" spans="1:15" ht="13.5" customHeight="1" x14ac:dyDescent="0.15">
      <c r="A40" s="34"/>
      <c r="B40" s="48"/>
      <c r="C40" s="34"/>
      <c r="D40" s="34"/>
      <c r="E40" s="34"/>
      <c r="F40" s="75" t="s">
        <v>956</v>
      </c>
      <c r="G40" s="75" t="s">
        <v>883</v>
      </c>
      <c r="H40" s="75" t="s">
        <v>884</v>
      </c>
    </row>
    <row r="41" spans="1:15" x14ac:dyDescent="0.15">
      <c r="B41" s="33" t="s">
        <v>940</v>
      </c>
    </row>
    <row r="42" spans="1:15" x14ac:dyDescent="0.15">
      <c r="B42" s="106" t="s">
        <v>875</v>
      </c>
      <c r="C42" s="33" t="s">
        <v>147</v>
      </c>
      <c r="D42" s="121">
        <f>C13/2</f>
        <v>23496321</v>
      </c>
      <c r="F42" s="239">
        <f>D42/E44</f>
        <v>0.5</v>
      </c>
      <c r="G42" s="240">
        <f>F42*(1-G52)</f>
        <v>0.68896546197898756</v>
      </c>
      <c r="H42" s="241">
        <f>G42*(1-H60)</f>
        <v>0.85830089963387535</v>
      </c>
      <c r="L42" s="224"/>
    </row>
    <row r="43" spans="1:15" x14ac:dyDescent="0.15">
      <c r="B43" s="106" t="s">
        <v>941</v>
      </c>
      <c r="C43" s="33" t="s">
        <v>147</v>
      </c>
      <c r="D43" s="121">
        <f>C13/2</f>
        <v>23496321</v>
      </c>
      <c r="F43" s="239">
        <f>D43/E44</f>
        <v>0.5</v>
      </c>
      <c r="G43" s="240">
        <f>F43*(1-G52)</f>
        <v>0.68896546197898756</v>
      </c>
      <c r="H43" s="241">
        <f>G43*(1-H60)</f>
        <v>0.85830089963387535</v>
      </c>
    </row>
    <row r="44" spans="1:15" x14ac:dyDescent="0.15">
      <c r="B44" s="47" t="s">
        <v>874</v>
      </c>
      <c r="E44" s="121">
        <f>D43+D42</f>
        <v>46992642</v>
      </c>
    </row>
    <row r="45" spans="1:15" x14ac:dyDescent="0.15">
      <c r="B45" s="106" t="s">
        <v>951</v>
      </c>
      <c r="D45" s="235">
        <v>50000</v>
      </c>
      <c r="L45" s="224"/>
    </row>
    <row r="46" spans="1:15" x14ac:dyDescent="0.15">
      <c r="B46" s="106" t="s">
        <v>952</v>
      </c>
      <c r="D46" s="235">
        <v>50000</v>
      </c>
    </row>
    <row r="47" spans="1:15" x14ac:dyDescent="0.15">
      <c r="B47" s="47" t="s">
        <v>942</v>
      </c>
      <c r="D47" s="236">
        <f>SUM(D45:D46)</f>
        <v>100000</v>
      </c>
    </row>
    <row r="48" spans="1:15" x14ac:dyDescent="0.15">
      <c r="B48" s="47" t="s">
        <v>943</v>
      </c>
      <c r="D48" s="131">
        <f>E44/D47</f>
        <v>469.92642000000001</v>
      </c>
    </row>
    <row r="49" spans="2:12" x14ac:dyDescent="0.15">
      <c r="B49" s="47" t="s">
        <v>946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877</v>
      </c>
    </row>
    <row r="52" spans="2:12" x14ac:dyDescent="0.15">
      <c r="B52" s="106" t="s">
        <v>944</v>
      </c>
      <c r="C52" s="33" t="s">
        <v>962</v>
      </c>
      <c r="D52" s="121">
        <f>E34</f>
        <v>56386173.800000012</v>
      </c>
      <c r="F52" s="239"/>
      <c r="G52" s="243">
        <f>D52/E53</f>
        <v>-0.37793092395797517</v>
      </c>
      <c r="H52" s="243">
        <f>G52*(1-H60)</f>
        <v>-0.47081961278704115</v>
      </c>
      <c r="L52" s="224"/>
    </row>
    <row r="53" spans="2:12" x14ac:dyDescent="0.15">
      <c r="B53" s="47" t="s">
        <v>874</v>
      </c>
      <c r="E53" s="121">
        <f>D34</f>
        <v>-149197036.35119838</v>
      </c>
    </row>
    <row r="54" spans="2:12" x14ac:dyDescent="0.15">
      <c r="B54" s="106" t="s">
        <v>953</v>
      </c>
      <c r="D54" s="235">
        <f>D47/(1-G52)-D47</f>
        <v>-27427.421606331656</v>
      </c>
      <c r="L54" s="224"/>
    </row>
    <row r="55" spans="2:12" x14ac:dyDescent="0.15">
      <c r="B55" s="47" t="s">
        <v>942</v>
      </c>
      <c r="D55" s="236">
        <f>D47+D54</f>
        <v>72572.578393668344</v>
      </c>
    </row>
    <row r="56" spans="2:12" x14ac:dyDescent="0.15">
      <c r="B56" s="47" t="s">
        <v>943</v>
      </c>
      <c r="D56" s="131">
        <f>E53/D55</f>
        <v>-2055.8321015119836</v>
      </c>
    </row>
    <row r="57" spans="2:12" x14ac:dyDescent="0.15">
      <c r="B57" s="47" t="s">
        <v>946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877</v>
      </c>
    </row>
    <row r="60" spans="2:12" x14ac:dyDescent="0.15">
      <c r="B60" s="106" t="s">
        <v>945</v>
      </c>
      <c r="C60" s="33" t="s">
        <v>878</v>
      </c>
      <c r="D60" s="121">
        <f>E35</f>
        <v>52441364.399999976</v>
      </c>
      <c r="F60" s="239"/>
      <c r="H60" s="243">
        <f>D60/E61</f>
        <v>-0.2457821864807096</v>
      </c>
      <c r="L60" s="224"/>
    </row>
    <row r="61" spans="2:12" x14ac:dyDescent="0.15">
      <c r="B61" s="47" t="s">
        <v>874</v>
      </c>
      <c r="E61" s="121">
        <f>D35</f>
        <v>-213365196.03350455</v>
      </c>
    </row>
    <row r="62" spans="2:12" x14ac:dyDescent="0.15">
      <c r="B62" s="106" t="s">
        <v>954</v>
      </c>
      <c r="D62" s="235">
        <f>D55/(1-H60)-D55</f>
        <v>-14317.949951208997</v>
      </c>
      <c r="L62" s="224"/>
    </row>
    <row r="63" spans="2:12" x14ac:dyDescent="0.15">
      <c r="B63" s="47" t="s">
        <v>942</v>
      </c>
      <c r="D63" s="236">
        <f>D55+D62</f>
        <v>58254.628442459347</v>
      </c>
    </row>
    <row r="64" spans="2:12" x14ac:dyDescent="0.15">
      <c r="B64" s="47" t="s">
        <v>943</v>
      </c>
      <c r="D64" s="131">
        <f>E61/D63</f>
        <v>-3662.6307941223026</v>
      </c>
    </row>
    <row r="65" spans="2:8" x14ac:dyDescent="0.15">
      <c r="B65" s="33" t="s">
        <v>946</v>
      </c>
      <c r="F65" s="242"/>
      <c r="G65" s="243"/>
      <c r="H65" s="295">
        <f>H60+H52+H43+H42</f>
        <v>1</v>
      </c>
    </row>
    <row r="66" spans="2:8" x14ac:dyDescent="0.15">
      <c r="B66" s="48"/>
    </row>
    <row r="67" spans="2:8" x14ac:dyDescent="0.15">
      <c r="B67" s="138" t="s">
        <v>985</v>
      </c>
      <c r="C67" s="75" t="s">
        <v>947</v>
      </c>
      <c r="D67" s="75" t="s">
        <v>938</v>
      </c>
      <c r="E67" s="75" t="s">
        <v>948</v>
      </c>
      <c r="F67" s="75" t="s">
        <v>950</v>
      </c>
    </row>
    <row r="68" spans="2:8" x14ac:dyDescent="0.15">
      <c r="C68" s="75"/>
      <c r="D68" s="75"/>
      <c r="E68" s="75"/>
    </row>
    <row r="69" spans="2:8" x14ac:dyDescent="0.15">
      <c r="B69" s="33" t="s">
        <v>995</v>
      </c>
      <c r="C69" s="130">
        <f>D36</f>
        <v>-278098403.93050116</v>
      </c>
    </row>
    <row r="70" spans="2:8" x14ac:dyDescent="0.15">
      <c r="B70" s="138" t="s">
        <v>875</v>
      </c>
      <c r="C70" s="130">
        <f>D42</f>
        <v>23496321</v>
      </c>
      <c r="D70" s="237">
        <f>H42</f>
        <v>0.85830089963387535</v>
      </c>
      <c r="E70" s="130">
        <f>$C$69*D70</f>
        <v>-238692110.280294</v>
      </c>
      <c r="F70" s="244">
        <f>E70/C70</f>
        <v>-10.158701452891028</v>
      </c>
    </row>
    <row r="71" spans="2:8" x14ac:dyDescent="0.15">
      <c r="B71" s="138" t="s">
        <v>941</v>
      </c>
      <c r="C71" s="130">
        <f>D43</f>
        <v>23496321</v>
      </c>
      <c r="D71" s="237">
        <f>H43</f>
        <v>0.85830089963387535</v>
      </c>
      <c r="E71" s="130">
        <f>$C$69*D71</f>
        <v>-238692110.280294</v>
      </c>
      <c r="F71" s="244">
        <f>E71/C71</f>
        <v>-10.158701452891028</v>
      </c>
    </row>
    <row r="72" spans="2:8" x14ac:dyDescent="0.15">
      <c r="B72" s="138" t="s">
        <v>944</v>
      </c>
      <c r="C72" s="130">
        <f>D52</f>
        <v>56386173.800000012</v>
      </c>
      <c r="D72" s="237">
        <f>H52</f>
        <v>-0.47081961278704115</v>
      </c>
      <c r="E72" s="130">
        <f>$C$69*D72</f>
        <v>130934182.85525273</v>
      </c>
      <c r="F72" s="244">
        <f>E72/C72</f>
        <v>2.3220973162618228</v>
      </c>
    </row>
    <row r="73" spans="2:8" x14ac:dyDescent="0.15">
      <c r="B73" s="138" t="s">
        <v>945</v>
      </c>
      <c r="C73" s="130">
        <f>D60</f>
        <v>52441364.399999976</v>
      </c>
      <c r="D73" s="237">
        <f>H60</f>
        <v>-0.2457821864807096</v>
      </c>
      <c r="E73" s="130">
        <f>$C$69*D73</f>
        <v>68351633.774834141</v>
      </c>
      <c r="F73" s="244">
        <f>E73/C73</f>
        <v>1.303391598538084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949</v>
      </c>
      <c r="C75" s="130">
        <f>SUM(C70:C73)</f>
        <v>155820180.19999999</v>
      </c>
      <c r="D75" s="237">
        <f>SUM(D70:D73)</f>
        <v>0.99999999999999989</v>
      </c>
      <c r="E75" s="130">
        <f>SUM(E70:E73)</f>
        <v>-278098403.9305011</v>
      </c>
      <c r="F75" s="244">
        <f>E75/C75</f>
        <v>-1.7847393294857781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6" t="s">
        <v>151</v>
      </c>
      <c r="B3" s="363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9342424</v>
      </c>
      <c r="G7" s="251">
        <f>STAFF_CWS!L570</f>
        <v>9342424</v>
      </c>
      <c r="H7" s="251">
        <f>STAFF_CWS!M570</f>
        <v>9342424</v>
      </c>
      <c r="I7" s="251">
        <f>STAFF_CWS!N570</f>
        <v>9342424</v>
      </c>
      <c r="J7" s="251">
        <f>STAFF_CWS!O570</f>
        <v>9342424</v>
      </c>
      <c r="K7" s="251">
        <f>STAFF_CWS!P570</f>
        <v>9342424</v>
      </c>
      <c r="L7" s="251">
        <f>STAFF_CWS!Q570</f>
        <v>9343333.9000000004</v>
      </c>
      <c r="M7" s="251">
        <f>STAFF_CWS!R570</f>
        <v>9343333.9000000004</v>
      </c>
      <c r="N7" s="251">
        <f>STAFF_CWS!S570</f>
        <v>9344244.0999999996</v>
      </c>
      <c r="O7" s="251">
        <f>STAFF_CWS!T570</f>
        <v>10782736.921</v>
      </c>
      <c r="P7" s="251">
        <f>STAFF_CWS!U570</f>
        <v>10782841.603</v>
      </c>
      <c r="Q7" s="251">
        <f>STAFF_CWS!V570</f>
        <v>10783363.888</v>
      </c>
      <c r="R7" s="251">
        <f>STAFF_CWS!W570</f>
        <v>10783363.888</v>
      </c>
      <c r="S7" s="251">
        <f>STAFF_CWS!X570</f>
        <v>10783363.888</v>
      </c>
      <c r="T7" s="251">
        <f>STAFF_CWS!Y570</f>
        <v>10783363.888</v>
      </c>
      <c r="U7" s="251">
        <f>STAFF_CWS!Z570</f>
        <v>9783363.8880000003</v>
      </c>
      <c r="V7" s="251">
        <f>STAFF_CWS!AA570</f>
        <v>9783468.5700000003</v>
      </c>
      <c r="W7" s="251">
        <f>STAFF_CWS!AB570</f>
        <v>9783572.6895000003</v>
      </c>
      <c r="X7" s="251">
        <f>STAFF_CWS!AC570</f>
        <v>9783621.6270000003</v>
      </c>
      <c r="Y7" s="251">
        <f>STAFF_CWS!AD570</f>
        <v>9783830.4285000004</v>
      </c>
      <c r="Z7" s="251">
        <f>STAFF_CWS!AE570</f>
        <v>9783875.0535000004</v>
      </c>
      <c r="AA7" s="251">
        <f>STAFF_CWS!AF570</f>
        <v>8243930.3618000001</v>
      </c>
      <c r="AB7" s="251">
        <f>STAFF_CWS!AG570</f>
        <v>8244745.9796000002</v>
      </c>
      <c r="AC7" s="251">
        <f>STAFF_CWS!AH570</f>
        <v>8245167.7760000005</v>
      </c>
      <c r="AD7" s="251">
        <f>STAFF_CWS!AI570</f>
        <v>8245167.7760000005</v>
      </c>
      <c r="AE7" s="251">
        <f>STAFF_CWS!AJ570</f>
        <v>8245438.9736000001</v>
      </c>
      <c r="AF7" s="251">
        <f>STAFF_CWS!AK570</f>
        <v>8245438.9736000001</v>
      </c>
      <c r="AG7" s="251">
        <f>STAFF_CWS!AL570</f>
        <v>8245438.9736000001</v>
      </c>
      <c r="AH7" s="251">
        <f>STAFF_CWS!AM570</f>
        <v>8245168.5260000005</v>
      </c>
      <c r="AI7" s="251">
        <f>STAFF_CWS!AN570</f>
        <v>8245174.2635000004</v>
      </c>
      <c r="AJ7" s="251">
        <f>STAFF_CWS!AO570</f>
        <v>8244819.8546000002</v>
      </c>
      <c r="AK7" s="251">
        <f>STAFF_CWS!AP570</f>
        <v>8244555.1445000004</v>
      </c>
      <c r="AL7" s="251">
        <f>STAFF_CWS!AQ570</f>
        <v>8244331.9844000004</v>
      </c>
      <c r="AM7" s="251">
        <f>STAFF_CWS!AR570</f>
        <v>9924890.9925500005</v>
      </c>
      <c r="AN7" s="251">
        <f>STAFF_CWS!AS570</f>
        <v>9926523.1542499997</v>
      </c>
      <c r="AO7" s="251">
        <f>STAFF_CWS!AT570</f>
        <v>9927025.8377599996</v>
      </c>
      <c r="AP7" s="251">
        <f>STAFF_CWS!AU570</f>
        <v>9927025.8377599996</v>
      </c>
      <c r="AQ7" s="251">
        <f>STAFF_CWS!AV570</f>
        <v>9927520.8712700009</v>
      </c>
      <c r="AR7" s="251">
        <f>STAFF_CWS!AW570</f>
        <v>9927520.8712700009</v>
      </c>
      <c r="AS7" s="251">
        <f>STAFF_CWS!AX570</f>
        <v>9927520.8712700009</v>
      </c>
      <c r="AT7" s="251">
        <f>STAFF_CWS!AY570</f>
        <v>9927026.8877599984</v>
      </c>
      <c r="AU7" s="251">
        <f>STAFF_CWS!AZ570</f>
        <v>9927032.9627599996</v>
      </c>
      <c r="AV7" s="251">
        <f>STAFF_CWS!BA570</f>
        <v>9926607.0042500012</v>
      </c>
      <c r="AW7" s="251">
        <f>STAFF_CWS!BB570</f>
        <v>9926119.0957400016</v>
      </c>
      <c r="AX7" s="251">
        <f>STAFF_CWS!BC570</f>
        <v>9925685.4872299992</v>
      </c>
      <c r="AY7" s="251">
        <f>STAFF_CWS!BD570</f>
        <v>13526506.979663</v>
      </c>
      <c r="AZ7" s="251">
        <f>STAFF_CWS!BE570</f>
        <v>13528840.035899</v>
      </c>
      <c r="BA7" s="251">
        <f>STAFF_CWS!BF570</f>
        <v>13529819.748914</v>
      </c>
      <c r="BB7" s="251">
        <f>STAFF_CWS!BG570</f>
        <v>13529819.748914</v>
      </c>
      <c r="BC7" s="251">
        <f>STAFF_CWS!BH570</f>
        <v>13530599.184326001</v>
      </c>
      <c r="BD7" s="251">
        <f>STAFF_CWS!BI570</f>
        <v>13530599.184326001</v>
      </c>
      <c r="BE7" s="251">
        <f>STAFF_CWS!BJ570</f>
        <v>13530599.184326001</v>
      </c>
      <c r="BF7" s="251">
        <f>STAFF_CWS!BK570</f>
        <v>13529820.798914</v>
      </c>
      <c r="BG7" s="251">
        <f>STAFF_CWS!BL570</f>
        <v>13529826.873914</v>
      </c>
      <c r="BH7" s="251">
        <f>STAFF_CWS!BM570</f>
        <v>13528923.885899</v>
      </c>
      <c r="BI7" s="251">
        <f>STAFF_CWS!BN570</f>
        <v>13528151.575486999</v>
      </c>
      <c r="BJ7" s="251">
        <f>STAFF_CWS!BO570</f>
        <v>13527437.240075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6" t="s">
        <v>154</v>
      </c>
      <c r="B9" s="363"/>
    </row>
    <row r="10" spans="1:62" x14ac:dyDescent="0.15">
      <c r="C10" s="363" t="s">
        <v>35</v>
      </c>
      <c r="D10" s="363"/>
      <c r="E10" s="363"/>
      <c r="F10" s="363"/>
      <c r="G10" s="363"/>
      <c r="H10" s="363"/>
      <c r="I10" s="363"/>
      <c r="J10" s="363"/>
      <c r="K10" s="363"/>
      <c r="L10" s="363"/>
      <c r="M10" s="363"/>
      <c r="N10" s="363"/>
      <c r="O10" s="363" t="s">
        <v>36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 t="s">
        <v>37</v>
      </c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 t="s">
        <v>38</v>
      </c>
      <c r="AN10" s="363"/>
      <c r="AO10" s="363"/>
      <c r="AP10" s="363"/>
      <c r="AQ10" s="363"/>
      <c r="AR10" s="363"/>
      <c r="AS10" s="363"/>
      <c r="AT10" s="363"/>
      <c r="AU10" s="363"/>
      <c r="AV10" s="363"/>
      <c r="AW10" s="363"/>
      <c r="AX10" s="363"/>
      <c r="AY10" s="363" t="s">
        <v>39</v>
      </c>
      <c r="AZ10" s="363"/>
      <c r="BA10" s="363"/>
      <c r="BB10" s="363"/>
      <c r="BC10" s="363"/>
      <c r="BD10" s="363"/>
      <c r="BE10" s="363"/>
      <c r="BF10" s="363"/>
      <c r="BG10" s="363"/>
      <c r="BH10" s="363"/>
      <c r="BI10" s="363"/>
      <c r="BJ10" s="36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3" t="s">
        <v>35</v>
      </c>
      <c r="D19" s="363"/>
      <c r="E19" s="363"/>
      <c r="F19" s="363"/>
      <c r="G19" s="363"/>
      <c r="H19" s="363"/>
      <c r="I19" s="363"/>
      <c r="J19" s="363"/>
      <c r="K19" s="363"/>
      <c r="L19" s="363"/>
      <c r="M19" s="363"/>
      <c r="N19" s="363"/>
      <c r="O19" s="363" t="s">
        <v>36</v>
      </c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 t="s">
        <v>37</v>
      </c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 t="s">
        <v>38</v>
      </c>
      <c r="AN19" s="363"/>
      <c r="AO19" s="363"/>
      <c r="AP19" s="363"/>
      <c r="AQ19" s="363"/>
      <c r="AR19" s="363"/>
      <c r="AS19" s="363"/>
      <c r="AT19" s="363"/>
      <c r="AU19" s="363"/>
      <c r="AV19" s="363"/>
      <c r="AW19" s="363"/>
      <c r="AX19" s="363"/>
      <c r="AY19" s="363" t="s">
        <v>39</v>
      </c>
      <c r="AZ19" s="363"/>
      <c r="BA19" s="363"/>
      <c r="BB19" s="363"/>
      <c r="BC19" s="363"/>
      <c r="BD19" s="363"/>
      <c r="BE19" s="363"/>
      <c r="BF19" s="363"/>
      <c r="BG19" s="363"/>
      <c r="BH19" s="363"/>
      <c r="BI19" s="363"/>
      <c r="BJ19" s="36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25</v>
      </c>
      <c r="M21">
        <f>'REV-REVCALC_CWS'!O6</f>
        <v>25</v>
      </c>
      <c r="N21">
        <f>'REV-REVCALC_CWS'!P6</f>
        <v>50</v>
      </c>
      <c r="O21">
        <f>'REV-REVCALC_CWS'!Q6</f>
        <v>3</v>
      </c>
      <c r="P21">
        <f>'REV-REVCALC_CWS'!R6</f>
        <v>4</v>
      </c>
      <c r="Q21">
        <f>'REV-REVCALC_CWS'!S6</f>
        <v>9</v>
      </c>
      <c r="R21">
        <f>'REV-REVCALC_CWS'!T6</f>
        <v>9</v>
      </c>
      <c r="S21">
        <f>'REV-REVCALC_CWS'!U6</f>
        <v>9</v>
      </c>
      <c r="T21">
        <f>'REV-REVCALC_CWS'!V6</f>
        <v>9</v>
      </c>
      <c r="U21">
        <f>'REV-REVCALC_CWS'!W6</f>
        <v>9</v>
      </c>
      <c r="V21">
        <f>'REV-REVCALC_CWS'!X6</f>
        <v>10</v>
      </c>
      <c r="W21">
        <f>'REV-REVCALC_CWS'!Y6</f>
        <v>11</v>
      </c>
      <c r="X21">
        <f>'REV-REVCALC_CWS'!Z6</f>
        <v>11</v>
      </c>
      <c r="Y21">
        <f>'REV-REVCALC_CWS'!AA6</f>
        <v>13</v>
      </c>
      <c r="Z21">
        <f>'REV-REVCALC_CWS'!AB6</f>
        <v>13</v>
      </c>
      <c r="AA21">
        <f>'REV-REVCALC_CWS'!AC6</f>
        <v>11</v>
      </c>
      <c r="AB21">
        <f>'REV-REVCALC_CWS'!AD6</f>
        <v>17</v>
      </c>
      <c r="AC21">
        <f>'REV-REVCALC_CWS'!AE6</f>
        <v>20</v>
      </c>
      <c r="AD21">
        <f>'REV-REVCALC_CWS'!AF6</f>
        <v>20</v>
      </c>
      <c r="AE21">
        <f>'REV-REVCALC_CWS'!AG6</f>
        <v>22</v>
      </c>
      <c r="AF21">
        <f>'REV-REVCALC_CWS'!AH6</f>
        <v>22</v>
      </c>
      <c r="AG21">
        <f>'REV-REVCALC_CWS'!AI6</f>
        <v>22</v>
      </c>
      <c r="AH21">
        <f>'REV-REVCALC_CWS'!AJ6</f>
        <v>20</v>
      </c>
      <c r="AI21">
        <f>'REV-REVCALC_CWS'!AK6</f>
        <v>20</v>
      </c>
      <c r="AJ21">
        <f>'REV-REVCALC_CWS'!AL6</f>
        <v>17</v>
      </c>
      <c r="AK21">
        <f>'REV-REVCALC_CWS'!AM6</f>
        <v>15</v>
      </c>
      <c r="AL21">
        <f>'REV-REVCALC_CWS'!AN6</f>
        <v>13</v>
      </c>
      <c r="AM21">
        <f>'REV-REVCALC_CWS'!AO6</f>
        <v>15</v>
      </c>
      <c r="AN21">
        <f>'REV-REVCALC_CWS'!AP6</f>
        <v>25</v>
      </c>
      <c r="AO21">
        <f>'REV-REVCALC_CWS'!AQ6</f>
        <v>28</v>
      </c>
      <c r="AP21">
        <f>'REV-REVCALC_CWS'!AR6</f>
        <v>28</v>
      </c>
      <c r="AQ21">
        <f>'REV-REVCALC_CWS'!AS6</f>
        <v>31</v>
      </c>
      <c r="AR21">
        <f>'REV-REVCALC_CWS'!AT6</f>
        <v>31</v>
      </c>
      <c r="AS21">
        <f>'REV-REVCALC_CWS'!AU6</f>
        <v>31</v>
      </c>
      <c r="AT21">
        <f>'REV-REVCALC_CWS'!AV6</f>
        <v>28</v>
      </c>
      <c r="AU21">
        <f>'REV-REVCALC_CWS'!AW6</f>
        <v>28</v>
      </c>
      <c r="AV21">
        <f>'REV-REVCALC_CWS'!AX6</f>
        <v>25</v>
      </c>
      <c r="AW21">
        <f>'REV-REVCALC_CWS'!AY6</f>
        <v>22</v>
      </c>
      <c r="AX21">
        <f>'REV-REVCALC_CWS'!AZ6</f>
        <v>19</v>
      </c>
      <c r="AY21">
        <f>'REV-REVCALC_CWS'!BA6</f>
        <v>21</v>
      </c>
      <c r="AZ21">
        <f>'REV-REVCALC_CWS'!BB6</f>
        <v>33</v>
      </c>
      <c r="BA21">
        <f>'REV-REVCALC_CWS'!BC6</f>
        <v>38</v>
      </c>
      <c r="BB21">
        <f>'REV-REVCALC_CWS'!BD6</f>
        <v>38</v>
      </c>
      <c r="BC21">
        <f>'REV-REVCALC_CWS'!BE6</f>
        <v>42</v>
      </c>
      <c r="BD21">
        <f>'REV-REVCALC_CWS'!BF6</f>
        <v>42</v>
      </c>
      <c r="BE21">
        <f>'REV-REVCALC_CWS'!BG6</f>
        <v>42</v>
      </c>
      <c r="BF21">
        <f>'REV-REVCALC_CWS'!BH6</f>
        <v>38</v>
      </c>
      <c r="BG21">
        <f>'REV-REVCALC_CWS'!BI6</f>
        <v>38</v>
      </c>
      <c r="BH21">
        <f>'REV-REVCALC_CWS'!BJ6</f>
        <v>33</v>
      </c>
      <c r="BI21">
        <f>'REV-REVCALC_CWS'!BK6</f>
        <v>29</v>
      </c>
      <c r="BJ21">
        <f>'REV-REVCALC_CWS'!BL6</f>
        <v>25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0</v>
      </c>
      <c r="G22" s="251">
        <f>'REV-REVCALC_CWS'!I41</f>
        <v>0</v>
      </c>
      <c r="H22" s="251">
        <f>'REV-REVCALC_CWS'!J41</f>
        <v>0</v>
      </c>
      <c r="I22" s="251">
        <f>'REV-REVCALC_CWS'!K41</f>
        <v>0</v>
      </c>
      <c r="J22" s="251">
        <f>'REV-REVCALC_CWS'!L41</f>
        <v>0</v>
      </c>
      <c r="K22" s="251">
        <f>'REV-REVCALC_CWS'!M41</f>
        <v>0</v>
      </c>
      <c r="L22" s="251">
        <f>'REV-REVCALC_CWS'!N41</f>
        <v>53055</v>
      </c>
      <c r="M22" s="251">
        <f>'REV-REVCALC_CWS'!O41</f>
        <v>53055</v>
      </c>
      <c r="N22" s="251">
        <f>'REV-REVCALC_CWS'!P41</f>
        <v>106120</v>
      </c>
      <c r="O22" s="251">
        <f>'REV-REVCALC_CWS'!Q41</f>
        <v>12975</v>
      </c>
      <c r="P22" s="251">
        <f>'REV-REVCALC_CWS'!R41</f>
        <v>17312.5</v>
      </c>
      <c r="Q22" s="251">
        <f>'REV-REVCALC_CWS'!S41</f>
        <v>38962.5</v>
      </c>
      <c r="R22" s="251">
        <f>'REV-REVCALC_CWS'!T41</f>
        <v>38962.5</v>
      </c>
      <c r="S22" s="251">
        <f>'REV-REVCALC_CWS'!U41</f>
        <v>38962.5</v>
      </c>
      <c r="T22" s="251">
        <f>'REV-REVCALC_CWS'!V41</f>
        <v>38962.5</v>
      </c>
      <c r="U22" s="251">
        <f>'REV-REVCALC_CWS'!W41</f>
        <v>38962.5</v>
      </c>
      <c r="V22" s="251">
        <f>'REV-REVCALC_CWS'!X41</f>
        <v>43300</v>
      </c>
      <c r="W22" s="251">
        <f>'REV-REVCALC_CWS'!Y41</f>
        <v>47618.75</v>
      </c>
      <c r="X22" s="251">
        <f>'REV-REVCALC_CWS'!Z41</f>
        <v>49250</v>
      </c>
      <c r="Y22" s="251">
        <f>'REV-REVCALC_CWS'!AA41</f>
        <v>57906.25</v>
      </c>
      <c r="Z22" s="251">
        <f>'REV-REVCALC_CWS'!AB41</f>
        <v>59393.75</v>
      </c>
      <c r="AA22" s="251">
        <f>'REV-REVCALC_CWS'!AC41</f>
        <v>58971.25</v>
      </c>
      <c r="AB22" s="251">
        <f>'REV-REVCALC_CWS'!AD41</f>
        <v>90936.25</v>
      </c>
      <c r="AC22" s="251">
        <f>'REV-REVCALC_CWS'!AE41</f>
        <v>107385</v>
      </c>
      <c r="AD22" s="251">
        <f>'REV-REVCALC_CWS'!AF41</f>
        <v>107385</v>
      </c>
      <c r="AE22" s="251">
        <f>'REV-REVCALC_CWS'!AG41</f>
        <v>118017.5</v>
      </c>
      <c r="AF22" s="251">
        <f>'REV-REVCALC_CWS'!AH41</f>
        <v>118017.5</v>
      </c>
      <c r="AG22" s="251">
        <f>'REV-REVCALC_CWS'!AI41</f>
        <v>118017.5</v>
      </c>
      <c r="AH22" s="251">
        <f>'REV-REVCALC_CWS'!AJ41</f>
        <v>107410</v>
      </c>
      <c r="AI22" s="251">
        <f>'REV-REVCALC_CWS'!AK41</f>
        <v>107601.25</v>
      </c>
      <c r="AJ22" s="251">
        <f>'REV-REVCALC_CWS'!AL41</f>
        <v>93398.75</v>
      </c>
      <c r="AK22" s="251">
        <f>'REV-REVCALC_CWS'!AM41</f>
        <v>82982.5</v>
      </c>
      <c r="AL22" s="251">
        <f>'REV-REVCALC_CWS'!AN41</f>
        <v>73951.25</v>
      </c>
      <c r="AM22" s="251">
        <f>'REV-REVCALC_CWS'!AO41</f>
        <v>93527.5</v>
      </c>
      <c r="AN22" s="251">
        <f>'REV-REVCALC_CWS'!AP41</f>
        <v>155462.5</v>
      </c>
      <c r="AO22" s="251">
        <f>'REV-REVCALC_CWS'!AQ41</f>
        <v>174477.5</v>
      </c>
      <c r="AP22" s="251">
        <f>'REV-REVCALC_CWS'!AR41</f>
        <v>174477.5</v>
      </c>
      <c r="AQ22" s="251">
        <f>'REV-REVCALC_CWS'!AS41</f>
        <v>193237.5</v>
      </c>
      <c r="AR22" s="251">
        <f>'REV-REVCALC_CWS'!AT41</f>
        <v>193237.5</v>
      </c>
      <c r="AS22" s="251">
        <f>'REV-REVCALC_CWS'!AU41</f>
        <v>193237.5</v>
      </c>
      <c r="AT22" s="251">
        <f>'REV-REVCALC_CWS'!AV41</f>
        <v>174512.5</v>
      </c>
      <c r="AU22" s="251">
        <f>'REV-REVCALC_CWS'!AW41</f>
        <v>174715</v>
      </c>
      <c r="AV22" s="251">
        <f>'REV-REVCALC_CWS'!AX41</f>
        <v>158257.5</v>
      </c>
      <c r="AW22" s="251">
        <f>'REV-REVCALC_CWS'!AY41</f>
        <v>139735</v>
      </c>
      <c r="AX22" s="251">
        <f>'REV-REVCALC_CWS'!AZ41</f>
        <v>123022.5</v>
      </c>
      <c r="AY22" s="251">
        <f>'REV-REVCALC_CWS'!BA41</f>
        <v>146580</v>
      </c>
      <c r="AZ22" s="251">
        <f>'REV-REVCALC_CWS'!BB41</f>
        <v>230337.5</v>
      </c>
      <c r="BA22" s="251">
        <f>'REV-REVCALC_CWS'!BC41</f>
        <v>265490</v>
      </c>
      <c r="BB22" s="251">
        <f>'REV-REVCALC_CWS'!BD41</f>
        <v>265490</v>
      </c>
      <c r="BC22" s="251">
        <f>'REV-REVCALC_CWS'!BE41</f>
        <v>293467.5</v>
      </c>
      <c r="BD22" s="251">
        <f>'REV-REVCALC_CWS'!BF41</f>
        <v>293467.5</v>
      </c>
      <c r="BE22" s="251">
        <f>'REV-REVCALC_CWS'!BG41</f>
        <v>293467.5</v>
      </c>
      <c r="BF22" s="251">
        <f>'REV-REVCALC_CWS'!BH41</f>
        <v>265525</v>
      </c>
      <c r="BG22" s="251">
        <f>'REV-REVCALC_CWS'!BI41</f>
        <v>265727.5</v>
      </c>
      <c r="BH22" s="251">
        <f>'REV-REVCALC_CWS'!BJ41</f>
        <v>233132.5</v>
      </c>
      <c r="BI22" s="251">
        <f>'REV-REVCALC_CWS'!BK41</f>
        <v>205392.5</v>
      </c>
      <c r="BJ22" s="251">
        <f>'REV-REVCALC_CWS'!BL41</f>
        <v>179585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3" t="s">
        <v>35</v>
      </c>
      <c r="D31" s="363"/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 t="s">
        <v>36</v>
      </c>
      <c r="P31" s="363"/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 t="s">
        <v>37</v>
      </c>
      <c r="AB31" s="363"/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 t="s">
        <v>38</v>
      </c>
      <c r="AN31" s="363"/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 t="s">
        <v>39</v>
      </c>
      <c r="AZ31" s="363"/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1042</v>
      </c>
      <c r="C40" s="74" t="s">
        <v>147</v>
      </c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811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-9360715.666666666</v>
      </c>
      <c r="H42" s="251">
        <f>+'FIN-P&amp;L_CWS'!I207</f>
        <v>-9396355.666666666</v>
      </c>
      <c r="I42" s="251">
        <f>+'FIN-P&amp;L_CWS'!J207</f>
        <v>-9397465.666666666</v>
      </c>
      <c r="J42" s="251">
        <f>+'FIN-P&amp;L_CWS'!K207</f>
        <v>-9430255.666666666</v>
      </c>
      <c r="K42" s="251">
        <f>+'FIN-P&amp;L_CWS'!L207</f>
        <v>-9397915.666666666</v>
      </c>
      <c r="L42" s="251">
        <f>+'FIN-P&amp;L_CWS'!M207</f>
        <v>-9392305.666666666</v>
      </c>
      <c r="M42" s="251">
        <f>+'FIN-P&amp;L_CWS'!N207</f>
        <v>-9350750.5666666664</v>
      </c>
      <c r="N42" s="251">
        <f>+'FIN-P&amp;L_CWS'!O207</f>
        <v>-9336775.5666666664</v>
      </c>
      <c r="O42" s="251">
        <f>+'FIN-P&amp;L_CWS'!P207</f>
        <v>-9307430.7666666657</v>
      </c>
      <c r="P42" s="251">
        <f>+'FIN-P&amp;L_CWS'!Q207</f>
        <v>-10813709.512666667</v>
      </c>
      <c r="Q42" s="251">
        <f>+'FIN-P&amp;L_CWS'!R207</f>
        <v>-10796019.794666667</v>
      </c>
      <c r="R42" s="251">
        <f>+'FIN-P&amp;L_CWS'!S207</f>
        <v>-10778582.579666667</v>
      </c>
      <c r="S42" s="251">
        <f>+'FIN-P&amp;L_CWS'!T207</f>
        <v>-10798147.579666667</v>
      </c>
      <c r="T42" s="251">
        <f>+'FIN-P&amp;L_CWS'!U207</f>
        <v>-10782182.579666667</v>
      </c>
      <c r="U42" s="251">
        <f>+'FIN-P&amp;L_CWS'!V207</f>
        <v>-10786892.579666667</v>
      </c>
      <c r="V42" s="251">
        <f>+'FIN-P&amp;L_CWS'!W207</f>
        <v>-9788754.2463333346</v>
      </c>
      <c r="W42" s="251">
        <f>+'FIN-P&amp;L_CWS'!X207</f>
        <v>-9785724.5283333343</v>
      </c>
      <c r="X42" s="251">
        <f>+'FIN-P&amp;L_CWS'!Y207</f>
        <v>-9779487.9978333339</v>
      </c>
      <c r="Y42" s="251">
        <f>+'FIN-P&amp;L_CWS'!Z207</f>
        <v>-9796420.6853333339</v>
      </c>
      <c r="Z42" s="251">
        <f>+'FIN-P&amp;L_CWS'!AA207</f>
        <v>-9771154.4368333351</v>
      </c>
      <c r="AA42" s="251">
        <f>+'FIN-P&amp;L_CWS'!AB207</f>
        <v>-9772921.5618333351</v>
      </c>
      <c r="AB42" s="251">
        <f>+'FIN-P&amp;L_CWS'!AC207</f>
        <v>-8233277.1840916667</v>
      </c>
      <c r="AC42" s="251">
        <f>+'FIN-P&amp;L_CWS'!AD207</f>
        <v>-8206762.2085583331</v>
      </c>
      <c r="AD42" s="251">
        <f>+'FIN-P&amp;L_CWS'!AE207</f>
        <v>-8187004.1249583336</v>
      </c>
      <c r="AE42" s="251">
        <f>+'FIN-P&amp;L_CWS'!AF207</f>
        <v>-8209109.1249583336</v>
      </c>
      <c r="AF42" s="251">
        <f>+'FIN-P&amp;L_CWS'!AG207</f>
        <v>-8178235.4025583332</v>
      </c>
      <c r="AG42" s="251">
        <f>+'FIN-P&amp;L_CWS'!AH207</f>
        <v>-8184535.4025583332</v>
      </c>
      <c r="AH42" s="251">
        <f>+'FIN-P&amp;L_CWS'!AI207</f>
        <v>-8179590.4025583332</v>
      </c>
      <c r="AI42" s="251">
        <f>+'FIN-P&amp;L_CWS'!AJ207</f>
        <v>-8190779.8749583336</v>
      </c>
      <c r="AJ42" s="251">
        <f>+'FIN-P&amp;L_CWS'!AK207</f>
        <v>-8186794.3624583334</v>
      </c>
      <c r="AK42" s="251">
        <f>+'FIN-P&amp;L_CWS'!AL207</f>
        <v>-8218858.5835583331</v>
      </c>
      <c r="AL42" s="251">
        <f>+'FIN-P&amp;L_CWS'!AM207</f>
        <v>-8206812.5434583323</v>
      </c>
      <c r="AM42" s="251">
        <f>+'FIN-P&amp;L_CWS'!AN207</f>
        <v>-8217278.0533583323</v>
      </c>
      <c r="AN42" s="251">
        <f>+'FIN-P&amp;L_CWS'!AO207</f>
        <v>-9890119.2268989589</v>
      </c>
      <c r="AO42" s="251">
        <f>+'FIN-P&amp;L_CWS'!AP207</f>
        <v>-9834790.9985989593</v>
      </c>
      <c r="AP42" s="251">
        <f>+'FIN-P&amp;L_CWS'!AQ207</f>
        <v>-9814737.5651089586</v>
      </c>
      <c r="AQ42" s="251">
        <f>+'FIN-P&amp;L_CWS'!AR207</f>
        <v>-9836842.5651089586</v>
      </c>
      <c r="AR42" s="251">
        <f>+'FIN-P&amp;L_CWS'!AS207</f>
        <v>-9798731.4816189595</v>
      </c>
      <c r="AS42" s="251">
        <f>+'FIN-P&amp;L_CWS'!AT207</f>
        <v>-9805031.4816189595</v>
      </c>
      <c r="AT42" s="251">
        <f>+'FIN-P&amp;L_CWS'!AU207</f>
        <v>-9800086.4816189595</v>
      </c>
      <c r="AU42" s="251">
        <f>+'FIN-P&amp;L_CWS'!AV207</f>
        <v>-9818503.6151089575</v>
      </c>
      <c r="AV42" s="251">
        <f>+'FIN-P&amp;L_CWS'!AW207</f>
        <v>-9814507.1901089586</v>
      </c>
      <c r="AW42" s="251">
        <f>+'FIN-P&amp;L_CWS'!AX207</f>
        <v>-9848884.8485989608</v>
      </c>
      <c r="AX42" s="251">
        <f>+'FIN-P&amp;L_CWS'!AY207</f>
        <v>-9844055.5570889618</v>
      </c>
      <c r="AY42" s="251">
        <f>+'FIN-P&amp;L_CWS'!AZ207</f>
        <v>-9861325.565578958</v>
      </c>
      <c r="AZ42" s="251">
        <f>+'FIN-P&amp;L_CWS'!BA207</f>
        <v>-13441591.319499848</v>
      </c>
      <c r="BA42" s="251">
        <f>+'FIN-P&amp;L_CWS'!BB207</f>
        <v>-13363600.83453585</v>
      </c>
      <c r="BB42" s="251">
        <f>+'FIN-P&amp;L_CWS'!BC207</f>
        <v>-13328123.447050849</v>
      </c>
      <c r="BC42" s="251">
        <f>+'FIN-P&amp;L_CWS'!BD207</f>
        <v>-13350228.447050849</v>
      </c>
      <c r="BD42" s="251">
        <f>+'FIN-P&amp;L_CWS'!BE207</f>
        <v>-13302921.702062849</v>
      </c>
      <c r="BE42" s="251">
        <f>+'FIN-P&amp;L_CWS'!BF207</f>
        <v>-13309221.702062849</v>
      </c>
      <c r="BF42" s="251">
        <f>+'FIN-P&amp;L_CWS'!BG207</f>
        <v>-13304276.702062849</v>
      </c>
      <c r="BG42" s="251">
        <f>+'FIN-P&amp;L_CWS'!BH207</f>
        <v>-13331889.49705085</v>
      </c>
      <c r="BH42" s="251">
        <f>+'FIN-P&amp;L_CWS'!BI207</f>
        <v>-13327893.072050849</v>
      </c>
      <c r="BI42" s="251">
        <f>+'FIN-P&amp;L_CWS'!BJ207</f>
        <v>-13377694.68453585</v>
      </c>
      <c r="BJ42" s="251">
        <f>+'FIN-P&amp;L_CWS'!BK207</f>
        <v>-13382061.05452385</v>
      </c>
      <c r="BK42" s="251">
        <f>+'FIN-P&amp;L_CWS'!BL207</f>
        <v>-13402837.89951185</v>
      </c>
    </row>
    <row r="43" spans="1:64" x14ac:dyDescent="0.15">
      <c r="B43" s="33" t="s">
        <v>1130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-37504569.666666664</v>
      </c>
      <c r="H43" s="251">
        <f>+'FIN-P&amp;L_CWS'!I208</f>
        <v>-46900925.333333328</v>
      </c>
      <c r="I43" s="251">
        <f>+'FIN-P&amp;L_CWS'!J208</f>
        <v>-56298390.999999993</v>
      </c>
      <c r="J43" s="251">
        <f>+'FIN-P&amp;L_CWS'!K208</f>
        <v>-65728646.666666657</v>
      </c>
      <c r="K43" s="251">
        <f>+'FIN-P&amp;L_CWS'!L208</f>
        <v>-75126562.333333328</v>
      </c>
      <c r="L43" s="251">
        <f>+'FIN-P&amp;L_CWS'!M208</f>
        <v>-84518868</v>
      </c>
      <c r="M43" s="251">
        <f>+'FIN-P&amp;L_CWS'!N208</f>
        <v>-93869618.566666663</v>
      </c>
      <c r="N43" s="251">
        <f>+'FIN-P&amp;L_CWS'!O208</f>
        <v>-103206394.13333333</v>
      </c>
      <c r="O43" s="251">
        <f>+'FIN-P&amp;L_CWS'!P208</f>
        <v>-112513824.89999999</v>
      </c>
      <c r="P43" s="251">
        <f>+'FIN-P&amp;L_CWS'!Q208</f>
        <v>-123327534.41266666</v>
      </c>
      <c r="Q43" s="251">
        <f>+'FIN-P&amp;L_CWS'!R208</f>
        <v>-134123554.20733333</v>
      </c>
      <c r="R43" s="251">
        <f>+'FIN-P&amp;L_CWS'!S208</f>
        <v>-144902136.787</v>
      </c>
      <c r="S43" s="251">
        <f>+'FIN-P&amp;L_CWS'!T208</f>
        <v>-155700284.36666667</v>
      </c>
      <c r="T43" s="251">
        <f>+'FIN-P&amp;L_CWS'!U208</f>
        <v>-166482466.94633335</v>
      </c>
      <c r="U43" s="251">
        <f>+'FIN-P&amp;L_CWS'!V208</f>
        <v>-177269359.52600002</v>
      </c>
      <c r="V43" s="251">
        <f>+'FIN-P&amp;L_CWS'!W208</f>
        <v>-187058113.77233335</v>
      </c>
      <c r="W43" s="251">
        <f>+'FIN-P&amp;L_CWS'!X208</f>
        <v>-196843838.30066669</v>
      </c>
      <c r="X43" s="251">
        <f>+'FIN-P&amp;L_CWS'!Y208</f>
        <v>-206623326.29850003</v>
      </c>
      <c r="Y43" s="251">
        <f>+'FIN-P&amp;L_CWS'!Z208</f>
        <v>-216419746.98383337</v>
      </c>
      <c r="Z43" s="251">
        <f>+'FIN-P&amp;L_CWS'!AA208</f>
        <v>-226190901.42066669</v>
      </c>
      <c r="AA43" s="251">
        <f>+'FIN-P&amp;L_CWS'!AB208</f>
        <v>-235963822.98250002</v>
      </c>
      <c r="AB43" s="251">
        <f>+'FIN-P&amp;L_CWS'!AC208</f>
        <v>-244197100.16659167</v>
      </c>
      <c r="AC43" s="251">
        <f>+'FIN-P&amp;L_CWS'!AD208</f>
        <v>-252403862.37515</v>
      </c>
      <c r="AD43" s="251">
        <f>+'FIN-P&amp;L_CWS'!AE208</f>
        <v>-260590866.50010833</v>
      </c>
      <c r="AE43" s="251">
        <f>+'FIN-P&amp;L_CWS'!AF208</f>
        <v>-268799975.62506664</v>
      </c>
      <c r="AF43" s="251">
        <f>+'FIN-P&amp;L_CWS'!AG208</f>
        <v>-276978211.02762496</v>
      </c>
      <c r="AG43" s="251">
        <f>+'FIN-P&amp;L_CWS'!AH208</f>
        <v>-285162746.43018329</v>
      </c>
      <c r="AH43" s="251">
        <f>+'FIN-P&amp;L_CWS'!AI208</f>
        <v>-293342336.83274162</v>
      </c>
      <c r="AI43" s="251">
        <f>+'FIN-P&amp;L_CWS'!AJ208</f>
        <v>-301533116.70769995</v>
      </c>
      <c r="AJ43" s="251">
        <f>+'FIN-P&amp;L_CWS'!AK208</f>
        <v>-309719911.0701583</v>
      </c>
      <c r="AK43" s="251">
        <f>+'FIN-P&amp;L_CWS'!AL208</f>
        <v>-317938769.65371662</v>
      </c>
      <c r="AL43" s="251">
        <f>+'FIN-P&amp;L_CWS'!AM208</f>
        <v>-326145582.19717497</v>
      </c>
      <c r="AM43" s="251">
        <f>+'FIN-P&amp;L_CWS'!AN208</f>
        <v>-334362860.25053328</v>
      </c>
      <c r="AN43" s="251">
        <f>+'FIN-P&amp;L_CWS'!AO208</f>
        <v>-344252979.47743225</v>
      </c>
      <c r="AO43" s="251">
        <f>+'FIN-P&amp;L_CWS'!AP208</f>
        <v>-354087770.47603118</v>
      </c>
      <c r="AP43" s="251">
        <f>+'FIN-P&amp;L_CWS'!AQ208</f>
        <v>-363902508.04114014</v>
      </c>
      <c r="AQ43" s="251">
        <f>+'FIN-P&amp;L_CWS'!AR208</f>
        <v>-373739350.60624909</v>
      </c>
      <c r="AR43" s="251">
        <f>+'FIN-P&amp;L_CWS'!AS208</f>
        <v>-383538082.08786803</v>
      </c>
      <c r="AS43" s="251">
        <f>+'FIN-P&amp;L_CWS'!AT208</f>
        <v>-393343113.56948698</v>
      </c>
      <c r="AT43" s="251">
        <f>+'FIN-P&amp;L_CWS'!AU208</f>
        <v>-403143200.05110592</v>
      </c>
      <c r="AU43" s="251">
        <f>+'FIN-P&amp;L_CWS'!AV208</f>
        <v>-412961703.66621488</v>
      </c>
      <c r="AV43" s="251">
        <f>+'FIN-P&amp;L_CWS'!AW208</f>
        <v>-422776210.85632384</v>
      </c>
      <c r="AW43" s="251">
        <f>+'FIN-P&amp;L_CWS'!AX208</f>
        <v>-432625095.7049228</v>
      </c>
      <c r="AX43" s="251">
        <f>+'FIN-P&amp;L_CWS'!AY208</f>
        <v>-442469151.26201177</v>
      </c>
      <c r="AY43" s="251">
        <f>+'FIN-P&amp;L_CWS'!AZ208</f>
        <v>-452330476.8275907</v>
      </c>
      <c r="AZ43" s="251">
        <f>+'FIN-P&amp;L_CWS'!BA208</f>
        <v>-465772068.14709055</v>
      </c>
      <c r="BA43" s="251">
        <f>+'FIN-P&amp;L_CWS'!BB208</f>
        <v>-479135668.98162639</v>
      </c>
      <c r="BB43" s="251">
        <f>+'FIN-P&amp;L_CWS'!BC208</f>
        <v>-492463792.42867726</v>
      </c>
      <c r="BC43" s="251">
        <f>+'FIN-P&amp;L_CWS'!BD208</f>
        <v>-505814020.87572813</v>
      </c>
      <c r="BD43" s="251">
        <f>+'FIN-P&amp;L_CWS'!BE208</f>
        <v>-519116942.57779098</v>
      </c>
      <c r="BE43" s="251">
        <f>+'FIN-P&amp;L_CWS'!BF208</f>
        <v>-532426164.27985382</v>
      </c>
      <c r="BF43" s="251">
        <f>+'FIN-P&amp;L_CWS'!BG208</f>
        <v>-545730440.98191667</v>
      </c>
      <c r="BG43" s="251">
        <f>+'FIN-P&amp;L_CWS'!BH208</f>
        <v>-559062330.47896755</v>
      </c>
      <c r="BH43" s="251">
        <f>+'FIN-P&amp;L_CWS'!BI208</f>
        <v>-572390223.55101836</v>
      </c>
      <c r="BI43" s="251">
        <f>+'FIN-P&amp;L_CWS'!BJ208</f>
        <v>-585767918.23555422</v>
      </c>
      <c r="BJ43" s="251">
        <f>+'FIN-P&amp;L_CWS'!BK208</f>
        <v>-599149979.29007804</v>
      </c>
      <c r="BK43" s="251">
        <f>+'FIN-P&amp;L_CWS'!BL208</f>
        <v>-612552817.18958986</v>
      </c>
    </row>
    <row r="44" spans="1:64" x14ac:dyDescent="0.15">
      <c r="B44" s="33" t="s">
        <v>1132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-9373214</v>
      </c>
      <c r="G44" s="251">
        <f>+'FIN-CASHFLOW_CWS'!G67</f>
        <v>-9369074</v>
      </c>
      <c r="H44" s="251">
        <f>+'FIN-CASHFLOW_CWS'!H67</f>
        <v>-9394714</v>
      </c>
      <c r="I44" s="251">
        <f>+'FIN-CASHFLOW_CWS'!I67</f>
        <v>-9395824</v>
      </c>
      <c r="J44" s="251">
        <f>+'FIN-CASHFLOW_CWS'!J67</f>
        <v>-9428614</v>
      </c>
      <c r="K44" s="251">
        <f>+'FIN-CASHFLOW_CWS'!K67</f>
        <v>-9396274</v>
      </c>
      <c r="L44" s="251">
        <f>+'FIN-CASHFLOW_CWS'!L67</f>
        <v>-9409414</v>
      </c>
      <c r="M44" s="251">
        <f>+'FIN-CASHFLOW_CWS'!M67</f>
        <v>-9402163.9000000004</v>
      </c>
      <c r="N44" s="251">
        <f>+'FIN-CASHFLOW_CWS'!N67</f>
        <v>-9353883.9000000004</v>
      </c>
      <c r="O44" s="251">
        <f>+'FIN-CASHFLOW_CWS'!O67</f>
        <v>-9323604.0999999996</v>
      </c>
      <c r="P44" s="251">
        <f>+'FIN-CASHFLOW_CWS'!P67</f>
        <v>-10719897.846000001</v>
      </c>
      <c r="Q44" s="251">
        <f>+'FIN-CASHFLOW_CWS'!Q67</f>
        <v>-10802765.628</v>
      </c>
      <c r="R44" s="251">
        <f>+'FIN-CASHFLOW_CWS'!R67</f>
        <v>-10798590.913000001</v>
      </c>
      <c r="S44" s="251">
        <f>+'FIN-CASHFLOW_CWS'!S67</f>
        <v>-10796505.913000001</v>
      </c>
      <c r="T44" s="251">
        <f>+'FIN-CASHFLOW_CWS'!T67</f>
        <v>-10780540.913000001</v>
      </c>
      <c r="U44" s="251">
        <f>+'FIN-CASHFLOW_CWS'!U67</f>
        <v>-10785250.913000001</v>
      </c>
      <c r="V44" s="251">
        <f>+'FIN-CASHFLOW_CWS'!V67</f>
        <v>-9794670.9130000006</v>
      </c>
      <c r="W44" s="251">
        <f>+'FIN-CASHFLOW_CWS'!W67</f>
        <v>-9788978.6950000003</v>
      </c>
      <c r="X44" s="251">
        <f>+'FIN-CASHFLOW_CWS'!X67</f>
        <v>-9782048.4145</v>
      </c>
      <c r="Y44" s="251">
        <f>+'FIN-CASHFLOW_CWS'!Y67</f>
        <v>-9797643.602</v>
      </c>
      <c r="Z44" s="251">
        <f>+'FIN-CASHFLOW_CWS'!Z67</f>
        <v>-9778052.3535000011</v>
      </c>
      <c r="AA44" s="251">
        <f>+'FIN-CASHFLOW_CWS'!AA67</f>
        <v>-9771300.7285000011</v>
      </c>
      <c r="AB44" s="251">
        <f>+'FIN-CASHFLOW_CWS'!AB67</f>
        <v>-8230480.5174249997</v>
      </c>
      <c r="AC44" s="251">
        <f>+'FIN-CASHFLOW_CWS'!AC67</f>
        <v>-8240141.3752250001</v>
      </c>
      <c r="AD44" s="251">
        <f>+'FIN-CASHFLOW_CWS'!AD67</f>
        <v>-8201694.5416250005</v>
      </c>
      <c r="AE44" s="251">
        <f>+'FIN-CASHFLOW_CWS'!AE67</f>
        <v>-8208565.7916250005</v>
      </c>
      <c r="AF44" s="251">
        <f>+'FIN-CASHFLOW_CWS'!AF67</f>
        <v>-8187109.5692250002</v>
      </c>
      <c r="AG44" s="251">
        <f>+'FIN-CASHFLOW_CWS'!AG67</f>
        <v>-8182777.0692250002</v>
      </c>
      <c r="AH44" s="251">
        <f>+'FIN-CASHFLOW_CWS'!AH67</f>
        <v>-8176617.0692250002</v>
      </c>
      <c r="AI44" s="251">
        <f>+'FIN-CASHFLOW_CWS'!AI67</f>
        <v>-8178414.0416250005</v>
      </c>
      <c r="AJ44" s="251">
        <f>+'FIN-CASHFLOW_CWS'!AJ67</f>
        <v>-8183404.7791250004</v>
      </c>
      <c r="AK44" s="251">
        <f>+'FIN-CASHFLOW_CWS'!AK67</f>
        <v>-8201682.7502250001</v>
      </c>
      <c r="AL44" s="251">
        <f>+'FIN-CASHFLOW_CWS'!AL67</f>
        <v>-8193422.9601249993</v>
      </c>
      <c r="AM44" s="251">
        <f>+'FIN-CASHFLOW_CWS'!AM67</f>
        <v>-8207703.4700249992</v>
      </c>
      <c r="AN44" s="251">
        <f>+'FIN-CASHFLOW_CWS'!AN67</f>
        <v>-9914923.393565625</v>
      </c>
      <c r="AO44" s="251">
        <f>+'FIN-CASHFLOW_CWS'!AO67</f>
        <v>-9898308.9152656253</v>
      </c>
      <c r="AP44" s="251">
        <f>+'FIN-CASHFLOW_CWS'!AP67</f>
        <v>-9831994.2317756247</v>
      </c>
      <c r="AQ44" s="251">
        <f>+'FIN-CASHFLOW_CWS'!AQ67</f>
        <v>-9836724.4817756247</v>
      </c>
      <c r="AR44" s="251">
        <f>+'FIN-CASHFLOW_CWS'!AR67</f>
        <v>-9815733.1482856255</v>
      </c>
      <c r="AS44" s="251">
        <f>+'FIN-CASHFLOW_CWS'!AS67</f>
        <v>-9803273.1482856255</v>
      </c>
      <c r="AT44" s="251">
        <f>+'FIN-CASHFLOW_CWS'!AT67</f>
        <v>-9796687.8982856255</v>
      </c>
      <c r="AU44" s="251">
        <f>+'FIN-CASHFLOW_CWS'!AU67</f>
        <v>-9798020.2817756236</v>
      </c>
      <c r="AV44" s="251">
        <f>+'FIN-CASHFLOW_CWS'!AV67</f>
        <v>-9811311.1067756247</v>
      </c>
      <c r="AW44" s="251">
        <f>+'FIN-CASHFLOW_CWS'!AW67</f>
        <v>-9829028.7652656268</v>
      </c>
      <c r="AX44" s="251">
        <f>+'FIN-CASHFLOW_CWS'!AX67</f>
        <v>-9822134.4737556279</v>
      </c>
      <c r="AY44" s="251">
        <f>+'FIN-CASHFLOW_CWS'!AY67</f>
        <v>-9843948.2322456241</v>
      </c>
      <c r="AZ44" s="251">
        <f>+'FIN-CASHFLOW_CWS'!AZ67</f>
        <v>-13471099.661166515</v>
      </c>
      <c r="BA44" s="251">
        <f>+'FIN-CASHFLOW_CWS'!BA67</f>
        <v>-13450138.026202517</v>
      </c>
      <c r="BB44" s="251">
        <f>+'FIN-CASHFLOW_CWS'!BB67</f>
        <v>-13361517.613717515</v>
      </c>
      <c r="BC44" s="251">
        <f>+'FIN-CASHFLOW_CWS'!BC67</f>
        <v>-13350438.413717516</v>
      </c>
      <c r="BD44" s="251">
        <f>+'FIN-CASHFLOW_CWS'!BD67</f>
        <v>-13329140.868729515</v>
      </c>
      <c r="BE44" s="251">
        <f>+'FIN-CASHFLOW_CWS'!BE67</f>
        <v>-13307463.368729515</v>
      </c>
      <c r="BF44" s="251">
        <f>+'FIN-CASHFLOW_CWS'!BF67</f>
        <v>-13300550.068729516</v>
      </c>
      <c r="BG44" s="251">
        <f>+'FIN-CASHFLOW_CWS'!BG67</f>
        <v>-13302188.663717516</v>
      </c>
      <c r="BH44" s="251">
        <f>+'FIN-CASHFLOW_CWS'!BH67</f>
        <v>-13323876.863717515</v>
      </c>
      <c r="BI44" s="251">
        <f>+'FIN-CASHFLOW_CWS'!BI67</f>
        <v>-13341373.051202517</v>
      </c>
      <c r="BJ44" s="251">
        <f>+'FIN-CASHFLOW_CWS'!BJ67</f>
        <v>-13350594.421190517</v>
      </c>
      <c r="BK44" s="251">
        <f>+'FIN-CASHFLOW_CWS'!BK67</f>
        <v>-13609007.691178516</v>
      </c>
      <c r="BL44" s="66"/>
    </row>
    <row r="45" spans="1:64" x14ac:dyDescent="0.15">
      <c r="B45" s="33" t="s">
        <v>1131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-28228854</v>
      </c>
      <c r="G45" s="251">
        <f>+'FIN-CASHFLOW_CWS'!G70</f>
        <v>-37597928</v>
      </c>
      <c r="H45" s="251">
        <f>+'FIN-CASHFLOW_CWS'!H70</f>
        <v>-46992642</v>
      </c>
      <c r="I45" s="251">
        <f>+'FIN-CASHFLOW_CWS'!I70</f>
        <v>-56388466</v>
      </c>
      <c r="J45" s="251">
        <f>+'FIN-CASHFLOW_CWS'!J70</f>
        <v>-65817080</v>
      </c>
      <c r="K45" s="251">
        <f>+'FIN-CASHFLOW_CWS'!K70</f>
        <v>-75213354</v>
      </c>
      <c r="L45" s="251">
        <f>+'FIN-CASHFLOW_CWS'!L70</f>
        <v>-84622768</v>
      </c>
      <c r="M45" s="251">
        <f>+'FIN-CASHFLOW_CWS'!M70</f>
        <v>-94024931.900000006</v>
      </c>
      <c r="N45" s="251">
        <f>+'FIN-CASHFLOW_CWS'!N70</f>
        <v>-103378815.80000001</v>
      </c>
      <c r="O45" s="251">
        <f>+'FIN-CASHFLOW_CWS'!O70</f>
        <v>-112702419.90000001</v>
      </c>
      <c r="P45" s="251">
        <f>+'FIN-CASHFLOW_CWS'!P70</f>
        <v>-123422317.74600001</v>
      </c>
      <c r="Q45" s="251">
        <f>+'FIN-CASHFLOW_CWS'!Q70</f>
        <v>-134225083.37400001</v>
      </c>
      <c r="R45" s="251">
        <f>+'FIN-CASHFLOW_CWS'!R70</f>
        <v>-145023674.287</v>
      </c>
      <c r="S45" s="251">
        <f>+'FIN-CASHFLOW_CWS'!S70</f>
        <v>-155820180.19999999</v>
      </c>
      <c r="T45" s="251">
        <f>+'FIN-CASHFLOW_CWS'!T70</f>
        <v>-166600721.11299998</v>
      </c>
      <c r="U45" s="251">
        <f>+'FIN-CASHFLOW_CWS'!U70</f>
        <v>-177385972.02599996</v>
      </c>
      <c r="V45" s="251">
        <f>+'FIN-CASHFLOW_CWS'!V70</f>
        <v>-187180642.93899995</v>
      </c>
      <c r="W45" s="251">
        <f>+'FIN-CASHFLOW_CWS'!W70</f>
        <v>-196969621.63399994</v>
      </c>
      <c r="X45" s="251">
        <f>+'FIN-CASHFLOW_CWS'!X70</f>
        <v>-206751670.04849994</v>
      </c>
      <c r="Y45" s="251">
        <f>+'FIN-CASHFLOW_CWS'!Y70</f>
        <v>-216549313.65049994</v>
      </c>
      <c r="Z45" s="251">
        <f>+'FIN-CASHFLOW_CWS'!Z70</f>
        <v>-226327366.00399995</v>
      </c>
      <c r="AA45" s="251">
        <f>+'FIN-CASHFLOW_CWS'!AA70</f>
        <v>-236098666.73249996</v>
      </c>
      <c r="AB45" s="251">
        <f>+'FIN-CASHFLOW_CWS'!AB70</f>
        <v>-244329147.24992496</v>
      </c>
      <c r="AC45" s="251">
        <f>+'FIN-CASHFLOW_CWS'!AC70</f>
        <v>-252569288.62514997</v>
      </c>
      <c r="AD45" s="251">
        <f>+'FIN-CASHFLOW_CWS'!AD70</f>
        <v>-260770983.16677496</v>
      </c>
      <c r="AE45" s="251">
        <f>+'FIN-CASHFLOW_CWS'!AE70</f>
        <v>-268979548.95839995</v>
      </c>
      <c r="AF45" s="251">
        <f>+'FIN-CASHFLOW_CWS'!AF70</f>
        <v>-277166658.52762496</v>
      </c>
      <c r="AG45" s="251">
        <f>+'FIN-CASHFLOW_CWS'!AG70</f>
        <v>-285349435.59684998</v>
      </c>
      <c r="AH45" s="251">
        <f>+'FIN-CASHFLOW_CWS'!AH70</f>
        <v>-293526052.66607499</v>
      </c>
      <c r="AI45" s="251">
        <f>+'FIN-CASHFLOW_CWS'!AI70</f>
        <v>-301704466.70770001</v>
      </c>
      <c r="AJ45" s="251">
        <f>+'FIN-CASHFLOW_CWS'!AJ70</f>
        <v>-309887871.48682499</v>
      </c>
      <c r="AK45" s="251">
        <f>+'FIN-CASHFLOW_CWS'!AK70</f>
        <v>-318089554.23705</v>
      </c>
      <c r="AL45" s="251">
        <f>+'FIN-CASHFLOW_CWS'!AL70</f>
        <v>-326282977.19717503</v>
      </c>
      <c r="AM45" s="251">
        <f>+'FIN-CASHFLOW_CWS'!AM70</f>
        <v>-334490680.66720003</v>
      </c>
      <c r="AN45" s="251">
        <f>+'FIN-CASHFLOW_CWS'!AN70</f>
        <v>-344405604.06076562</v>
      </c>
      <c r="AO45" s="251">
        <f>+'FIN-CASHFLOW_CWS'!AO70</f>
        <v>-354303912.97603124</v>
      </c>
      <c r="AP45" s="251">
        <f>+'FIN-CASHFLOW_CWS'!AP70</f>
        <v>-364135907.20780689</v>
      </c>
      <c r="AQ45" s="251">
        <f>+'FIN-CASHFLOW_CWS'!AQ70</f>
        <v>-373972631.68958253</v>
      </c>
      <c r="AR45" s="251">
        <f>+'FIN-CASHFLOW_CWS'!AR70</f>
        <v>-383788364.83786815</v>
      </c>
      <c r="AS45" s="251">
        <f>+'FIN-CASHFLOW_CWS'!AS70</f>
        <v>-393591637.98615378</v>
      </c>
      <c r="AT45" s="251">
        <f>+'FIN-CASHFLOW_CWS'!AT70</f>
        <v>-403388325.88443941</v>
      </c>
      <c r="AU45" s="251">
        <f>+'FIN-CASHFLOW_CWS'!AU70</f>
        <v>-413186346.16621506</v>
      </c>
      <c r="AV45" s="251">
        <f>+'FIN-CASHFLOW_CWS'!AV70</f>
        <v>-422997657.2729907</v>
      </c>
      <c r="AW45" s="251">
        <f>+'FIN-CASHFLOW_CWS'!AW70</f>
        <v>-432826686.03825635</v>
      </c>
      <c r="AX45" s="251">
        <f>+'FIN-CASHFLOW_CWS'!AX70</f>
        <v>-442648820.512012</v>
      </c>
      <c r="AY45" s="251">
        <f>+'FIN-CASHFLOW_CWS'!AY70</f>
        <v>-452492768.74425763</v>
      </c>
      <c r="AZ45" s="251">
        <f>+'FIN-CASHFLOW_CWS'!AZ70</f>
        <v>-465963868.40542412</v>
      </c>
      <c r="BA45" s="251">
        <f>+'FIN-CASHFLOW_CWS'!BA70</f>
        <v>-479414006.43162662</v>
      </c>
      <c r="BB45" s="251">
        <f>+'FIN-CASHFLOW_CWS'!BB70</f>
        <v>-492775524.04534411</v>
      </c>
      <c r="BC45" s="251">
        <f>+'FIN-CASHFLOW_CWS'!BC70</f>
        <v>-506125962.45906162</v>
      </c>
      <c r="BD45" s="251">
        <f>+'FIN-CASHFLOW_CWS'!BD70</f>
        <v>-519455103.32779115</v>
      </c>
      <c r="BE45" s="251">
        <f>+'FIN-CASHFLOW_CWS'!BE70</f>
        <v>-532762566.69652069</v>
      </c>
      <c r="BF45" s="251">
        <f>+'FIN-CASHFLOW_CWS'!BF70</f>
        <v>-546063116.76525021</v>
      </c>
      <c r="BG45" s="251">
        <f>+'FIN-CASHFLOW_CWS'!BG70</f>
        <v>-559365305.42896771</v>
      </c>
      <c r="BH45" s="251">
        <f>+'FIN-CASHFLOW_CWS'!BH70</f>
        <v>-572689182.29268527</v>
      </c>
      <c r="BI45" s="251">
        <f>+'FIN-CASHFLOW_CWS'!BI70</f>
        <v>-586030555.34388781</v>
      </c>
      <c r="BJ45" s="251">
        <f>+'FIN-CASHFLOW_CWS'!BJ70</f>
        <v>-599381149.76507831</v>
      </c>
      <c r="BK45" s="251">
        <f>+'FIN-CASHFLOW_CWS'!BK70</f>
        <v>-612990157.45625687</v>
      </c>
    </row>
    <row r="47" spans="1:64" x14ac:dyDescent="0.15">
      <c r="A47" s="252" t="s">
        <v>971</v>
      </c>
      <c r="C47" s="74" t="s">
        <v>147</v>
      </c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811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-9360715.666666666</v>
      </c>
      <c r="H49" s="251">
        <f t="shared" si="3"/>
        <v>-9396355.666666666</v>
      </c>
      <c r="I49" s="251">
        <f t="shared" si="3"/>
        <v>-9397465.666666666</v>
      </c>
      <c r="J49" s="251">
        <f t="shared" si="3"/>
        <v>-9430255.666666666</v>
      </c>
      <c r="K49" s="251">
        <f t="shared" si="3"/>
        <v>-9397915.666666666</v>
      </c>
      <c r="L49" s="251">
        <f t="shared" si="3"/>
        <v>-9392305.666666666</v>
      </c>
      <c r="M49" s="251">
        <f t="shared" si="3"/>
        <v>-9350750.5666666664</v>
      </c>
      <c r="N49" s="251">
        <f t="shared" si="3"/>
        <v>-9336775.5666666664</v>
      </c>
      <c r="O49" s="251">
        <f t="shared" si="3"/>
        <v>-9307430.7666666657</v>
      </c>
      <c r="P49" s="251">
        <f t="shared" si="3"/>
        <v>-10813709.512666667</v>
      </c>
      <c r="Q49" s="251">
        <f t="shared" si="3"/>
        <v>-10796019.794666667</v>
      </c>
      <c r="R49" s="251">
        <f t="shared" si="3"/>
        <v>-10778582.579666667</v>
      </c>
      <c r="S49" s="251">
        <f t="shared" si="3"/>
        <v>-10798147.579666667</v>
      </c>
      <c r="T49" s="251">
        <f t="shared" si="3"/>
        <v>-10782182.579666667</v>
      </c>
      <c r="U49" s="251">
        <f t="shared" si="3"/>
        <v>-10786892.579666667</v>
      </c>
      <c r="V49" s="251">
        <f t="shared" si="3"/>
        <v>-9788754.2463333346</v>
      </c>
      <c r="W49" s="251">
        <f t="shared" si="3"/>
        <v>-9785724.5283333343</v>
      </c>
      <c r="X49" s="251">
        <f t="shared" si="3"/>
        <v>-9779487.9978333339</v>
      </c>
      <c r="Y49" s="251">
        <f t="shared" si="3"/>
        <v>-9796420.6853333339</v>
      </c>
      <c r="Z49" s="251">
        <f t="shared" si="3"/>
        <v>-9771154.4368333351</v>
      </c>
      <c r="AA49" s="251">
        <f t="shared" si="3"/>
        <v>-9772921.5618333351</v>
      </c>
      <c r="AB49" s="251">
        <f t="shared" si="3"/>
        <v>-8233277.1840916667</v>
      </c>
      <c r="AC49" s="251">
        <f t="shared" si="3"/>
        <v>-8206762.2085583331</v>
      </c>
      <c r="AD49" s="251">
        <f t="shared" si="3"/>
        <v>-8187004.1249583336</v>
      </c>
      <c r="AE49" s="251">
        <f t="shared" si="3"/>
        <v>-8209109.1249583336</v>
      </c>
      <c r="AF49" s="251">
        <f t="shared" si="3"/>
        <v>-8178235.4025583332</v>
      </c>
      <c r="AG49" s="251">
        <f t="shared" si="3"/>
        <v>-8184535.4025583332</v>
      </c>
      <c r="AH49" s="251">
        <f t="shared" si="3"/>
        <v>-8179590.4025583332</v>
      </c>
      <c r="AI49" s="251">
        <f t="shared" si="3"/>
        <v>-8190779.8749583336</v>
      </c>
      <c r="AJ49" s="251">
        <f t="shared" si="3"/>
        <v>-8186794.3624583334</v>
      </c>
      <c r="AK49" s="251">
        <f t="shared" si="3"/>
        <v>-8218858.5835583331</v>
      </c>
      <c r="AL49" s="251">
        <f t="shared" si="3"/>
        <v>-8206812.5434583323</v>
      </c>
      <c r="AM49" s="251">
        <f t="shared" si="3"/>
        <v>-8217278.0533583323</v>
      </c>
      <c r="AN49" s="251">
        <f t="shared" si="3"/>
        <v>-9890119.2268989589</v>
      </c>
      <c r="AO49" s="251">
        <f t="shared" si="3"/>
        <v>-9834790.9985989593</v>
      </c>
      <c r="AP49" s="251">
        <f t="shared" si="3"/>
        <v>-9814737.5651089586</v>
      </c>
      <c r="AQ49" s="251">
        <f t="shared" si="3"/>
        <v>-9836842.5651089586</v>
      </c>
      <c r="AR49" s="251">
        <f t="shared" si="3"/>
        <v>-9798731.4816189595</v>
      </c>
      <c r="AS49" s="251">
        <f t="shared" si="3"/>
        <v>-9805031.4816189595</v>
      </c>
      <c r="AT49" s="251">
        <f t="shared" si="3"/>
        <v>-9800086.4816189595</v>
      </c>
      <c r="AU49" s="251">
        <f t="shared" si="3"/>
        <v>-9818503.6151089575</v>
      </c>
      <c r="AV49" s="251">
        <f t="shared" si="3"/>
        <v>-9814507.1901089586</v>
      </c>
      <c r="AW49" s="251">
        <f t="shared" si="3"/>
        <v>-9848884.8485989608</v>
      </c>
      <c r="AX49" s="251">
        <f t="shared" si="3"/>
        <v>-9844055.5570889618</v>
      </c>
      <c r="AY49" s="251">
        <f t="shared" si="3"/>
        <v>-9861325.565578958</v>
      </c>
      <c r="AZ49" s="251">
        <f t="shared" si="3"/>
        <v>-13441591.319499848</v>
      </c>
      <c r="BA49" s="251">
        <f t="shared" si="3"/>
        <v>-13363600.83453585</v>
      </c>
      <c r="BB49" s="251">
        <f t="shared" si="3"/>
        <v>-13328123.447050849</v>
      </c>
      <c r="BC49" s="251">
        <f t="shared" si="3"/>
        <v>-13350228.447050849</v>
      </c>
      <c r="BD49" s="251">
        <f t="shared" si="3"/>
        <v>-13302921.702062849</v>
      </c>
      <c r="BE49" s="251">
        <f t="shared" si="3"/>
        <v>-13309221.702062849</v>
      </c>
      <c r="BF49" s="251">
        <f t="shared" si="3"/>
        <v>-13304276.702062849</v>
      </c>
      <c r="BG49" s="251">
        <f t="shared" si="3"/>
        <v>-13331889.49705085</v>
      </c>
      <c r="BH49" s="251">
        <f t="shared" si="3"/>
        <v>-13327893.072050849</v>
      </c>
      <c r="BI49" s="251">
        <f t="shared" si="3"/>
        <v>-13377694.68453585</v>
      </c>
      <c r="BJ49" s="251">
        <f t="shared" si="3"/>
        <v>-13382061.05452385</v>
      </c>
      <c r="BK49" s="251">
        <f t="shared" si="3"/>
        <v>-13402837.89951185</v>
      </c>
    </row>
    <row r="50" spans="1:64" x14ac:dyDescent="0.15">
      <c r="B50" s="33" t="s">
        <v>970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-9373214</v>
      </c>
      <c r="G50" s="251">
        <f t="shared" si="4"/>
        <v>-9369074</v>
      </c>
      <c r="H50" s="251">
        <f t="shared" si="4"/>
        <v>-9394714</v>
      </c>
      <c r="I50" s="251">
        <f t="shared" si="4"/>
        <v>-9395824</v>
      </c>
      <c r="J50" s="251">
        <f t="shared" si="4"/>
        <v>-9428614</v>
      </c>
      <c r="K50" s="251">
        <f t="shared" si="4"/>
        <v>-9396274</v>
      </c>
      <c r="L50" s="251">
        <f t="shared" si="4"/>
        <v>-9409414</v>
      </c>
      <c r="M50" s="251">
        <f t="shared" si="4"/>
        <v>-9402163.9000000004</v>
      </c>
      <c r="N50" s="251">
        <f t="shared" si="4"/>
        <v>-9353883.9000000004</v>
      </c>
      <c r="O50" s="251">
        <f t="shared" si="4"/>
        <v>-9323604.0999999996</v>
      </c>
      <c r="P50" s="251">
        <f t="shared" si="4"/>
        <v>-10719897.846000001</v>
      </c>
      <c r="Q50" s="251">
        <f t="shared" si="4"/>
        <v>-10802765.628</v>
      </c>
      <c r="R50" s="251">
        <f t="shared" si="4"/>
        <v>-10798590.913000001</v>
      </c>
      <c r="S50" s="251">
        <f t="shared" si="4"/>
        <v>-10796505.913000001</v>
      </c>
      <c r="T50" s="251">
        <f t="shared" si="4"/>
        <v>-10780540.913000001</v>
      </c>
      <c r="U50" s="251">
        <f t="shared" si="4"/>
        <v>-10785250.913000001</v>
      </c>
      <c r="V50" s="251">
        <f t="shared" si="4"/>
        <v>-9794670.9130000006</v>
      </c>
      <c r="W50" s="251">
        <f t="shared" si="4"/>
        <v>-9788978.6950000003</v>
      </c>
      <c r="X50" s="251">
        <f t="shared" si="4"/>
        <v>-9782048.4145</v>
      </c>
      <c r="Y50" s="251">
        <f t="shared" si="4"/>
        <v>-9797643.602</v>
      </c>
      <c r="Z50" s="251">
        <f t="shared" si="4"/>
        <v>-9778052.3535000011</v>
      </c>
      <c r="AA50" s="251">
        <f t="shared" si="4"/>
        <v>-9771300.7285000011</v>
      </c>
      <c r="AB50" s="251">
        <f t="shared" si="4"/>
        <v>-8230480.5174249997</v>
      </c>
      <c r="AC50" s="251">
        <f t="shared" si="4"/>
        <v>-8240141.3752250001</v>
      </c>
      <c r="AD50" s="251">
        <f t="shared" si="4"/>
        <v>-8201694.5416250005</v>
      </c>
      <c r="AE50" s="251">
        <f t="shared" si="4"/>
        <v>-8208565.7916250005</v>
      </c>
      <c r="AF50" s="251">
        <f t="shared" si="4"/>
        <v>-8187109.5692250002</v>
      </c>
      <c r="AG50" s="251">
        <f t="shared" si="4"/>
        <v>-8182777.0692250002</v>
      </c>
      <c r="AH50" s="251">
        <f t="shared" si="4"/>
        <v>-8176617.0692250002</v>
      </c>
      <c r="AI50" s="251">
        <f t="shared" si="4"/>
        <v>-8178414.0416250005</v>
      </c>
      <c r="AJ50" s="251">
        <f t="shared" si="4"/>
        <v>-8183404.7791250004</v>
      </c>
      <c r="AK50" s="251">
        <f t="shared" si="4"/>
        <v>-8201682.7502250001</v>
      </c>
      <c r="AL50" s="251">
        <f t="shared" si="4"/>
        <v>-8193422.9601249993</v>
      </c>
      <c r="AM50" s="251">
        <f t="shared" si="4"/>
        <v>-8207703.4700249992</v>
      </c>
      <c r="AN50" s="251">
        <f t="shared" si="4"/>
        <v>-9914923.393565625</v>
      </c>
      <c r="AO50" s="251">
        <f t="shared" si="4"/>
        <v>-9898308.9152656253</v>
      </c>
      <c r="AP50" s="251">
        <f t="shared" si="4"/>
        <v>-9831994.2317756247</v>
      </c>
      <c r="AQ50" s="251">
        <f t="shared" si="4"/>
        <v>-9836724.4817756247</v>
      </c>
      <c r="AR50" s="251">
        <f t="shared" si="4"/>
        <v>-9815733.1482856255</v>
      </c>
      <c r="AS50" s="251">
        <f t="shared" si="4"/>
        <v>-9803273.1482856255</v>
      </c>
      <c r="AT50" s="251">
        <f t="shared" si="4"/>
        <v>-9796687.8982856255</v>
      </c>
      <c r="AU50" s="251">
        <f t="shared" si="4"/>
        <v>-9798020.2817756236</v>
      </c>
      <c r="AV50" s="251">
        <f t="shared" si="4"/>
        <v>-9811311.1067756247</v>
      </c>
      <c r="AW50" s="251">
        <f t="shared" si="4"/>
        <v>-9829028.7652656268</v>
      </c>
      <c r="AX50" s="251">
        <f t="shared" si="4"/>
        <v>-9822134.4737556279</v>
      </c>
      <c r="AY50" s="251">
        <f t="shared" si="4"/>
        <v>-9843948.2322456241</v>
      </c>
      <c r="AZ50" s="251">
        <f t="shared" si="4"/>
        <v>-13471099.661166515</v>
      </c>
      <c r="BA50" s="251">
        <f t="shared" si="4"/>
        <v>-13450138.026202517</v>
      </c>
      <c r="BB50" s="251">
        <f t="shared" si="4"/>
        <v>-13361517.613717515</v>
      </c>
      <c r="BC50" s="251">
        <f t="shared" si="4"/>
        <v>-13350438.413717516</v>
      </c>
      <c r="BD50" s="251">
        <f t="shared" si="4"/>
        <v>-13329140.868729515</v>
      </c>
      <c r="BE50" s="251">
        <f t="shared" si="4"/>
        <v>-13307463.368729515</v>
      </c>
      <c r="BF50" s="251">
        <f t="shared" si="4"/>
        <v>-13300550.068729516</v>
      </c>
      <c r="BG50" s="251">
        <f t="shared" si="4"/>
        <v>-13302188.663717516</v>
      </c>
      <c r="BH50" s="251">
        <f t="shared" si="4"/>
        <v>-13323876.863717515</v>
      </c>
      <c r="BI50" s="251">
        <f t="shared" si="4"/>
        <v>-13341373.051202517</v>
      </c>
      <c r="BJ50" s="251">
        <f t="shared" si="4"/>
        <v>-13350594.421190517</v>
      </c>
      <c r="BK50" s="251">
        <f t="shared" si="4"/>
        <v>-13609007.691178516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1043</v>
      </c>
    </row>
    <row r="53" spans="1:64" x14ac:dyDescent="0.15">
      <c r="A53"/>
      <c r="C53" s="74" t="s">
        <v>147</v>
      </c>
      <c r="D53" s="363" t="s">
        <v>35</v>
      </c>
      <c r="E53" s="363"/>
      <c r="F53" s="363"/>
      <c r="G53" s="363"/>
      <c r="H53" s="363"/>
      <c r="I53" s="363"/>
      <c r="J53" s="363"/>
      <c r="K53" s="363"/>
      <c r="L53" s="363"/>
      <c r="M53" s="363"/>
      <c r="N53" s="363"/>
      <c r="O53" s="363"/>
      <c r="P53" s="363" t="s">
        <v>36</v>
      </c>
      <c r="Q53" s="363"/>
      <c r="R53" s="363"/>
      <c r="S53" s="363"/>
      <c r="T53" s="363"/>
      <c r="U53" s="363"/>
      <c r="V53" s="363"/>
      <c r="W53" s="363"/>
      <c r="X53" s="363"/>
      <c r="Y53" s="363"/>
      <c r="Z53" s="363"/>
      <c r="AA53" s="363"/>
      <c r="AB53" s="363" t="s">
        <v>37</v>
      </c>
      <c r="AC53" s="363"/>
      <c r="AD53" s="363"/>
      <c r="AE53" s="363"/>
      <c r="AF53" s="363"/>
      <c r="AG53" s="363"/>
      <c r="AH53" s="363"/>
      <c r="AI53" s="363"/>
      <c r="AJ53" s="363"/>
      <c r="AK53" s="363"/>
      <c r="AL53" s="363"/>
      <c r="AM53" s="363"/>
      <c r="AN53" s="363" t="s">
        <v>38</v>
      </c>
      <c r="AO53" s="363"/>
      <c r="AP53" s="363"/>
      <c r="AQ53" s="363"/>
      <c r="AR53" s="363"/>
      <c r="AS53" s="363"/>
      <c r="AT53" s="363"/>
      <c r="AU53" s="363"/>
      <c r="AV53" s="363"/>
      <c r="AW53" s="363"/>
      <c r="AX53" s="363"/>
      <c r="AY53" s="363"/>
      <c r="AZ53" s="363" t="s">
        <v>39</v>
      </c>
      <c r="BA53" s="363"/>
      <c r="BB53" s="363"/>
      <c r="BC53" s="363"/>
      <c r="BD53" s="363"/>
      <c r="BE53" s="363"/>
      <c r="BF53" s="363"/>
      <c r="BG53" s="363"/>
      <c r="BH53" s="363"/>
      <c r="BI53" s="363"/>
      <c r="BJ53" s="363"/>
      <c r="BK53" s="36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811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-9360715.666666666</v>
      </c>
      <c r="H55" s="251">
        <f t="shared" si="5"/>
        <v>-9396355.666666666</v>
      </c>
      <c r="I55" s="251">
        <f t="shared" si="5"/>
        <v>-9397465.666666666</v>
      </c>
      <c r="J55" s="251">
        <f t="shared" si="5"/>
        <v>-9430255.666666666</v>
      </c>
      <c r="K55" s="251">
        <f t="shared" si="5"/>
        <v>-9397915.666666666</v>
      </c>
      <c r="L55" s="251">
        <f t="shared" si="5"/>
        <v>-9392305.666666666</v>
      </c>
      <c r="M55" s="251">
        <f t="shared" si="5"/>
        <v>-9350750.5666666664</v>
      </c>
      <c r="N55" s="251">
        <f t="shared" si="5"/>
        <v>-9336775.5666666664</v>
      </c>
      <c r="O55" s="251">
        <f t="shared" si="5"/>
        <v>-9307430.7666666657</v>
      </c>
      <c r="P55" s="251">
        <f t="shared" si="5"/>
        <v>-10813709.512666667</v>
      </c>
      <c r="Q55" s="251">
        <f t="shared" si="5"/>
        <v>-10796019.794666667</v>
      </c>
      <c r="R55" s="251">
        <f t="shared" si="5"/>
        <v>-10778582.579666667</v>
      </c>
      <c r="S55" s="251">
        <f t="shared" si="5"/>
        <v>-10798147.579666667</v>
      </c>
      <c r="T55" s="251">
        <f t="shared" si="5"/>
        <v>-10782182.579666667</v>
      </c>
      <c r="U55" s="251">
        <f t="shared" si="5"/>
        <v>-10786892.579666667</v>
      </c>
      <c r="V55" s="251">
        <f t="shared" si="5"/>
        <v>-9788754.2463333346</v>
      </c>
      <c r="W55" s="251">
        <f t="shared" si="5"/>
        <v>-9785724.5283333343</v>
      </c>
      <c r="X55" s="251">
        <f t="shared" si="5"/>
        <v>-9779487.9978333339</v>
      </c>
      <c r="Y55" s="251">
        <f t="shared" si="5"/>
        <v>-9796420.6853333339</v>
      </c>
      <c r="Z55" s="251">
        <f t="shared" si="5"/>
        <v>-9771154.4368333351</v>
      </c>
      <c r="AA55" s="251">
        <f t="shared" si="5"/>
        <v>-9772921.5618333351</v>
      </c>
      <c r="AB55" s="251">
        <f t="shared" si="5"/>
        <v>-8233277.1840916667</v>
      </c>
      <c r="AC55" s="251">
        <f t="shared" si="5"/>
        <v>-8206762.2085583331</v>
      </c>
      <c r="AD55" s="251">
        <f t="shared" si="5"/>
        <v>-8187004.1249583336</v>
      </c>
      <c r="AE55" s="251">
        <f t="shared" si="5"/>
        <v>-8209109.1249583336</v>
      </c>
      <c r="AF55" s="251">
        <f t="shared" si="5"/>
        <v>-8178235.4025583332</v>
      </c>
      <c r="AG55" s="251">
        <f t="shared" si="5"/>
        <v>-8184535.4025583332</v>
      </c>
      <c r="AH55" s="251">
        <f t="shared" si="5"/>
        <v>-8179590.4025583332</v>
      </c>
      <c r="AI55" s="251">
        <f t="shared" si="5"/>
        <v>-8190779.8749583336</v>
      </c>
      <c r="AJ55" s="251">
        <f t="shared" si="5"/>
        <v>-8186794.3624583334</v>
      </c>
      <c r="AK55" s="251">
        <f t="shared" si="5"/>
        <v>-8218858.5835583331</v>
      </c>
      <c r="AL55" s="251">
        <f t="shared" si="5"/>
        <v>-8206812.5434583323</v>
      </c>
      <c r="AM55" s="251">
        <f t="shared" si="5"/>
        <v>-8217278.0533583323</v>
      </c>
      <c r="AN55" s="251">
        <f t="shared" si="5"/>
        <v>-9890119.2268989589</v>
      </c>
      <c r="AO55" s="251">
        <f t="shared" si="5"/>
        <v>-9834790.9985989593</v>
      </c>
      <c r="AP55" s="251">
        <f t="shared" si="5"/>
        <v>-9814737.5651089586</v>
      </c>
      <c r="AQ55" s="251">
        <f t="shared" si="5"/>
        <v>-9836842.5651089586</v>
      </c>
      <c r="AR55" s="251">
        <f t="shared" si="5"/>
        <v>-9798731.4816189595</v>
      </c>
      <c r="AS55" s="251">
        <f t="shared" si="5"/>
        <v>-9805031.4816189595</v>
      </c>
      <c r="AT55" s="251">
        <f t="shared" si="5"/>
        <v>-9800086.4816189595</v>
      </c>
      <c r="AU55" s="251">
        <f t="shared" si="5"/>
        <v>-9818503.6151089575</v>
      </c>
      <c r="AV55" s="251">
        <f t="shared" si="5"/>
        <v>-9814507.1901089586</v>
      </c>
      <c r="AW55" s="251">
        <f t="shared" si="5"/>
        <v>-9848884.8485989608</v>
      </c>
      <c r="AX55" s="251">
        <f t="shared" si="5"/>
        <v>-9844055.5570889618</v>
      </c>
      <c r="AY55" s="251">
        <f t="shared" si="5"/>
        <v>-9861325.565578958</v>
      </c>
      <c r="AZ55" s="251">
        <f t="shared" si="5"/>
        <v>-13441591.319499848</v>
      </c>
      <c r="BA55" s="251">
        <f t="shared" si="5"/>
        <v>-13363600.83453585</v>
      </c>
      <c r="BB55" s="251">
        <f t="shared" si="5"/>
        <v>-13328123.447050849</v>
      </c>
      <c r="BC55" s="251">
        <f t="shared" si="5"/>
        <v>-13350228.447050849</v>
      </c>
      <c r="BD55" s="251">
        <f t="shared" si="5"/>
        <v>-13302921.702062849</v>
      </c>
      <c r="BE55" s="251">
        <f t="shared" si="5"/>
        <v>-13309221.702062849</v>
      </c>
      <c r="BF55" s="251">
        <f t="shared" si="5"/>
        <v>-13304276.702062849</v>
      </c>
      <c r="BG55" s="251">
        <f t="shared" si="5"/>
        <v>-13331889.49705085</v>
      </c>
      <c r="BH55" s="251">
        <f t="shared" si="5"/>
        <v>-13327893.072050849</v>
      </c>
      <c r="BI55" s="251">
        <f t="shared" si="5"/>
        <v>-13377694.68453585</v>
      </c>
      <c r="BJ55" s="251">
        <f t="shared" si="5"/>
        <v>-13382061.05452385</v>
      </c>
      <c r="BK55" s="251">
        <f t="shared" si="5"/>
        <v>-13402837.89951185</v>
      </c>
    </row>
    <row r="56" spans="1:64" x14ac:dyDescent="0.15">
      <c r="B56" s="33" t="s">
        <v>1130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-37504569.666666664</v>
      </c>
      <c r="H56" s="251">
        <f t="shared" si="6"/>
        <v>-46900925.333333328</v>
      </c>
      <c r="I56" s="251">
        <f t="shared" si="6"/>
        <v>-56298390.999999993</v>
      </c>
      <c r="J56" s="251">
        <f t="shared" si="6"/>
        <v>-65728646.666666657</v>
      </c>
      <c r="K56" s="251">
        <f t="shared" si="6"/>
        <v>-75126562.333333328</v>
      </c>
      <c r="L56" s="251">
        <f t="shared" si="6"/>
        <v>-84518868</v>
      </c>
      <c r="M56" s="251">
        <f t="shared" si="6"/>
        <v>-93869618.566666663</v>
      </c>
      <c r="N56" s="251">
        <f t="shared" si="6"/>
        <v>-103206394.13333333</v>
      </c>
      <c r="O56" s="251">
        <f t="shared" si="6"/>
        <v>-112513824.89999999</v>
      </c>
      <c r="P56" s="251">
        <f t="shared" si="6"/>
        <v>-123327534.41266666</v>
      </c>
      <c r="Q56" s="251">
        <f t="shared" si="6"/>
        <v>-134123554.20733333</v>
      </c>
      <c r="R56" s="251">
        <f t="shared" si="6"/>
        <v>-144902136.787</v>
      </c>
      <c r="S56" s="251">
        <f t="shared" si="5"/>
        <v>-155700284.36666667</v>
      </c>
      <c r="T56" s="251">
        <f t="shared" si="5"/>
        <v>-166482466.94633335</v>
      </c>
      <c r="U56" s="251">
        <f t="shared" si="5"/>
        <v>-177269359.52600002</v>
      </c>
      <c r="V56" s="251">
        <f t="shared" si="5"/>
        <v>-187058113.77233335</v>
      </c>
      <c r="W56" s="251">
        <f t="shared" si="5"/>
        <v>-196843838.30066669</v>
      </c>
      <c r="X56" s="251">
        <f t="shared" si="5"/>
        <v>-206623326.29850003</v>
      </c>
      <c r="Y56" s="251">
        <f t="shared" si="5"/>
        <v>-216419746.98383337</v>
      </c>
      <c r="Z56" s="251">
        <f t="shared" si="5"/>
        <v>-226190901.42066669</v>
      </c>
      <c r="AA56" s="251">
        <f t="shared" si="5"/>
        <v>-235963822.98250002</v>
      </c>
      <c r="AB56" s="251">
        <f t="shared" si="5"/>
        <v>-244197100.16659167</v>
      </c>
      <c r="AC56" s="251">
        <f t="shared" si="5"/>
        <v>-252403862.37515</v>
      </c>
      <c r="AD56" s="251">
        <f t="shared" si="5"/>
        <v>-260590866.50010833</v>
      </c>
      <c r="AE56" s="251">
        <f t="shared" si="5"/>
        <v>-268799975.62506664</v>
      </c>
      <c r="AF56" s="251">
        <f t="shared" si="5"/>
        <v>-276978211.02762496</v>
      </c>
      <c r="AG56" s="251">
        <f t="shared" si="5"/>
        <v>-285162746.43018329</v>
      </c>
      <c r="AH56" s="251">
        <f t="shared" si="5"/>
        <v>-293342336.83274162</v>
      </c>
      <c r="AI56" s="251">
        <f t="shared" si="5"/>
        <v>-301533116.70769995</v>
      </c>
      <c r="AJ56" s="251">
        <f t="shared" si="5"/>
        <v>-309719911.0701583</v>
      </c>
      <c r="AK56" s="251">
        <f t="shared" si="5"/>
        <v>-317938769.65371662</v>
      </c>
      <c r="AL56" s="251">
        <f t="shared" si="5"/>
        <v>-326145582.19717497</v>
      </c>
      <c r="AM56" s="251">
        <f t="shared" si="5"/>
        <v>-334362860.25053328</v>
      </c>
      <c r="AN56" s="251">
        <f t="shared" si="5"/>
        <v>-344252979.47743225</v>
      </c>
      <c r="AO56" s="251">
        <f t="shared" si="5"/>
        <v>-354087770.47603118</v>
      </c>
      <c r="AP56" s="251">
        <f t="shared" si="5"/>
        <v>-363902508.04114014</v>
      </c>
      <c r="AQ56" s="251">
        <f t="shared" si="5"/>
        <v>-373739350.60624909</v>
      </c>
      <c r="AR56" s="251">
        <f t="shared" si="5"/>
        <v>-383538082.08786803</v>
      </c>
      <c r="AS56" s="251">
        <f t="shared" si="5"/>
        <v>-393343113.56948698</v>
      </c>
      <c r="AT56" s="251">
        <f t="shared" si="5"/>
        <v>-403143200.05110592</v>
      </c>
      <c r="AU56" s="251">
        <f t="shared" si="5"/>
        <v>-412961703.66621488</v>
      </c>
      <c r="AV56" s="251">
        <f t="shared" si="5"/>
        <v>-422776210.85632384</v>
      </c>
      <c r="AW56" s="251">
        <f t="shared" si="5"/>
        <v>-432625095.7049228</v>
      </c>
      <c r="AX56" s="251">
        <f t="shared" si="5"/>
        <v>-442469151.26201177</v>
      </c>
      <c r="AY56" s="251">
        <f t="shared" si="5"/>
        <v>-452330476.8275907</v>
      </c>
      <c r="AZ56" s="251">
        <f t="shared" si="5"/>
        <v>-465772068.14709055</v>
      </c>
      <c r="BA56" s="251">
        <f t="shared" si="5"/>
        <v>-479135668.98162639</v>
      </c>
      <c r="BB56" s="251">
        <f t="shared" si="5"/>
        <v>-492463792.42867726</v>
      </c>
      <c r="BC56" s="251">
        <f t="shared" si="5"/>
        <v>-505814020.87572813</v>
      </c>
      <c r="BD56" s="251">
        <f t="shared" si="5"/>
        <v>-519116942.57779098</v>
      </c>
      <c r="BE56" s="251">
        <f t="shared" si="5"/>
        <v>-532426164.27985382</v>
      </c>
      <c r="BF56" s="251">
        <f t="shared" si="5"/>
        <v>-545730440.98191667</v>
      </c>
      <c r="BG56" s="251">
        <f t="shared" si="5"/>
        <v>-559062330.47896755</v>
      </c>
      <c r="BH56" s="251">
        <f t="shared" si="5"/>
        <v>-572390223.55101836</v>
      </c>
      <c r="BI56" s="251">
        <f t="shared" si="5"/>
        <v>-585767918.23555422</v>
      </c>
      <c r="BJ56" s="251">
        <f t="shared" si="5"/>
        <v>-599149979.29007804</v>
      </c>
      <c r="BK56" s="251">
        <f t="shared" si="5"/>
        <v>-612552817.18958986</v>
      </c>
    </row>
    <row r="57" spans="1:64" x14ac:dyDescent="0.15">
      <c r="B57" s="33" t="s">
        <v>970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-9373214</v>
      </c>
      <c r="G57" s="251">
        <f t="shared" si="5"/>
        <v>-9369074</v>
      </c>
      <c r="H57" s="251">
        <f t="shared" si="5"/>
        <v>-9394714</v>
      </c>
      <c r="I57" s="251">
        <f t="shared" si="5"/>
        <v>-9395824</v>
      </c>
      <c r="J57" s="251">
        <f t="shared" si="5"/>
        <v>-9428614</v>
      </c>
      <c r="K57" s="251">
        <f t="shared" si="5"/>
        <v>-9396274</v>
      </c>
      <c r="L57" s="251">
        <f t="shared" si="5"/>
        <v>-9409414</v>
      </c>
      <c r="M57" s="251">
        <f t="shared" si="5"/>
        <v>-9402163.9000000004</v>
      </c>
      <c r="N57" s="251">
        <f t="shared" si="5"/>
        <v>-9353883.9000000004</v>
      </c>
      <c r="O57" s="251">
        <f t="shared" si="5"/>
        <v>-9323604.0999999996</v>
      </c>
      <c r="P57" s="251">
        <f t="shared" si="5"/>
        <v>-10719897.846000001</v>
      </c>
      <c r="Q57" s="251">
        <f t="shared" si="5"/>
        <v>-10802765.628</v>
      </c>
      <c r="R57" s="251">
        <f t="shared" si="5"/>
        <v>-10798590.913000001</v>
      </c>
      <c r="S57" s="251">
        <f t="shared" si="5"/>
        <v>-10796505.913000001</v>
      </c>
      <c r="T57" s="251">
        <f t="shared" si="5"/>
        <v>-10780540.913000001</v>
      </c>
      <c r="U57" s="251">
        <f t="shared" si="5"/>
        <v>-10785250.913000001</v>
      </c>
      <c r="V57" s="251">
        <f t="shared" si="5"/>
        <v>-9794670.9130000006</v>
      </c>
      <c r="W57" s="251">
        <f t="shared" si="5"/>
        <v>-9788978.6950000003</v>
      </c>
      <c r="X57" s="251">
        <f t="shared" si="5"/>
        <v>-9782048.4145</v>
      </c>
      <c r="Y57" s="251">
        <f t="shared" si="5"/>
        <v>-9797643.602</v>
      </c>
      <c r="Z57" s="251">
        <f t="shared" si="5"/>
        <v>-9778052.3535000011</v>
      </c>
      <c r="AA57" s="251">
        <f t="shared" si="5"/>
        <v>-9771300.7285000011</v>
      </c>
      <c r="AB57" s="251">
        <f t="shared" si="5"/>
        <v>-8230480.5174249997</v>
      </c>
      <c r="AC57" s="251">
        <f t="shared" si="5"/>
        <v>-8240141.3752250001</v>
      </c>
      <c r="AD57" s="251">
        <f t="shared" si="5"/>
        <v>-8201694.5416250005</v>
      </c>
      <c r="AE57" s="251">
        <f t="shared" si="5"/>
        <v>-8208565.7916250005</v>
      </c>
      <c r="AF57" s="251">
        <f t="shared" si="5"/>
        <v>-8187109.5692250002</v>
      </c>
      <c r="AG57" s="251">
        <f t="shared" si="5"/>
        <v>-8182777.0692250002</v>
      </c>
      <c r="AH57" s="251">
        <f t="shared" si="5"/>
        <v>-8176617.0692250002</v>
      </c>
      <c r="AI57" s="251">
        <f t="shared" si="5"/>
        <v>-8178414.0416250005</v>
      </c>
      <c r="AJ57" s="251">
        <f t="shared" si="5"/>
        <v>-8183404.7791250004</v>
      </c>
      <c r="AK57" s="251">
        <f t="shared" si="5"/>
        <v>-8201682.7502250001</v>
      </c>
      <c r="AL57" s="251">
        <f t="shared" si="5"/>
        <v>-8193422.9601249993</v>
      </c>
      <c r="AM57" s="251">
        <f t="shared" si="5"/>
        <v>-8207703.4700249992</v>
      </c>
      <c r="AN57" s="251">
        <f t="shared" si="5"/>
        <v>-9914923.393565625</v>
      </c>
      <c r="AO57" s="251">
        <f t="shared" si="5"/>
        <v>-9898308.9152656253</v>
      </c>
      <c r="AP57" s="251">
        <f t="shared" si="5"/>
        <v>-9831994.2317756247</v>
      </c>
      <c r="AQ57" s="251">
        <f t="shared" si="5"/>
        <v>-9836724.4817756247</v>
      </c>
      <c r="AR57" s="251">
        <f t="shared" si="5"/>
        <v>-9815733.1482856255</v>
      </c>
      <c r="AS57" s="251">
        <f t="shared" si="5"/>
        <v>-9803273.1482856255</v>
      </c>
      <c r="AT57" s="251">
        <f t="shared" si="5"/>
        <v>-9796687.8982856255</v>
      </c>
      <c r="AU57" s="251">
        <f t="shared" si="5"/>
        <v>-9798020.2817756236</v>
      </c>
      <c r="AV57" s="251">
        <f t="shared" si="5"/>
        <v>-9811311.1067756247</v>
      </c>
      <c r="AW57" s="251">
        <f t="shared" si="5"/>
        <v>-9829028.7652656268</v>
      </c>
      <c r="AX57" s="251">
        <f t="shared" si="5"/>
        <v>-9822134.4737556279</v>
      </c>
      <c r="AY57" s="251">
        <f t="shared" si="5"/>
        <v>-9843948.2322456241</v>
      </c>
      <c r="AZ57" s="251">
        <f t="shared" si="5"/>
        <v>-13471099.661166515</v>
      </c>
      <c r="BA57" s="251">
        <f t="shared" si="5"/>
        <v>-13450138.026202517</v>
      </c>
      <c r="BB57" s="251">
        <f t="shared" si="5"/>
        <v>-13361517.613717515</v>
      </c>
      <c r="BC57" s="251">
        <f t="shared" si="5"/>
        <v>-13350438.413717516</v>
      </c>
      <c r="BD57" s="251">
        <f t="shared" si="5"/>
        <v>-13329140.868729515</v>
      </c>
      <c r="BE57" s="251">
        <f t="shared" si="5"/>
        <v>-13307463.368729515</v>
      </c>
      <c r="BF57" s="251">
        <f t="shared" si="5"/>
        <v>-13300550.068729516</v>
      </c>
      <c r="BG57" s="251">
        <f t="shared" si="5"/>
        <v>-13302188.663717516</v>
      </c>
      <c r="BH57" s="251">
        <f t="shared" si="5"/>
        <v>-13323876.863717515</v>
      </c>
      <c r="BI57" s="251">
        <f t="shared" si="5"/>
        <v>-13341373.051202517</v>
      </c>
      <c r="BJ57" s="251">
        <f t="shared" si="5"/>
        <v>-13350594.421190517</v>
      </c>
      <c r="BK57" s="251">
        <f t="shared" si="5"/>
        <v>-13609007.691178516</v>
      </c>
      <c r="BL57" s="66"/>
    </row>
    <row r="58" spans="1:64" x14ac:dyDescent="0.15">
      <c r="B58" s="33" t="s">
        <v>1131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-28228854</v>
      </c>
      <c r="G58" s="251">
        <f t="shared" si="5"/>
        <v>-37597928</v>
      </c>
      <c r="H58" s="251">
        <f t="shared" si="5"/>
        <v>-46992642</v>
      </c>
      <c r="I58" s="251">
        <f t="shared" si="5"/>
        <v>-56388466</v>
      </c>
      <c r="J58" s="251">
        <f t="shared" si="5"/>
        <v>-65817080</v>
      </c>
      <c r="K58" s="251">
        <f t="shared" si="5"/>
        <v>-75213354</v>
      </c>
      <c r="L58" s="251">
        <f t="shared" si="5"/>
        <v>-84622768</v>
      </c>
      <c r="M58" s="251">
        <f t="shared" si="5"/>
        <v>-94024931.900000006</v>
      </c>
      <c r="N58" s="251">
        <f t="shared" si="5"/>
        <v>-103378815.80000001</v>
      </c>
      <c r="O58" s="251">
        <f t="shared" si="5"/>
        <v>-112702419.90000001</v>
      </c>
      <c r="P58" s="251">
        <f t="shared" si="5"/>
        <v>-123422317.74600001</v>
      </c>
      <c r="Q58" s="251">
        <f t="shared" si="5"/>
        <v>-134225083.37400001</v>
      </c>
      <c r="R58" s="251">
        <f t="shared" si="5"/>
        <v>-145023674.287</v>
      </c>
      <c r="S58" s="251">
        <f t="shared" si="5"/>
        <v>-155820180.19999999</v>
      </c>
      <c r="T58" s="251">
        <f t="shared" si="5"/>
        <v>-166600721.11299998</v>
      </c>
      <c r="U58" s="251">
        <f t="shared" si="5"/>
        <v>-177385972.02599996</v>
      </c>
      <c r="V58" s="251">
        <f t="shared" si="5"/>
        <v>-187180642.93899995</v>
      </c>
      <c r="W58" s="251">
        <f t="shared" si="5"/>
        <v>-196969621.63399994</v>
      </c>
      <c r="X58" s="251">
        <f t="shared" si="5"/>
        <v>-206751670.04849994</v>
      </c>
      <c r="Y58" s="251">
        <f t="shared" si="5"/>
        <v>-216549313.65049994</v>
      </c>
      <c r="Z58" s="251">
        <f t="shared" si="5"/>
        <v>-226327366.00399995</v>
      </c>
      <c r="AA58" s="251">
        <f t="shared" si="5"/>
        <v>-236098666.73249996</v>
      </c>
      <c r="AB58" s="251">
        <f t="shared" si="5"/>
        <v>-244329147.24992496</v>
      </c>
      <c r="AC58" s="251">
        <f t="shared" si="5"/>
        <v>-252569288.62514997</v>
      </c>
      <c r="AD58" s="251">
        <f t="shared" si="5"/>
        <v>-260770983.16677496</v>
      </c>
      <c r="AE58" s="251">
        <f t="shared" si="5"/>
        <v>-268979548.95839995</v>
      </c>
      <c r="AF58" s="251">
        <f t="shared" si="5"/>
        <v>-277166658.52762496</v>
      </c>
      <c r="AG58" s="251">
        <f t="shared" si="5"/>
        <v>-285349435.59684998</v>
      </c>
      <c r="AH58" s="251">
        <f t="shared" si="5"/>
        <v>-293526052.66607499</v>
      </c>
      <c r="AI58" s="251">
        <f t="shared" si="5"/>
        <v>-301704466.70770001</v>
      </c>
      <c r="AJ58" s="251">
        <f t="shared" si="5"/>
        <v>-309887871.48682499</v>
      </c>
      <c r="AK58" s="251">
        <f t="shared" si="5"/>
        <v>-318089554.23705</v>
      </c>
      <c r="AL58" s="251">
        <f t="shared" si="5"/>
        <v>-326282977.19717503</v>
      </c>
      <c r="AM58" s="251">
        <f t="shared" si="5"/>
        <v>-334490680.66720003</v>
      </c>
      <c r="AN58" s="251">
        <f t="shared" si="5"/>
        <v>-344405604.06076562</v>
      </c>
      <c r="AO58" s="251">
        <f t="shared" si="5"/>
        <v>-354303912.97603124</v>
      </c>
      <c r="AP58" s="251">
        <f t="shared" si="5"/>
        <v>-364135907.20780689</v>
      </c>
      <c r="AQ58" s="251">
        <f t="shared" si="5"/>
        <v>-373972631.68958253</v>
      </c>
      <c r="AR58" s="251">
        <f t="shared" si="5"/>
        <v>-383788364.83786815</v>
      </c>
      <c r="AS58" s="251">
        <f t="shared" si="5"/>
        <v>-393591637.98615378</v>
      </c>
      <c r="AT58" s="251">
        <f t="shared" si="5"/>
        <v>-403388325.88443941</v>
      </c>
      <c r="AU58" s="251">
        <f t="shared" si="5"/>
        <v>-413186346.16621506</v>
      </c>
      <c r="AV58" s="251">
        <f t="shared" si="5"/>
        <v>-422997657.2729907</v>
      </c>
      <c r="AW58" s="251">
        <f t="shared" si="5"/>
        <v>-432826686.03825635</v>
      </c>
      <c r="AX58" s="251">
        <f t="shared" si="5"/>
        <v>-442648820.512012</v>
      </c>
      <c r="AY58" s="251">
        <f t="shared" si="5"/>
        <v>-452492768.74425763</v>
      </c>
      <c r="AZ58" s="251">
        <f t="shared" si="5"/>
        <v>-465963868.40542412</v>
      </c>
      <c r="BA58" s="251">
        <f t="shared" si="5"/>
        <v>-479414006.43162662</v>
      </c>
      <c r="BB58" s="251">
        <f t="shared" si="5"/>
        <v>-492775524.04534411</v>
      </c>
      <c r="BC58" s="251">
        <f t="shared" si="5"/>
        <v>-506125962.45906162</v>
      </c>
      <c r="BD58" s="251">
        <f t="shared" si="5"/>
        <v>-519455103.32779115</v>
      </c>
      <c r="BE58" s="251">
        <f t="shared" si="5"/>
        <v>-532762566.69652069</v>
      </c>
      <c r="BF58" s="251">
        <f t="shared" si="5"/>
        <v>-546063116.76525021</v>
      </c>
      <c r="BG58" s="251">
        <f t="shared" si="5"/>
        <v>-559365305.42896771</v>
      </c>
      <c r="BH58" s="251">
        <f t="shared" si="5"/>
        <v>-572689182.29268527</v>
      </c>
      <c r="BI58" s="251">
        <f t="shared" si="5"/>
        <v>-586030555.34388781</v>
      </c>
      <c r="BJ58" s="251">
        <f t="shared" si="5"/>
        <v>-599381149.76507831</v>
      </c>
      <c r="BK58" s="251">
        <f t="shared" si="5"/>
        <v>-612990157.45625687</v>
      </c>
    </row>
    <row r="59" spans="1:64" x14ac:dyDescent="0.15">
      <c r="B59" s="33" t="s">
        <v>1133</v>
      </c>
      <c r="C59" s="260">
        <f>+'FIN-CASHFLOW_CWS'!C58</f>
        <v>46964050</v>
      </c>
      <c r="D59" s="260">
        <f>+'FIN-CASHFLOW_CWS'!D58</f>
        <v>37532826</v>
      </c>
      <c r="E59" s="260">
        <f>+'FIN-CASHFLOW_CWS'!E58</f>
        <v>28137002</v>
      </c>
      <c r="F59" s="260">
        <f>+'FIN-CASHFLOW_CWS'!F58</f>
        <v>18763788</v>
      </c>
      <c r="G59" s="260">
        <f>+'FIN-CASHFLOW_CWS'!G58</f>
        <v>9394714</v>
      </c>
      <c r="H59" s="260">
        <f>+'FIN-CASHFLOW_CWS'!H58</f>
        <v>56386173.800000012</v>
      </c>
      <c r="I59" s="260">
        <f>+'FIN-CASHFLOW_CWS'!I58</f>
        <v>46990349.800000012</v>
      </c>
      <c r="J59" s="260">
        <f>+'FIN-CASHFLOW_CWS'!J58</f>
        <v>37561735.800000012</v>
      </c>
      <c r="K59" s="260">
        <f>+'FIN-CASHFLOW_CWS'!K58</f>
        <v>28165461.800000012</v>
      </c>
      <c r="L59" s="260">
        <f>+'FIN-CASHFLOW_CWS'!L58</f>
        <v>18756047.800000012</v>
      </c>
      <c r="M59" s="260">
        <f>+'FIN-CASHFLOW_CWS'!M58</f>
        <v>9353883.9000000115</v>
      </c>
      <c r="N59" s="260">
        <f>+'FIN-CASHFLOW_CWS'!N58</f>
        <v>52441364.399999991</v>
      </c>
      <c r="O59" s="260">
        <f>+'FIN-CASHFLOW_CWS'!O58</f>
        <v>43117760.29999999</v>
      </c>
      <c r="P59" s="260">
        <f>+'FIN-CASHFLOW_CWS'!P58</f>
        <v>32397862.453999989</v>
      </c>
      <c r="Q59" s="260">
        <f>+'FIN-CASHFLOW_CWS'!Q58</f>
        <v>21595096.82599999</v>
      </c>
      <c r="R59" s="260">
        <f>+'FIN-CASHFLOW_CWS'!R58</f>
        <v>10796505.912999989</v>
      </c>
      <c r="S59" s="260">
        <f>+'FIN-CASHFLOW_CWS'!S58</f>
        <v>0</v>
      </c>
      <c r="T59" s="260">
        <f>+'FIN-CASHFLOW_CWS'!T58</f>
        <v>-10780540.913000001</v>
      </c>
      <c r="U59" s="260">
        <f>+'FIN-CASHFLOW_CWS'!U58</f>
        <v>-21565791.826000001</v>
      </c>
      <c r="V59" s="260">
        <f>+'FIN-CASHFLOW_CWS'!V58</f>
        <v>-31360462.739</v>
      </c>
      <c r="W59" s="260">
        <f>+'FIN-CASHFLOW_CWS'!W58</f>
        <v>-41149441.434</v>
      </c>
      <c r="X59" s="260">
        <f>+'FIN-CASHFLOW_CWS'!X58</f>
        <v>-50931489.848499998</v>
      </c>
      <c r="Y59" s="260">
        <f>+'FIN-CASHFLOW_CWS'!Y58</f>
        <v>-60729133.450499997</v>
      </c>
      <c r="Z59" s="260">
        <f>+'FIN-CASHFLOW_CWS'!Z58</f>
        <v>-70507185.80399999</v>
      </c>
      <c r="AA59" s="260">
        <f>+'FIN-CASHFLOW_CWS'!AA58</f>
        <v>-80278486.532499999</v>
      </c>
      <c r="AB59" s="260">
        <f>+'FIN-CASHFLOW_CWS'!AB58</f>
        <v>-88508967.049924999</v>
      </c>
      <c r="AC59" s="260">
        <f>+'FIN-CASHFLOW_CWS'!AC58</f>
        <v>-96749108.425150007</v>
      </c>
      <c r="AD59" s="260">
        <f>+'FIN-CASHFLOW_CWS'!AD58</f>
        <v>-104950802.966775</v>
      </c>
      <c r="AE59" s="260">
        <f>+'FIN-CASHFLOW_CWS'!AE58</f>
        <v>-113159368.75839999</v>
      </c>
      <c r="AF59" s="260">
        <f>+'FIN-CASHFLOW_CWS'!AF58</f>
        <v>-121346478.32762499</v>
      </c>
      <c r="AG59" s="260">
        <f>+'FIN-CASHFLOW_CWS'!AG58</f>
        <v>-129529255.39684999</v>
      </c>
      <c r="AH59" s="260">
        <f>+'FIN-CASHFLOW_CWS'!AH58</f>
        <v>-137705872.466075</v>
      </c>
      <c r="AI59" s="260">
        <f>+'FIN-CASHFLOW_CWS'!AI58</f>
        <v>-145884286.5077</v>
      </c>
      <c r="AJ59" s="260">
        <f>+'FIN-CASHFLOW_CWS'!AJ58</f>
        <v>-154067691.286825</v>
      </c>
      <c r="AK59" s="260">
        <f>+'FIN-CASHFLOW_CWS'!AK58</f>
        <v>-162269374.03705001</v>
      </c>
      <c r="AL59" s="260">
        <f>+'FIN-CASHFLOW_CWS'!AL58</f>
        <v>-170462796.99717501</v>
      </c>
      <c r="AM59" s="260">
        <f>+'FIN-CASHFLOW_CWS'!AM58</f>
        <v>-178670500.46720001</v>
      </c>
      <c r="AN59" s="260">
        <f>+'FIN-CASHFLOW_CWS'!AN58</f>
        <v>-188585423.86076564</v>
      </c>
      <c r="AO59" s="260">
        <f>+'FIN-CASHFLOW_CWS'!AO58</f>
        <v>-198483732.77603126</v>
      </c>
      <c r="AP59" s="260">
        <f>+'FIN-CASHFLOW_CWS'!AP58</f>
        <v>-208315727.00780687</v>
      </c>
      <c r="AQ59" s="260">
        <f>+'FIN-CASHFLOW_CWS'!AQ58</f>
        <v>-218152451.48958248</v>
      </c>
      <c r="AR59" s="260">
        <f>+'FIN-CASHFLOW_CWS'!AR58</f>
        <v>-227968184.63786811</v>
      </c>
      <c r="AS59" s="260">
        <f>+'FIN-CASHFLOW_CWS'!AS58</f>
        <v>-237771457.78615373</v>
      </c>
      <c r="AT59" s="260">
        <f>+'FIN-CASHFLOW_CWS'!AT58</f>
        <v>-247568145.68443936</v>
      </c>
      <c r="AU59" s="260">
        <f>+'FIN-CASHFLOW_CWS'!AU58</f>
        <v>-257366165.96621498</v>
      </c>
      <c r="AV59" s="260">
        <f>+'FIN-CASHFLOW_CWS'!AV58</f>
        <v>-267177477.0729906</v>
      </c>
      <c r="AW59" s="260">
        <f>+'FIN-CASHFLOW_CWS'!AW58</f>
        <v>-277006505.83825624</v>
      </c>
      <c r="AX59" s="260">
        <f>+'FIN-CASHFLOW_CWS'!AX58</f>
        <v>-286828640.31201184</v>
      </c>
      <c r="AY59" s="260">
        <f>+'FIN-CASHFLOW_CWS'!AY58</f>
        <v>-296672588.54425746</v>
      </c>
      <c r="AZ59" s="260">
        <f>+'FIN-CASHFLOW_CWS'!AZ58</f>
        <v>-310143688.20542395</v>
      </c>
      <c r="BA59" s="260">
        <f>+'FIN-CASHFLOW_CWS'!BA58</f>
        <v>-323593826.23162645</v>
      </c>
      <c r="BB59" s="260">
        <f>+'FIN-CASHFLOW_CWS'!BB58</f>
        <v>-336955343.84534395</v>
      </c>
      <c r="BC59" s="260">
        <f>+'FIN-CASHFLOW_CWS'!BC58</f>
        <v>-350305782.25906146</v>
      </c>
      <c r="BD59" s="260">
        <f>+'FIN-CASHFLOW_CWS'!BD58</f>
        <v>-363634923.12779099</v>
      </c>
      <c r="BE59" s="260">
        <f>+'FIN-CASHFLOW_CWS'!BE58</f>
        <v>-376942386.49652052</v>
      </c>
      <c r="BF59" s="260">
        <f>+'FIN-CASHFLOW_CWS'!BF58</f>
        <v>-390242936.56525004</v>
      </c>
      <c r="BG59" s="260">
        <f>+'FIN-CASHFLOW_CWS'!BG58</f>
        <v>-403545125.22896755</v>
      </c>
      <c r="BH59" s="260">
        <f>+'FIN-CASHFLOW_CWS'!BH58</f>
        <v>-416869002.09268504</v>
      </c>
      <c r="BI59" s="260">
        <f>+'FIN-CASHFLOW_CWS'!BI58</f>
        <v>-430210375.14388758</v>
      </c>
      <c r="BJ59" s="260">
        <f>+'FIN-CASHFLOW_CWS'!BJ58</f>
        <v>-443560969.56507808</v>
      </c>
      <c r="BK59" s="260">
        <f>+'FIN-CASHFLOW_CWS'!BK58</f>
        <v>-457169977.25625658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3" t="s">
        <v>318</v>
      </c>
      <c r="B2" s="363"/>
      <c r="C2" s="197"/>
    </row>
    <row r="3" spans="1:62" x14ac:dyDescent="0.15">
      <c r="A3" s="10"/>
      <c r="B3" s="10" t="s">
        <v>763</v>
      </c>
      <c r="C3" s="197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762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100</v>
      </c>
      <c r="E3" s="184">
        <f>REV_DB!F20</f>
        <v>110</v>
      </c>
      <c r="F3" s="184">
        <f>REV_DB!G20</f>
        <v>219</v>
      </c>
      <c r="G3" s="184">
        <f>REV_DB!H20</f>
        <v>311</v>
      </c>
      <c r="H3" s="184">
        <f>REV_DB!I20</f>
        <v>419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200000</v>
      </c>
      <c r="E4" s="63">
        <f>REV_DB!F24</f>
        <v>453750</v>
      </c>
      <c r="F4" s="63">
        <f>REV_DB!G24</f>
        <v>1116900</v>
      </c>
      <c r="G4" s="63">
        <f>REV_DB!H24</f>
        <v>1819350</v>
      </c>
      <c r="H4" s="63">
        <f>REV_DB!I24</f>
        <v>2733975</v>
      </c>
      <c r="I4" s="181">
        <f>SUM(D4:H4)</f>
        <v>6323975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121330</v>
      </c>
      <c r="E5" s="63">
        <f>REV_DB!F17</f>
        <v>389277.75</v>
      </c>
      <c r="F5" s="63">
        <f>REV_DB!G17</f>
        <v>1009686.24</v>
      </c>
      <c r="G5" s="63">
        <f>REV_DB!H17</f>
        <v>1713729.129</v>
      </c>
      <c r="H5" s="63">
        <f>REV_DB!I17</f>
        <v>2728548.0219000001</v>
      </c>
      <c r="I5" s="181">
        <f>SUM(D5:H5)</f>
        <v>5962571.1409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712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760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742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3" t="s">
        <v>36</v>
      </c>
      <c r="Q41" s="363"/>
      <c r="R41" s="363"/>
      <c r="S41" s="363"/>
      <c r="T41" s="363"/>
      <c r="U41" s="363"/>
      <c r="V41" s="363"/>
      <c r="W41" s="363"/>
      <c r="X41" s="363"/>
      <c r="Y41" s="363"/>
      <c r="Z41" s="363"/>
      <c r="AA41" s="363"/>
      <c r="AB41" s="363" t="s">
        <v>37</v>
      </c>
      <c r="AC41" s="363"/>
      <c r="AD41" s="363"/>
      <c r="AE41" s="363"/>
      <c r="AF41" s="363"/>
      <c r="AG41" s="363"/>
      <c r="AH41" s="363"/>
      <c r="AI41" s="363"/>
      <c r="AJ41" s="363"/>
      <c r="AK41" s="363"/>
      <c r="AL41" s="363"/>
      <c r="AM41" s="363"/>
      <c r="AN41" s="363" t="s">
        <v>38</v>
      </c>
      <c r="AO41" s="363"/>
      <c r="AP41" s="363"/>
      <c r="AQ41" s="363"/>
      <c r="AR41" s="363"/>
      <c r="AS41" s="363"/>
      <c r="AT41" s="363"/>
      <c r="AU41" s="363"/>
      <c r="AV41" s="363"/>
      <c r="AW41" s="363"/>
      <c r="AX41" s="363"/>
      <c r="AY41" s="363"/>
      <c r="AZ41" s="363" t="s">
        <v>39</v>
      </c>
      <c r="BA41" s="363"/>
      <c r="BB41" s="363"/>
      <c r="BC41" s="363"/>
      <c r="BD41" s="363"/>
      <c r="BE41" s="363"/>
      <c r="BF41" s="363"/>
      <c r="BG41" s="363"/>
      <c r="BH41" s="363"/>
      <c r="BI41" s="363"/>
      <c r="BJ41" s="363"/>
      <c r="BK41" s="363"/>
      <c r="BL41" s="35"/>
      <c r="BM41" s="212"/>
    </row>
    <row r="42" spans="2:75" s="14" customFormat="1" x14ac:dyDescent="0.15">
      <c r="B42" s="73" t="s">
        <v>719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3" t="s">
        <v>35</v>
      </c>
      <c r="F44" s="363"/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 t="s">
        <v>36</v>
      </c>
      <c r="R44" s="363"/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 t="s">
        <v>37</v>
      </c>
      <c r="AD44" s="363"/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 t="s">
        <v>38</v>
      </c>
      <c r="AP44" s="363"/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 t="s">
        <v>39</v>
      </c>
      <c r="BB44" s="363"/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65"/>
    </row>
    <row r="45" spans="2:75" customFormat="1" x14ac:dyDescent="0.15">
      <c r="B45" s="14" t="s">
        <v>753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7" t="s">
        <v>35</v>
      </c>
      <c r="E143" s="367"/>
      <c r="F143" s="367"/>
      <c r="G143" s="367"/>
      <c r="H143" s="367"/>
      <c r="I143" s="367"/>
      <c r="J143" s="367"/>
      <c r="K143" s="367"/>
      <c r="L143" s="367"/>
      <c r="M143" s="367"/>
      <c r="N143" s="367"/>
      <c r="O143" s="36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708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768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769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3" t="s">
        <v>318</v>
      </c>
      <c r="B2" s="363"/>
      <c r="C2" s="197"/>
    </row>
    <row r="3" spans="1:63" x14ac:dyDescent="0.15">
      <c r="A3" s="10"/>
      <c r="B3" s="10" t="s">
        <v>727</v>
      </c>
      <c r="C3" s="197"/>
    </row>
    <row r="4" spans="1:63" x14ac:dyDescent="0.15">
      <c r="C4" s="198"/>
      <c r="D4" s="363" t="s">
        <v>35</v>
      </c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 t="s">
        <v>36</v>
      </c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/>
      <c r="AB4" s="363" t="s">
        <v>37</v>
      </c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/>
      <c r="AN4" s="363" t="s">
        <v>38</v>
      </c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/>
      <c r="AZ4" s="363" t="s">
        <v>39</v>
      </c>
      <c r="BA4" s="363"/>
      <c r="BB4" s="363"/>
      <c r="BC4" s="363"/>
      <c r="BD4" s="363"/>
      <c r="BE4" s="363"/>
      <c r="BF4" s="363"/>
      <c r="BG4" s="363"/>
      <c r="BH4" s="363"/>
      <c r="BI4" s="363"/>
      <c r="BJ4" s="363"/>
      <c r="BK4" s="36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30330</v>
      </c>
      <c r="N7" s="9">
        <f>'FIN-P&amp;L_CWS'!O129</f>
        <v>30330</v>
      </c>
      <c r="O7" s="9">
        <f>'FIN-P&amp;L_CWS'!P129</f>
        <v>60670</v>
      </c>
      <c r="P7" s="9">
        <f>'FIN-P&amp;L_CWS'!Q129</f>
        <v>10430.700000000001</v>
      </c>
      <c r="Q7" s="9">
        <f>'FIN-P&amp;L_CWS'!R129</f>
        <v>13920.1</v>
      </c>
      <c r="R7" s="9">
        <f>'FIN-P&amp;L_CWS'!S129</f>
        <v>31329.599999999999</v>
      </c>
      <c r="S7" s="9">
        <f>'FIN-P&amp;L_CWS'!T129</f>
        <v>31329.599999999999</v>
      </c>
      <c r="T7" s="9">
        <f>'FIN-P&amp;L_CWS'!U129</f>
        <v>31329.599999999999</v>
      </c>
      <c r="U7" s="9">
        <f>'FIN-P&amp;L_CWS'!V129</f>
        <v>31329.599999999999</v>
      </c>
      <c r="V7" s="9">
        <f>'FIN-P&amp;L_CWS'!W129</f>
        <v>31329.599999999999</v>
      </c>
      <c r="W7" s="9">
        <f>'FIN-P&amp;L_CWS'!X129</f>
        <v>34819</v>
      </c>
      <c r="X7" s="9">
        <f>'FIN-P&amp;L_CWS'!Y129</f>
        <v>38289.65</v>
      </c>
      <c r="Y7" s="9">
        <f>'FIN-P&amp;L_CWS'!Z129</f>
        <v>39920.9</v>
      </c>
      <c r="Z7" s="9">
        <f>'FIN-P&amp;L_CWS'!AA129</f>
        <v>46880.95</v>
      </c>
      <c r="AA7" s="9">
        <f>'FIN-P&amp;L_CWS'!AB129</f>
        <v>48368.45</v>
      </c>
      <c r="AB7" s="9">
        <f>'FIN-P&amp;L_CWS'!AC129</f>
        <v>50212.06</v>
      </c>
      <c r="AC7" s="9">
        <f>'FIN-P&amp;L_CWS'!AD129</f>
        <v>77399.320000000007</v>
      </c>
      <c r="AD7" s="9">
        <f>'FIN-P&amp;L_CWS'!AE129</f>
        <v>91459.199999999997</v>
      </c>
      <c r="AE7" s="9">
        <f>'FIN-P&amp;L_CWS'!AF129</f>
        <v>91459.199999999997</v>
      </c>
      <c r="AF7" s="9">
        <f>'FIN-P&amp;L_CWS'!AG129</f>
        <v>100499.12</v>
      </c>
      <c r="AG7" s="9">
        <f>'FIN-P&amp;L_CWS'!AH129</f>
        <v>100499.12</v>
      </c>
      <c r="AH7" s="9">
        <f>'FIN-P&amp;L_CWS'!AI129</f>
        <v>100499.12</v>
      </c>
      <c r="AI7" s="9">
        <f>'FIN-P&amp;L_CWS'!AJ129</f>
        <v>91484.2</v>
      </c>
      <c r="AJ7" s="9">
        <f>'FIN-P&amp;L_CWS'!AK129</f>
        <v>91675.45</v>
      </c>
      <c r="AK7" s="9">
        <f>'FIN-P&amp;L_CWS'!AL129</f>
        <v>79861.820000000007</v>
      </c>
      <c r="AL7" s="9">
        <f>'FIN-P&amp;L_CWS'!AM129</f>
        <v>71038.149999999994</v>
      </c>
      <c r="AM7" s="9">
        <f>'FIN-P&amp;L_CWS'!AN129</f>
        <v>63599.479999999996</v>
      </c>
      <c r="AN7" s="9">
        <f>'FIN-P&amp;L_CWS'!AO129</f>
        <v>82233.084999999992</v>
      </c>
      <c r="AO7" s="9">
        <f>'FIN-P&amp;L_CWS'!AP129</f>
        <v>136638.47500000001</v>
      </c>
      <c r="AP7" s="9">
        <f>'FIN-P&amp;L_CWS'!AQ129</f>
        <v>153394.592</v>
      </c>
      <c r="AQ7" s="9">
        <f>'FIN-P&amp;L_CWS'!AR129</f>
        <v>153394.592</v>
      </c>
      <c r="AR7" s="9">
        <f>'FIN-P&amp;L_CWS'!AS129</f>
        <v>169895.709</v>
      </c>
      <c r="AS7" s="9">
        <f>'FIN-P&amp;L_CWS'!AT129</f>
        <v>169895.709</v>
      </c>
      <c r="AT7" s="9">
        <f>'FIN-P&amp;L_CWS'!AU129</f>
        <v>169895.709</v>
      </c>
      <c r="AU7" s="9">
        <f>'FIN-P&amp;L_CWS'!AV129</f>
        <v>153429.592</v>
      </c>
      <c r="AV7" s="9">
        <f>'FIN-P&amp;L_CWS'!AW129</f>
        <v>153632.092</v>
      </c>
      <c r="AW7" s="9">
        <f>'FIN-P&amp;L_CWS'!AX129</f>
        <v>139433.47500000001</v>
      </c>
      <c r="AX7" s="9">
        <f>'FIN-P&amp;L_CWS'!AY129</f>
        <v>123169.85799999999</v>
      </c>
      <c r="AY7" s="9">
        <f>'FIN-P&amp;L_CWS'!AZ129</f>
        <v>108716.24099999999</v>
      </c>
      <c r="AZ7" s="9">
        <f>'FIN-P&amp;L_CWS'!BA129</f>
        <v>136099.32209999999</v>
      </c>
      <c r="BA7" s="9">
        <f>'FIN-P&amp;L_CWS'!BB129</f>
        <v>213867.8633</v>
      </c>
      <c r="BB7" s="9">
        <f>'FIN-P&amp;L_CWS'!BC129</f>
        <v>246524.9638</v>
      </c>
      <c r="BC7" s="9">
        <f>'FIN-P&amp;L_CWS'!BD129</f>
        <v>246524.9638</v>
      </c>
      <c r="BD7" s="9">
        <f>'FIN-P&amp;L_CWS'!BE129</f>
        <v>272506.14419999998</v>
      </c>
      <c r="BE7" s="9">
        <f>'FIN-P&amp;L_CWS'!BF129</f>
        <v>272506.14419999998</v>
      </c>
      <c r="BF7" s="9">
        <f>'FIN-P&amp;L_CWS'!BG129</f>
        <v>272506.14419999998</v>
      </c>
      <c r="BG7" s="9">
        <f>'FIN-P&amp;L_CWS'!BH129</f>
        <v>246559.9638</v>
      </c>
      <c r="BH7" s="9">
        <f>'FIN-P&amp;L_CWS'!BI129</f>
        <v>246762.4638</v>
      </c>
      <c r="BI7" s="9">
        <f>'FIN-P&amp;L_CWS'!BJ129</f>
        <v>216662.8633</v>
      </c>
      <c r="BJ7" s="9">
        <f>'FIN-P&amp;L_CWS'!BK129</f>
        <v>190919.18290000001</v>
      </c>
      <c r="BK7" s="9">
        <f>'FIN-P&amp;L_CWS'!BL129</f>
        <v>167108.0025</v>
      </c>
    </row>
    <row r="8" spans="1:63" x14ac:dyDescent="0.15">
      <c r="B8" s="44" t="s">
        <v>666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9360715.666666666</v>
      </c>
      <c r="H8" s="9">
        <f>'FIN-P&amp;L_CWS'!I205</f>
        <v>9396355.666666666</v>
      </c>
      <c r="I8" s="9">
        <f>'FIN-P&amp;L_CWS'!J205</f>
        <v>9397465.666666666</v>
      </c>
      <c r="J8" s="9">
        <f>'FIN-P&amp;L_CWS'!K205</f>
        <v>9430255.666666666</v>
      </c>
      <c r="K8" s="9">
        <f>'FIN-P&amp;L_CWS'!L205</f>
        <v>9397915.666666666</v>
      </c>
      <c r="L8" s="9">
        <f>'FIN-P&amp;L_CWS'!M205</f>
        <v>9392305.666666666</v>
      </c>
      <c r="M8" s="9">
        <f>'FIN-P&amp;L_CWS'!N205</f>
        <v>9381080.5666666664</v>
      </c>
      <c r="N8" s="9">
        <f>'FIN-P&amp;L_CWS'!O205</f>
        <v>9367105.5666666664</v>
      </c>
      <c r="O8" s="9">
        <f>'FIN-P&amp;L_CWS'!P205</f>
        <v>9368100.7666666657</v>
      </c>
      <c r="P8" s="9">
        <f>'FIN-P&amp;L_CWS'!Q205</f>
        <v>10824140.212666666</v>
      </c>
      <c r="Q8" s="9">
        <f>'FIN-P&amp;L_CWS'!R205</f>
        <v>10809939.894666666</v>
      </c>
      <c r="R8" s="9">
        <f>'FIN-P&amp;L_CWS'!S205</f>
        <v>10809912.179666666</v>
      </c>
      <c r="S8" s="9">
        <f>'FIN-P&amp;L_CWS'!T205</f>
        <v>10829477.179666666</v>
      </c>
      <c r="T8" s="9">
        <f>'FIN-P&amp;L_CWS'!U205</f>
        <v>10813512.179666666</v>
      </c>
      <c r="U8" s="9">
        <f>'FIN-P&amp;L_CWS'!V205</f>
        <v>10818222.179666666</v>
      </c>
      <c r="V8" s="9">
        <f>'FIN-P&amp;L_CWS'!W205</f>
        <v>9820083.8463333342</v>
      </c>
      <c r="W8" s="9">
        <f>'FIN-P&amp;L_CWS'!X205</f>
        <v>9820543.5283333343</v>
      </c>
      <c r="X8" s="9">
        <f>'FIN-P&amp;L_CWS'!Y205</f>
        <v>9817777.6478333343</v>
      </c>
      <c r="Y8" s="9">
        <f>'FIN-P&amp;L_CWS'!Z205</f>
        <v>9836341.5853333343</v>
      </c>
      <c r="Z8" s="9">
        <f>'FIN-P&amp;L_CWS'!AA205</f>
        <v>9818035.3868333343</v>
      </c>
      <c r="AA8" s="9">
        <f>'FIN-P&amp;L_CWS'!AB205</f>
        <v>9821290.0118333343</v>
      </c>
      <c r="AB8" s="9">
        <f>'FIN-P&amp;L_CWS'!AC205</f>
        <v>8283489.2440916663</v>
      </c>
      <c r="AC8" s="9">
        <f>'FIN-P&amp;L_CWS'!AD205</f>
        <v>8284161.5285583334</v>
      </c>
      <c r="AD8" s="9">
        <f>'FIN-P&amp;L_CWS'!AE205</f>
        <v>8278463.3249583337</v>
      </c>
      <c r="AE8" s="9">
        <f>'FIN-P&amp;L_CWS'!AF205</f>
        <v>8300568.3249583337</v>
      </c>
      <c r="AF8" s="9">
        <f>'FIN-P&amp;L_CWS'!AG205</f>
        <v>8278734.5225583334</v>
      </c>
      <c r="AG8" s="9">
        <f>'FIN-P&amp;L_CWS'!AH205</f>
        <v>8285034.5225583334</v>
      </c>
      <c r="AH8" s="9">
        <f>'FIN-P&amp;L_CWS'!AI205</f>
        <v>8280089.5225583334</v>
      </c>
      <c r="AI8" s="9">
        <f>'FIN-P&amp;L_CWS'!AJ205</f>
        <v>8282264.0749583337</v>
      </c>
      <c r="AJ8" s="9">
        <f>'FIN-P&amp;L_CWS'!AK205</f>
        <v>8278469.8124583336</v>
      </c>
      <c r="AK8" s="9">
        <f>'FIN-P&amp;L_CWS'!AL205</f>
        <v>8298720.4035583334</v>
      </c>
      <c r="AL8" s="9">
        <f>'FIN-P&amp;L_CWS'!AM205</f>
        <v>8277850.6934583327</v>
      </c>
      <c r="AM8" s="9">
        <f>'FIN-P&amp;L_CWS'!AN205</f>
        <v>8280877.5333583327</v>
      </c>
      <c r="AN8" s="9">
        <f>'FIN-P&amp;L_CWS'!AO205</f>
        <v>9972352.3118989598</v>
      </c>
      <c r="AO8" s="9">
        <f>'FIN-P&amp;L_CWS'!AP205</f>
        <v>9971429.4735989589</v>
      </c>
      <c r="AP8" s="9">
        <f>'FIN-P&amp;L_CWS'!AQ205</f>
        <v>9968132.1571089588</v>
      </c>
      <c r="AQ8" s="9">
        <f>'FIN-P&amp;L_CWS'!AR205</f>
        <v>9990237.1571089588</v>
      </c>
      <c r="AR8" s="9">
        <f>'FIN-P&amp;L_CWS'!AS205</f>
        <v>9968627.1906189602</v>
      </c>
      <c r="AS8" s="9">
        <f>'FIN-P&amp;L_CWS'!AT205</f>
        <v>9974927.1906189602</v>
      </c>
      <c r="AT8" s="9">
        <f>'FIN-P&amp;L_CWS'!AU205</f>
        <v>9969982.1906189602</v>
      </c>
      <c r="AU8" s="9">
        <f>'FIN-P&amp;L_CWS'!AV205</f>
        <v>9971933.2071089577</v>
      </c>
      <c r="AV8" s="9">
        <f>'FIN-P&amp;L_CWS'!AW205</f>
        <v>9968139.2821089588</v>
      </c>
      <c r="AW8" s="9">
        <f>'FIN-P&amp;L_CWS'!AX205</f>
        <v>9988318.3235989604</v>
      </c>
      <c r="AX8" s="9">
        <f>'FIN-P&amp;L_CWS'!AY205</f>
        <v>9967225.4150889609</v>
      </c>
      <c r="AY8" s="9">
        <f>'FIN-P&amp;L_CWS'!AZ205</f>
        <v>9970041.8065789584</v>
      </c>
      <c r="AZ8" s="9">
        <f>'FIN-P&amp;L_CWS'!BA205</f>
        <v>13577690.641599849</v>
      </c>
      <c r="BA8" s="9">
        <f>'FIN-P&amp;L_CWS'!BB205</f>
        <v>13577468.69783585</v>
      </c>
      <c r="BB8" s="9">
        <f>'FIN-P&amp;L_CWS'!BC205</f>
        <v>13574648.410850849</v>
      </c>
      <c r="BC8" s="9">
        <f>'FIN-P&amp;L_CWS'!BD205</f>
        <v>13596753.410850849</v>
      </c>
      <c r="BD8" s="9">
        <f>'FIN-P&amp;L_CWS'!BE205</f>
        <v>13575427.846262848</v>
      </c>
      <c r="BE8" s="9">
        <f>'FIN-P&amp;L_CWS'!BF205</f>
        <v>13581727.846262848</v>
      </c>
      <c r="BF8" s="9">
        <f>'FIN-P&amp;L_CWS'!BG205</f>
        <v>13576782.846262848</v>
      </c>
      <c r="BG8" s="9">
        <f>'FIN-P&amp;L_CWS'!BH205</f>
        <v>13578449.46085085</v>
      </c>
      <c r="BH8" s="9">
        <f>'FIN-P&amp;L_CWS'!BI205</f>
        <v>13574655.535850849</v>
      </c>
      <c r="BI8" s="9">
        <f>'FIN-P&amp;L_CWS'!BJ205</f>
        <v>13594357.547835849</v>
      </c>
      <c r="BJ8" s="9">
        <f>'FIN-P&amp;L_CWS'!BK205</f>
        <v>13572980.23742385</v>
      </c>
      <c r="BK8" s="9">
        <f>'FIN-P&amp;L_CWS'!BL205</f>
        <v>13569945.902011849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-9360715.666666666</v>
      </c>
      <c r="H9" s="9">
        <f>'FIN-P&amp;L_CWS'!I207</f>
        <v>-9396355.666666666</v>
      </c>
      <c r="I9" s="9">
        <f>'FIN-P&amp;L_CWS'!J207</f>
        <v>-9397465.666666666</v>
      </c>
      <c r="J9" s="9">
        <f>'FIN-P&amp;L_CWS'!K207</f>
        <v>-9430255.666666666</v>
      </c>
      <c r="K9" s="9">
        <f>'FIN-P&amp;L_CWS'!L207</f>
        <v>-9397915.666666666</v>
      </c>
      <c r="L9" s="9">
        <f>'FIN-P&amp;L_CWS'!M207</f>
        <v>-9392305.666666666</v>
      </c>
      <c r="M9" s="9">
        <f>'FIN-P&amp;L_CWS'!N207</f>
        <v>-9350750.5666666664</v>
      </c>
      <c r="N9" s="9">
        <f>'FIN-P&amp;L_CWS'!O207</f>
        <v>-9336775.5666666664</v>
      </c>
      <c r="O9" s="9">
        <f>'FIN-P&amp;L_CWS'!P207</f>
        <v>-9307430.7666666657</v>
      </c>
      <c r="P9" s="9">
        <f>'FIN-P&amp;L_CWS'!Q207</f>
        <v>-10813709.512666667</v>
      </c>
      <c r="Q9" s="9">
        <f>'FIN-P&amp;L_CWS'!R207</f>
        <v>-10796019.794666667</v>
      </c>
      <c r="R9" s="9">
        <f>'FIN-P&amp;L_CWS'!S207</f>
        <v>-10778582.579666667</v>
      </c>
      <c r="S9" s="9">
        <f>'FIN-P&amp;L_CWS'!T207</f>
        <v>-10798147.579666667</v>
      </c>
      <c r="T9" s="9">
        <f>'FIN-P&amp;L_CWS'!U207</f>
        <v>-10782182.579666667</v>
      </c>
      <c r="U9" s="9">
        <f>'FIN-P&amp;L_CWS'!V207</f>
        <v>-10786892.579666667</v>
      </c>
      <c r="V9" s="9">
        <f>'FIN-P&amp;L_CWS'!W207</f>
        <v>-9788754.2463333346</v>
      </c>
      <c r="W9" s="9">
        <f>'FIN-P&amp;L_CWS'!X207</f>
        <v>-9785724.5283333343</v>
      </c>
      <c r="X9" s="9">
        <f>'FIN-P&amp;L_CWS'!Y207</f>
        <v>-9779487.9978333339</v>
      </c>
      <c r="Y9" s="9">
        <f>'FIN-P&amp;L_CWS'!Z207</f>
        <v>-9796420.6853333339</v>
      </c>
      <c r="Z9" s="9">
        <f>'FIN-P&amp;L_CWS'!AA207</f>
        <v>-9771154.4368333351</v>
      </c>
      <c r="AA9" s="9">
        <f>'FIN-P&amp;L_CWS'!AB207</f>
        <v>-9772921.5618333351</v>
      </c>
      <c r="AB9" s="9">
        <f>'FIN-P&amp;L_CWS'!AC207</f>
        <v>-8233277.1840916667</v>
      </c>
      <c r="AC9" s="9">
        <f>'FIN-P&amp;L_CWS'!AD207</f>
        <v>-8206762.2085583331</v>
      </c>
      <c r="AD9" s="9">
        <f>'FIN-P&amp;L_CWS'!AE207</f>
        <v>-8187004.1249583336</v>
      </c>
      <c r="AE9" s="9">
        <f>'FIN-P&amp;L_CWS'!AF207</f>
        <v>-8209109.1249583336</v>
      </c>
      <c r="AF9" s="9">
        <f>'FIN-P&amp;L_CWS'!AG207</f>
        <v>-8178235.4025583332</v>
      </c>
      <c r="AG9" s="9">
        <f>'FIN-P&amp;L_CWS'!AH207</f>
        <v>-8184535.4025583332</v>
      </c>
      <c r="AH9" s="9">
        <f>'FIN-P&amp;L_CWS'!AI207</f>
        <v>-8179590.4025583332</v>
      </c>
      <c r="AI9" s="9">
        <f>'FIN-P&amp;L_CWS'!AJ207</f>
        <v>-8190779.8749583336</v>
      </c>
      <c r="AJ9" s="9">
        <f>'FIN-P&amp;L_CWS'!AK207</f>
        <v>-8186794.3624583334</v>
      </c>
      <c r="AK9" s="9">
        <f>'FIN-P&amp;L_CWS'!AL207</f>
        <v>-8218858.5835583331</v>
      </c>
      <c r="AL9" s="9">
        <f>'FIN-P&amp;L_CWS'!AM207</f>
        <v>-8206812.5434583323</v>
      </c>
      <c r="AM9" s="9">
        <f>'FIN-P&amp;L_CWS'!AN207</f>
        <v>-8217278.0533583323</v>
      </c>
      <c r="AN9" s="9">
        <f>'FIN-P&amp;L_CWS'!AO207</f>
        <v>-9890119.2268989589</v>
      </c>
      <c r="AO9" s="9">
        <f>'FIN-P&amp;L_CWS'!AP207</f>
        <v>-9834790.9985989593</v>
      </c>
      <c r="AP9" s="9">
        <f>'FIN-P&amp;L_CWS'!AQ207</f>
        <v>-9814737.5651089586</v>
      </c>
      <c r="AQ9" s="9">
        <f>'FIN-P&amp;L_CWS'!AR207</f>
        <v>-9836842.5651089586</v>
      </c>
      <c r="AR9" s="9">
        <f>'FIN-P&amp;L_CWS'!AS207</f>
        <v>-9798731.4816189595</v>
      </c>
      <c r="AS9" s="9">
        <f>'FIN-P&amp;L_CWS'!AT207</f>
        <v>-9805031.4816189595</v>
      </c>
      <c r="AT9" s="9">
        <f>'FIN-P&amp;L_CWS'!AU207</f>
        <v>-9800086.4816189595</v>
      </c>
      <c r="AU9" s="9">
        <f>'FIN-P&amp;L_CWS'!AV207</f>
        <v>-9818503.6151089575</v>
      </c>
      <c r="AV9" s="9">
        <f>'FIN-P&amp;L_CWS'!AW207</f>
        <v>-9814507.1901089586</v>
      </c>
      <c r="AW9" s="9">
        <f>'FIN-P&amp;L_CWS'!AX207</f>
        <v>-9848884.8485989608</v>
      </c>
      <c r="AX9" s="9">
        <f>'FIN-P&amp;L_CWS'!AY207</f>
        <v>-9844055.5570889618</v>
      </c>
      <c r="AY9" s="9">
        <f>'FIN-P&amp;L_CWS'!AZ207</f>
        <v>-9861325.565578958</v>
      </c>
      <c r="AZ9" s="9">
        <f>'FIN-P&amp;L_CWS'!BA207</f>
        <v>-13441591.319499848</v>
      </c>
      <c r="BA9" s="9">
        <f>'FIN-P&amp;L_CWS'!BB207</f>
        <v>-13363600.83453585</v>
      </c>
      <c r="BB9" s="9">
        <f>'FIN-P&amp;L_CWS'!BC207</f>
        <v>-13328123.447050849</v>
      </c>
      <c r="BC9" s="9">
        <f>'FIN-P&amp;L_CWS'!BD207</f>
        <v>-13350228.447050849</v>
      </c>
      <c r="BD9" s="9">
        <f>'FIN-P&amp;L_CWS'!BE207</f>
        <v>-13302921.702062849</v>
      </c>
      <c r="BE9" s="9">
        <f>'FIN-P&amp;L_CWS'!BF207</f>
        <v>-13309221.702062849</v>
      </c>
      <c r="BF9" s="9">
        <f>'FIN-P&amp;L_CWS'!BG207</f>
        <v>-13304276.702062849</v>
      </c>
      <c r="BG9" s="9">
        <f>'FIN-P&amp;L_CWS'!BH207</f>
        <v>-13331889.49705085</v>
      </c>
      <c r="BH9" s="9">
        <f>'FIN-P&amp;L_CWS'!BI207</f>
        <v>-13327893.072050849</v>
      </c>
      <c r="BI9" s="9">
        <f>'FIN-P&amp;L_CWS'!BJ207</f>
        <v>-13377694.68453585</v>
      </c>
      <c r="BJ9" s="9">
        <f>'FIN-P&amp;L_CWS'!BK207</f>
        <v>-13382061.05452385</v>
      </c>
      <c r="BK9" s="9">
        <f>'FIN-P&amp;L_CWS'!BL207</f>
        <v>-13402837.89951185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-37504569.666666664</v>
      </c>
      <c r="H10" s="9">
        <f>'FIN-P&amp;L_CWS'!I208</f>
        <v>-46900925.333333328</v>
      </c>
      <c r="I10" s="9">
        <f>'FIN-P&amp;L_CWS'!J208</f>
        <v>-56298390.999999993</v>
      </c>
      <c r="J10" s="9">
        <f>'FIN-P&amp;L_CWS'!K208</f>
        <v>-65728646.666666657</v>
      </c>
      <c r="K10" s="9">
        <f>'FIN-P&amp;L_CWS'!L208</f>
        <v>-75126562.333333328</v>
      </c>
      <c r="L10" s="9">
        <f>'FIN-P&amp;L_CWS'!M208</f>
        <v>-84518868</v>
      </c>
      <c r="M10" s="9">
        <f>'FIN-P&amp;L_CWS'!N208</f>
        <v>-93869618.566666663</v>
      </c>
      <c r="N10" s="9">
        <f>'FIN-P&amp;L_CWS'!O208</f>
        <v>-103206394.13333333</v>
      </c>
      <c r="O10" s="9">
        <f>'FIN-P&amp;L_CWS'!P208</f>
        <v>-112513824.89999999</v>
      </c>
      <c r="P10" s="9">
        <f>'FIN-P&amp;L_CWS'!Q208</f>
        <v>-123327534.41266666</v>
      </c>
      <c r="Q10" s="9">
        <f>'FIN-P&amp;L_CWS'!R208</f>
        <v>-134123554.20733333</v>
      </c>
      <c r="R10" s="9">
        <f>'FIN-P&amp;L_CWS'!S208</f>
        <v>-144902136.787</v>
      </c>
      <c r="S10" s="9">
        <f>'FIN-P&amp;L_CWS'!T208</f>
        <v>-155700284.36666667</v>
      </c>
      <c r="T10" s="9">
        <f>'FIN-P&amp;L_CWS'!U208</f>
        <v>-166482466.94633335</v>
      </c>
      <c r="U10" s="9">
        <f>'FIN-P&amp;L_CWS'!V208</f>
        <v>-177269359.52600002</v>
      </c>
      <c r="V10" s="9">
        <f>'FIN-P&amp;L_CWS'!W208</f>
        <v>-187058113.77233335</v>
      </c>
      <c r="W10" s="9">
        <f>'FIN-P&amp;L_CWS'!X208</f>
        <v>-196843838.30066669</v>
      </c>
      <c r="X10" s="9">
        <f>'FIN-P&amp;L_CWS'!Y208</f>
        <v>-206623326.29850003</v>
      </c>
      <c r="Y10" s="9">
        <f>'FIN-P&amp;L_CWS'!Z208</f>
        <v>-216419746.98383337</v>
      </c>
      <c r="Z10" s="9">
        <f>'FIN-P&amp;L_CWS'!AA208</f>
        <v>-226190901.42066669</v>
      </c>
      <c r="AA10" s="9">
        <f>'FIN-P&amp;L_CWS'!AB208</f>
        <v>-235963822.98250002</v>
      </c>
      <c r="AB10" s="9">
        <f>'FIN-P&amp;L_CWS'!AC208</f>
        <v>-244197100.16659167</v>
      </c>
      <c r="AC10" s="9">
        <f>'FIN-P&amp;L_CWS'!AD208</f>
        <v>-252403862.37515</v>
      </c>
      <c r="AD10" s="9">
        <f>'FIN-P&amp;L_CWS'!AE208</f>
        <v>-260590866.50010833</v>
      </c>
      <c r="AE10" s="9">
        <f>'FIN-P&amp;L_CWS'!AF208</f>
        <v>-268799975.62506664</v>
      </c>
      <c r="AF10" s="9">
        <f>'FIN-P&amp;L_CWS'!AG208</f>
        <v>-276978211.02762496</v>
      </c>
      <c r="AG10" s="9">
        <f>'FIN-P&amp;L_CWS'!AH208</f>
        <v>-285162746.43018329</v>
      </c>
      <c r="AH10" s="9">
        <f>'FIN-P&amp;L_CWS'!AI208</f>
        <v>-293342336.83274162</v>
      </c>
      <c r="AI10" s="9">
        <f>'FIN-P&amp;L_CWS'!AJ208</f>
        <v>-301533116.70769995</v>
      </c>
      <c r="AJ10" s="9">
        <f>'FIN-P&amp;L_CWS'!AK208</f>
        <v>-309719911.0701583</v>
      </c>
      <c r="AK10" s="9">
        <f>'FIN-P&amp;L_CWS'!AL208</f>
        <v>-317938769.65371662</v>
      </c>
      <c r="AL10" s="9">
        <f>'FIN-P&amp;L_CWS'!AM208</f>
        <v>-326145582.19717497</v>
      </c>
      <c r="AM10" s="9">
        <f>'FIN-P&amp;L_CWS'!AN208</f>
        <v>-334362860.25053328</v>
      </c>
      <c r="AN10" s="9">
        <f>'FIN-P&amp;L_CWS'!AO208</f>
        <v>-344252979.47743225</v>
      </c>
      <c r="AO10" s="9">
        <f>'FIN-P&amp;L_CWS'!AP208</f>
        <v>-354087770.47603118</v>
      </c>
      <c r="AP10" s="9">
        <f>'FIN-P&amp;L_CWS'!AQ208</f>
        <v>-363902508.04114014</v>
      </c>
      <c r="AQ10" s="9">
        <f>'FIN-P&amp;L_CWS'!AR208</f>
        <v>-373739350.60624909</v>
      </c>
      <c r="AR10" s="9">
        <f>'FIN-P&amp;L_CWS'!AS208</f>
        <v>-383538082.08786803</v>
      </c>
      <c r="AS10" s="9">
        <f>'FIN-P&amp;L_CWS'!AT208</f>
        <v>-393343113.56948698</v>
      </c>
      <c r="AT10" s="9">
        <f>'FIN-P&amp;L_CWS'!AU208</f>
        <v>-403143200.05110592</v>
      </c>
      <c r="AU10" s="9">
        <f>'FIN-P&amp;L_CWS'!AV208</f>
        <v>-412961703.66621488</v>
      </c>
      <c r="AV10" s="9">
        <f>'FIN-P&amp;L_CWS'!AW208</f>
        <v>-422776210.85632384</v>
      </c>
      <c r="AW10" s="9">
        <f>'FIN-P&amp;L_CWS'!AX208</f>
        <v>-432625095.7049228</v>
      </c>
      <c r="AX10" s="9">
        <f>'FIN-P&amp;L_CWS'!AY208</f>
        <v>-442469151.26201177</v>
      </c>
      <c r="AY10" s="9">
        <f>'FIN-P&amp;L_CWS'!AZ208</f>
        <v>-452330476.8275907</v>
      </c>
      <c r="AZ10" s="9">
        <f>'FIN-P&amp;L_CWS'!BA208</f>
        <v>-465772068.14709055</v>
      </c>
      <c r="BA10" s="9">
        <f>'FIN-P&amp;L_CWS'!BB208</f>
        <v>-479135668.98162639</v>
      </c>
      <c r="BB10" s="9">
        <f>'FIN-P&amp;L_CWS'!BC208</f>
        <v>-492463792.42867726</v>
      </c>
      <c r="BC10" s="9">
        <f>'FIN-P&amp;L_CWS'!BD208</f>
        <v>-505814020.87572813</v>
      </c>
      <c r="BD10" s="9">
        <f>'FIN-P&amp;L_CWS'!BE208</f>
        <v>-519116942.57779098</v>
      </c>
      <c r="BE10" s="9">
        <f>'FIN-P&amp;L_CWS'!BF208</f>
        <v>-532426164.27985382</v>
      </c>
      <c r="BF10" s="9">
        <f>'FIN-P&amp;L_CWS'!BG208</f>
        <v>-545730440.98191667</v>
      </c>
      <c r="BG10" s="9">
        <f>'FIN-P&amp;L_CWS'!BH208</f>
        <v>-559062330.47896755</v>
      </c>
      <c r="BH10" s="9">
        <f>'FIN-P&amp;L_CWS'!BI208</f>
        <v>-572390223.55101836</v>
      </c>
      <c r="BI10" s="9">
        <f>'FIN-P&amp;L_CWS'!BJ208</f>
        <v>-585767918.23555422</v>
      </c>
      <c r="BJ10" s="9">
        <f>'FIN-P&amp;L_CWS'!BK208</f>
        <v>-599149979.29007804</v>
      </c>
      <c r="BK10" s="9">
        <f>'FIN-P&amp;L_CWS'!BL208</f>
        <v>-612552817.18958986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3" t="s">
        <v>35</v>
      </c>
      <c r="E13" s="363"/>
      <c r="F13" s="363"/>
      <c r="G13" s="363"/>
      <c r="H13" s="363"/>
      <c r="I13" s="363"/>
      <c r="J13" s="363"/>
      <c r="K13" s="363"/>
      <c r="L13" s="363"/>
      <c r="M13" s="363"/>
      <c r="N13" s="363"/>
      <c r="O13" s="363"/>
      <c r="P13" s="363" t="s">
        <v>36</v>
      </c>
      <c r="Q13" s="363"/>
      <c r="R13" s="363"/>
      <c r="S13" s="363"/>
      <c r="T13" s="363"/>
      <c r="U13" s="363"/>
      <c r="V13" s="363"/>
      <c r="W13" s="363"/>
      <c r="X13" s="363"/>
      <c r="Y13" s="363"/>
      <c r="Z13" s="363"/>
      <c r="AA13" s="363"/>
      <c r="AB13" s="363" t="s">
        <v>37</v>
      </c>
      <c r="AC13" s="363"/>
      <c r="AD13" s="363"/>
      <c r="AE13" s="363"/>
      <c r="AF13" s="363"/>
      <c r="AG13" s="363"/>
      <c r="AH13" s="363"/>
      <c r="AI13" s="363"/>
      <c r="AJ13" s="363"/>
      <c r="AK13" s="363"/>
      <c r="AL13" s="363"/>
      <c r="AM13" s="363"/>
      <c r="AN13" s="363" t="s">
        <v>38</v>
      </c>
      <c r="AO13" s="363"/>
      <c r="AP13" s="363"/>
      <c r="AQ13" s="363"/>
      <c r="AR13" s="363"/>
      <c r="AS13" s="363"/>
      <c r="AT13" s="363"/>
      <c r="AU13" s="363"/>
      <c r="AV13" s="363"/>
      <c r="AW13" s="363"/>
      <c r="AX13" s="363"/>
      <c r="AY13" s="363"/>
      <c r="AZ13" s="363" t="s">
        <v>39</v>
      </c>
      <c r="BA13" s="363"/>
      <c r="BB13" s="363"/>
      <c r="BC13" s="363"/>
      <c r="BD13" s="363"/>
      <c r="BE13" s="363"/>
      <c r="BF13" s="363"/>
      <c r="BG13" s="363"/>
      <c r="BH13" s="363"/>
      <c r="BI13" s="363"/>
      <c r="BJ13" s="363"/>
      <c r="BK13" s="36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730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0</v>
      </c>
      <c r="H15" s="206">
        <f>'REV-REVCALC_CWS'!I6</f>
        <v>0</v>
      </c>
      <c r="I15" s="206">
        <f>'REV-REVCALC_CWS'!J6</f>
        <v>0</v>
      </c>
      <c r="J15" s="206">
        <f>'REV-REVCALC_CWS'!K6</f>
        <v>0</v>
      </c>
      <c r="K15" s="206">
        <f>'REV-REVCALC_CWS'!L6</f>
        <v>0</v>
      </c>
      <c r="L15" s="206">
        <f>'REV-REVCALC_CWS'!M6</f>
        <v>0</v>
      </c>
      <c r="M15" s="206">
        <f>'REV-REVCALC_CWS'!N6</f>
        <v>25</v>
      </c>
      <c r="N15" s="206">
        <f>'REV-REVCALC_CWS'!O6</f>
        <v>25</v>
      </c>
      <c r="O15" s="206">
        <f>'REV-REVCALC_CWS'!P6</f>
        <v>50</v>
      </c>
      <c r="P15" s="206">
        <f>'REV-REVCALC_CWS'!Q6</f>
        <v>3</v>
      </c>
      <c r="Q15" s="206">
        <f>'REV-REVCALC_CWS'!R6</f>
        <v>4</v>
      </c>
      <c r="R15" s="206">
        <f>'REV-REVCALC_CWS'!S6</f>
        <v>9</v>
      </c>
      <c r="S15" s="206">
        <f>'REV-REVCALC_CWS'!T6</f>
        <v>9</v>
      </c>
      <c r="T15" s="206">
        <f>'REV-REVCALC_CWS'!U6</f>
        <v>9</v>
      </c>
      <c r="U15" s="206">
        <f>'REV-REVCALC_CWS'!V6</f>
        <v>9</v>
      </c>
      <c r="V15" s="206">
        <f>'REV-REVCALC_CWS'!W6</f>
        <v>9</v>
      </c>
      <c r="W15" s="206">
        <f>'REV-REVCALC_CWS'!X6</f>
        <v>10</v>
      </c>
      <c r="X15" s="206">
        <f>'REV-REVCALC_CWS'!Y6</f>
        <v>11</v>
      </c>
      <c r="Y15" s="206">
        <f>'REV-REVCALC_CWS'!Z6</f>
        <v>11</v>
      </c>
      <c r="Z15" s="206">
        <f>'REV-REVCALC_CWS'!AA6</f>
        <v>13</v>
      </c>
      <c r="AA15" s="206">
        <f>'REV-REVCALC_CWS'!AB6</f>
        <v>13</v>
      </c>
      <c r="AB15" s="206">
        <f>'REV-REVCALC_CWS'!AC6</f>
        <v>11</v>
      </c>
      <c r="AC15" s="206">
        <f>'REV-REVCALC_CWS'!AD6</f>
        <v>17</v>
      </c>
      <c r="AD15" s="206">
        <f>'REV-REVCALC_CWS'!AE6</f>
        <v>20</v>
      </c>
      <c r="AE15" s="206">
        <f>'REV-REVCALC_CWS'!AF6</f>
        <v>20</v>
      </c>
      <c r="AF15" s="206">
        <f>'REV-REVCALC_CWS'!AG6</f>
        <v>22</v>
      </c>
      <c r="AG15" s="206">
        <f>'REV-REVCALC_CWS'!AH6</f>
        <v>22</v>
      </c>
      <c r="AH15" s="206">
        <f>'REV-REVCALC_CWS'!AI6</f>
        <v>22</v>
      </c>
      <c r="AI15" s="206">
        <f>'REV-REVCALC_CWS'!AJ6</f>
        <v>20</v>
      </c>
      <c r="AJ15" s="206">
        <f>'REV-REVCALC_CWS'!AK6</f>
        <v>20</v>
      </c>
      <c r="AK15" s="206">
        <f>'REV-REVCALC_CWS'!AL6</f>
        <v>17</v>
      </c>
      <c r="AL15" s="206">
        <f>'REV-REVCALC_CWS'!AM6</f>
        <v>15</v>
      </c>
      <c r="AM15" s="206">
        <f>'REV-REVCALC_CWS'!AN6</f>
        <v>13</v>
      </c>
      <c r="AN15" s="206">
        <f>'REV-REVCALC_CWS'!AO6</f>
        <v>15</v>
      </c>
      <c r="AO15" s="206">
        <f>'REV-REVCALC_CWS'!AP6</f>
        <v>25</v>
      </c>
      <c r="AP15" s="206">
        <f>'REV-REVCALC_CWS'!AQ6</f>
        <v>28</v>
      </c>
      <c r="AQ15" s="206">
        <f>'REV-REVCALC_CWS'!AR6</f>
        <v>28</v>
      </c>
      <c r="AR15" s="206">
        <f>'REV-REVCALC_CWS'!AS6</f>
        <v>31</v>
      </c>
      <c r="AS15" s="206">
        <f>'REV-REVCALC_CWS'!AT6</f>
        <v>31</v>
      </c>
      <c r="AT15" s="206">
        <f>'REV-REVCALC_CWS'!AU6</f>
        <v>31</v>
      </c>
      <c r="AU15" s="206">
        <f>'REV-REVCALC_CWS'!AV6</f>
        <v>28</v>
      </c>
      <c r="AV15" s="206">
        <f>'REV-REVCALC_CWS'!AW6</f>
        <v>28</v>
      </c>
      <c r="AW15" s="206">
        <f>'REV-REVCALC_CWS'!AX6</f>
        <v>25</v>
      </c>
      <c r="AX15" s="206">
        <f>'REV-REVCALC_CWS'!AY6</f>
        <v>22</v>
      </c>
      <c r="AY15" s="206">
        <f>'REV-REVCALC_CWS'!AZ6</f>
        <v>19</v>
      </c>
      <c r="AZ15" s="206">
        <f>'REV-REVCALC_CWS'!BA6</f>
        <v>21</v>
      </c>
      <c r="BA15" s="206">
        <f>'REV-REVCALC_CWS'!BB6</f>
        <v>33</v>
      </c>
      <c r="BB15" s="206">
        <f>'REV-REVCALC_CWS'!BC6</f>
        <v>38</v>
      </c>
      <c r="BC15" s="206">
        <f>'REV-REVCALC_CWS'!BD6</f>
        <v>38</v>
      </c>
      <c r="BD15" s="206">
        <f>'REV-REVCALC_CWS'!BE6</f>
        <v>42</v>
      </c>
      <c r="BE15" s="206">
        <f>'REV-REVCALC_CWS'!BF6</f>
        <v>42</v>
      </c>
      <c r="BF15" s="206">
        <f>'REV-REVCALC_CWS'!BG6</f>
        <v>42</v>
      </c>
      <c r="BG15" s="206">
        <f>'REV-REVCALC_CWS'!BH6</f>
        <v>38</v>
      </c>
      <c r="BH15" s="206">
        <f>'REV-REVCALC_CWS'!BI6</f>
        <v>38</v>
      </c>
      <c r="BI15" s="206">
        <f>'REV-REVCALC_CWS'!BJ6</f>
        <v>33</v>
      </c>
      <c r="BJ15" s="206">
        <f>'REV-REVCALC_CWS'!BK6</f>
        <v>29</v>
      </c>
      <c r="BK15" s="206">
        <f>'REV-REVCALC_CWS'!BL6</f>
        <v>25</v>
      </c>
    </row>
    <row r="16" spans="1:63" x14ac:dyDescent="0.15">
      <c r="B16" s="190" t="s">
        <v>723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53055</v>
      </c>
      <c r="N19" s="9">
        <f>'REV-REVCALC_CWS'!O41</f>
        <v>53055</v>
      </c>
      <c r="O19" s="9">
        <f>'REV-REVCALC_CWS'!P41</f>
        <v>106120</v>
      </c>
      <c r="P19" s="9">
        <f>'REV-REVCALC_CWS'!Q41</f>
        <v>12975</v>
      </c>
      <c r="Q19" s="9">
        <f>'REV-REVCALC_CWS'!R41</f>
        <v>17312.5</v>
      </c>
      <c r="R19" s="9">
        <f>'REV-REVCALC_CWS'!S41</f>
        <v>38962.5</v>
      </c>
      <c r="S19" s="9">
        <f>'REV-REVCALC_CWS'!T41</f>
        <v>38962.5</v>
      </c>
      <c r="T19" s="9">
        <f>'REV-REVCALC_CWS'!U41</f>
        <v>38962.5</v>
      </c>
      <c r="U19" s="9">
        <f>'REV-REVCALC_CWS'!V41</f>
        <v>38962.5</v>
      </c>
      <c r="V19" s="9">
        <f>'REV-REVCALC_CWS'!W41</f>
        <v>38962.5</v>
      </c>
      <c r="W19" s="9">
        <f>'REV-REVCALC_CWS'!X41</f>
        <v>43300</v>
      </c>
      <c r="X19" s="9">
        <f>'REV-REVCALC_CWS'!Y41</f>
        <v>47618.75</v>
      </c>
      <c r="Y19" s="9">
        <f>'REV-REVCALC_CWS'!Z41</f>
        <v>49250</v>
      </c>
      <c r="Z19" s="9">
        <f>'REV-REVCALC_CWS'!AA41</f>
        <v>57906.25</v>
      </c>
      <c r="AA19" s="9">
        <f>'REV-REVCALC_CWS'!AB41</f>
        <v>59393.75</v>
      </c>
      <c r="AB19" s="9">
        <f>'REV-REVCALC_CWS'!AC41</f>
        <v>58971.25</v>
      </c>
      <c r="AC19" s="9">
        <f>'REV-REVCALC_CWS'!AD41</f>
        <v>90936.25</v>
      </c>
      <c r="AD19" s="9">
        <f>'REV-REVCALC_CWS'!AE41</f>
        <v>107385</v>
      </c>
      <c r="AE19" s="9">
        <f>'REV-REVCALC_CWS'!AF41</f>
        <v>107385</v>
      </c>
      <c r="AF19" s="9">
        <f>'REV-REVCALC_CWS'!AG41</f>
        <v>118017.5</v>
      </c>
      <c r="AG19" s="9">
        <f>'REV-REVCALC_CWS'!AH41</f>
        <v>118017.5</v>
      </c>
      <c r="AH19" s="9">
        <f>'REV-REVCALC_CWS'!AI41</f>
        <v>118017.5</v>
      </c>
      <c r="AI19" s="9">
        <f>'REV-REVCALC_CWS'!AJ41</f>
        <v>107410</v>
      </c>
      <c r="AJ19" s="9">
        <f>'REV-REVCALC_CWS'!AK41</f>
        <v>107601.25</v>
      </c>
      <c r="AK19" s="9">
        <f>'REV-REVCALC_CWS'!AL41</f>
        <v>93398.75</v>
      </c>
      <c r="AL19" s="9">
        <f>'REV-REVCALC_CWS'!AM41</f>
        <v>82982.5</v>
      </c>
      <c r="AM19" s="9">
        <f>'REV-REVCALC_CWS'!AN41</f>
        <v>73951.25</v>
      </c>
      <c r="AN19" s="9">
        <f>'REV-REVCALC_CWS'!AO41</f>
        <v>93527.5</v>
      </c>
      <c r="AO19" s="9">
        <f>'REV-REVCALC_CWS'!AP41</f>
        <v>155462.5</v>
      </c>
      <c r="AP19" s="9">
        <f>'REV-REVCALC_CWS'!AQ41</f>
        <v>174477.5</v>
      </c>
      <c r="AQ19" s="9">
        <f>'REV-REVCALC_CWS'!AR41</f>
        <v>174477.5</v>
      </c>
      <c r="AR19" s="9">
        <f>'REV-REVCALC_CWS'!AS41</f>
        <v>193237.5</v>
      </c>
      <c r="AS19" s="9">
        <f>'REV-REVCALC_CWS'!AT41</f>
        <v>193237.5</v>
      </c>
      <c r="AT19" s="9">
        <f>'REV-REVCALC_CWS'!AU41</f>
        <v>193237.5</v>
      </c>
      <c r="AU19" s="9">
        <f>'REV-REVCALC_CWS'!AV41</f>
        <v>174512.5</v>
      </c>
      <c r="AV19" s="9">
        <f>'REV-REVCALC_CWS'!AW41</f>
        <v>174715</v>
      </c>
      <c r="AW19" s="9">
        <f>'REV-REVCALC_CWS'!AX41</f>
        <v>158257.5</v>
      </c>
      <c r="AX19" s="9">
        <f>'REV-REVCALC_CWS'!AY41</f>
        <v>139735</v>
      </c>
      <c r="AY19" s="9">
        <f>'REV-REVCALC_CWS'!AZ41</f>
        <v>123022.5</v>
      </c>
      <c r="AZ19" s="9">
        <f>'REV-REVCALC_CWS'!BA41</f>
        <v>146580</v>
      </c>
      <c r="BA19" s="9">
        <f>'REV-REVCALC_CWS'!BB41</f>
        <v>230337.5</v>
      </c>
      <c r="BB19" s="9">
        <f>'REV-REVCALC_CWS'!BC41</f>
        <v>265490</v>
      </c>
      <c r="BC19" s="9">
        <f>'REV-REVCALC_CWS'!BD41</f>
        <v>265490</v>
      </c>
      <c r="BD19" s="9">
        <f>'REV-REVCALC_CWS'!BE41</f>
        <v>293467.5</v>
      </c>
      <c r="BE19" s="9">
        <f>'REV-REVCALC_CWS'!BF41</f>
        <v>293467.5</v>
      </c>
      <c r="BF19" s="9">
        <f>'REV-REVCALC_CWS'!BG41</f>
        <v>293467.5</v>
      </c>
      <c r="BG19" s="9">
        <f>'REV-REVCALC_CWS'!BH41</f>
        <v>265525</v>
      </c>
      <c r="BH19" s="9">
        <f>'REV-REVCALC_CWS'!BI41</f>
        <v>265727.5</v>
      </c>
      <c r="BI19" s="9">
        <f>'REV-REVCALC_CWS'!BJ41</f>
        <v>233132.5</v>
      </c>
      <c r="BJ19" s="9">
        <f>'REV-REVCALC_CWS'!BK41</f>
        <v>205392.5</v>
      </c>
      <c r="BK19" s="9">
        <f>'REV-REVCALC_CWS'!BL41</f>
        <v>179585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30330</v>
      </c>
      <c r="N20" s="9">
        <f>'REV-REVCALC_CWS'!O42</f>
        <v>30330</v>
      </c>
      <c r="O20" s="9">
        <f>'REV-REVCALC_CWS'!P42</f>
        <v>60670</v>
      </c>
      <c r="P20" s="9">
        <f>'REV-REVCALC_CWS'!Q42</f>
        <v>10430.700000000001</v>
      </c>
      <c r="Q20" s="9">
        <f>'REV-REVCALC_CWS'!R42</f>
        <v>13920.1</v>
      </c>
      <c r="R20" s="9">
        <f>'REV-REVCALC_CWS'!S42</f>
        <v>31329.599999999999</v>
      </c>
      <c r="S20" s="9">
        <f>'REV-REVCALC_CWS'!T42</f>
        <v>31329.599999999999</v>
      </c>
      <c r="T20" s="9">
        <f>'REV-REVCALC_CWS'!U42</f>
        <v>31329.599999999999</v>
      </c>
      <c r="U20" s="9">
        <f>'REV-REVCALC_CWS'!V42</f>
        <v>31329.599999999999</v>
      </c>
      <c r="V20" s="9">
        <f>'REV-REVCALC_CWS'!W42</f>
        <v>31329.599999999999</v>
      </c>
      <c r="W20" s="9">
        <f>'REV-REVCALC_CWS'!X42</f>
        <v>34819</v>
      </c>
      <c r="X20" s="9">
        <f>'REV-REVCALC_CWS'!Y42</f>
        <v>38289.65</v>
      </c>
      <c r="Y20" s="9">
        <f>'REV-REVCALC_CWS'!Z42</f>
        <v>39920.9</v>
      </c>
      <c r="Z20" s="9">
        <f>'REV-REVCALC_CWS'!AA42</f>
        <v>46880.95</v>
      </c>
      <c r="AA20" s="9">
        <f>'REV-REVCALC_CWS'!AB42</f>
        <v>48368.45</v>
      </c>
      <c r="AB20" s="9">
        <f>'REV-REVCALC_CWS'!AC42</f>
        <v>50212.06</v>
      </c>
      <c r="AC20" s="9">
        <f>'REV-REVCALC_CWS'!AD42</f>
        <v>77399.320000000007</v>
      </c>
      <c r="AD20" s="9">
        <f>'REV-REVCALC_CWS'!AE42</f>
        <v>91459.199999999997</v>
      </c>
      <c r="AE20" s="9">
        <f>'REV-REVCALC_CWS'!AF42</f>
        <v>91459.199999999997</v>
      </c>
      <c r="AF20" s="9">
        <f>'REV-REVCALC_CWS'!AG42</f>
        <v>100499.12</v>
      </c>
      <c r="AG20" s="9">
        <f>'REV-REVCALC_CWS'!AH42</f>
        <v>100499.12</v>
      </c>
      <c r="AH20" s="9">
        <f>'REV-REVCALC_CWS'!AI42</f>
        <v>100499.12</v>
      </c>
      <c r="AI20" s="9">
        <f>'REV-REVCALC_CWS'!AJ42</f>
        <v>91484.2</v>
      </c>
      <c r="AJ20" s="9">
        <f>'REV-REVCALC_CWS'!AK42</f>
        <v>91675.45</v>
      </c>
      <c r="AK20" s="9">
        <f>'REV-REVCALC_CWS'!AL42</f>
        <v>79861.820000000007</v>
      </c>
      <c r="AL20" s="9">
        <f>'REV-REVCALC_CWS'!AM42</f>
        <v>71038.149999999994</v>
      </c>
      <c r="AM20" s="9">
        <f>'REV-REVCALC_CWS'!AN42</f>
        <v>63599.479999999996</v>
      </c>
      <c r="AN20" s="9">
        <f>'REV-REVCALC_CWS'!AO42</f>
        <v>82233.084999999992</v>
      </c>
      <c r="AO20" s="9">
        <f>'REV-REVCALC_CWS'!AP42</f>
        <v>136638.47500000001</v>
      </c>
      <c r="AP20" s="9">
        <f>'REV-REVCALC_CWS'!AQ42</f>
        <v>153394.592</v>
      </c>
      <c r="AQ20" s="9">
        <f>'REV-REVCALC_CWS'!AR42</f>
        <v>153394.592</v>
      </c>
      <c r="AR20" s="9">
        <f>'REV-REVCALC_CWS'!AS42</f>
        <v>169895.709</v>
      </c>
      <c r="AS20" s="9">
        <f>'REV-REVCALC_CWS'!AT42</f>
        <v>169895.709</v>
      </c>
      <c r="AT20" s="9">
        <f>'REV-REVCALC_CWS'!AU42</f>
        <v>169895.709</v>
      </c>
      <c r="AU20" s="9">
        <f>'REV-REVCALC_CWS'!AV42</f>
        <v>153429.592</v>
      </c>
      <c r="AV20" s="9">
        <f>'REV-REVCALC_CWS'!AW42</f>
        <v>153632.092</v>
      </c>
      <c r="AW20" s="9">
        <f>'REV-REVCALC_CWS'!AX42</f>
        <v>139433.47500000001</v>
      </c>
      <c r="AX20" s="9">
        <f>'REV-REVCALC_CWS'!AY42</f>
        <v>123169.85799999999</v>
      </c>
      <c r="AY20" s="9">
        <f>'REV-REVCALC_CWS'!AZ42</f>
        <v>108716.24099999999</v>
      </c>
      <c r="AZ20" s="9">
        <f>'REV-REVCALC_CWS'!BA42</f>
        <v>136099.32209999999</v>
      </c>
      <c r="BA20" s="9">
        <f>'REV-REVCALC_CWS'!BB42</f>
        <v>213867.8633</v>
      </c>
      <c r="BB20" s="9">
        <f>'REV-REVCALC_CWS'!BC42</f>
        <v>246524.9638</v>
      </c>
      <c r="BC20" s="9">
        <f>'REV-REVCALC_CWS'!BD42</f>
        <v>246524.9638</v>
      </c>
      <c r="BD20" s="9">
        <f>'REV-REVCALC_CWS'!BE42</f>
        <v>272506.14419999998</v>
      </c>
      <c r="BE20" s="9">
        <f>'REV-REVCALC_CWS'!BF42</f>
        <v>272506.14419999998</v>
      </c>
      <c r="BF20" s="9">
        <f>'REV-REVCALC_CWS'!BG42</f>
        <v>272506.14419999998</v>
      </c>
      <c r="BG20" s="9">
        <f>'REV-REVCALC_CWS'!BH42</f>
        <v>246559.9638</v>
      </c>
      <c r="BH20" s="9">
        <f>'REV-REVCALC_CWS'!BI42</f>
        <v>246762.4638</v>
      </c>
      <c r="BI20" s="9">
        <f>'REV-REVCALC_CWS'!BJ42</f>
        <v>216662.8633</v>
      </c>
      <c r="BJ20" s="9">
        <f>'REV-REVCALC_CWS'!BK42</f>
        <v>190919.18290000001</v>
      </c>
      <c r="BK20" s="9">
        <f>'REV-REVCALC_CWS'!BL42</f>
        <v>167108.0025</v>
      </c>
    </row>
    <row r="21" spans="2:63" x14ac:dyDescent="0.15">
      <c r="B21" s="190" t="s">
        <v>724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3" t="s">
        <v>35</v>
      </c>
      <c r="E24" s="363"/>
      <c r="F24" s="363"/>
      <c r="G24" s="363"/>
      <c r="H24" s="363"/>
      <c r="I24" s="363"/>
      <c r="J24" s="363"/>
      <c r="K24" s="363"/>
      <c r="L24" s="363"/>
      <c r="M24" s="363"/>
      <c r="N24" s="363"/>
      <c r="O24" s="363"/>
      <c r="P24" s="363" t="s">
        <v>36</v>
      </c>
      <c r="Q24" s="363"/>
      <c r="R24" s="363"/>
      <c r="S24" s="363"/>
      <c r="T24" s="363"/>
      <c r="U24" s="363"/>
      <c r="V24" s="363"/>
      <c r="W24" s="363"/>
      <c r="X24" s="363"/>
      <c r="Y24" s="363"/>
      <c r="Z24" s="363"/>
      <c r="AA24" s="363"/>
      <c r="AB24" s="363" t="s">
        <v>37</v>
      </c>
      <c r="AC24" s="363"/>
      <c r="AD24" s="363"/>
      <c r="AE24" s="363"/>
      <c r="AF24" s="363"/>
      <c r="AG24" s="363"/>
      <c r="AH24" s="363"/>
      <c r="AI24" s="363"/>
      <c r="AJ24" s="363"/>
      <c r="AK24" s="363"/>
      <c r="AL24" s="363"/>
      <c r="AM24" s="363"/>
      <c r="AN24" s="363" t="s">
        <v>38</v>
      </c>
      <c r="AO24" s="363"/>
      <c r="AP24" s="363"/>
      <c r="AQ24" s="363"/>
      <c r="AR24" s="363"/>
      <c r="AS24" s="363"/>
      <c r="AT24" s="363"/>
      <c r="AU24" s="363"/>
      <c r="AV24" s="363"/>
      <c r="AW24" s="363"/>
      <c r="AX24" s="363"/>
      <c r="AY24" s="363"/>
      <c r="AZ24" s="363" t="s">
        <v>39</v>
      </c>
      <c r="BA24" s="363"/>
      <c r="BB24" s="363"/>
      <c r="BC24" s="363"/>
      <c r="BD24" s="363"/>
      <c r="BE24" s="363"/>
      <c r="BF24" s="363"/>
      <c r="BG24" s="363"/>
      <c r="BH24" s="363"/>
      <c r="BI24" s="363"/>
      <c r="BJ24" s="363"/>
      <c r="BK24" s="36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30330</v>
      </c>
      <c r="N26" s="9">
        <f>'REV-REVCALC_CWS'!O42</f>
        <v>30330</v>
      </c>
      <c r="O26" s="9">
        <f>'REV-REVCALC_CWS'!P42</f>
        <v>60670</v>
      </c>
      <c r="P26" s="9">
        <f>'REV-REVCALC_CWS'!Q42</f>
        <v>10430.700000000001</v>
      </c>
      <c r="Q26" s="9">
        <f>'REV-REVCALC_CWS'!R42</f>
        <v>13920.1</v>
      </c>
      <c r="R26" s="9">
        <f>'REV-REVCALC_CWS'!S42</f>
        <v>31329.599999999999</v>
      </c>
      <c r="S26" s="9">
        <f>'REV-REVCALC_CWS'!T42</f>
        <v>31329.599999999999</v>
      </c>
      <c r="T26" s="9">
        <f>'REV-REVCALC_CWS'!U42</f>
        <v>31329.599999999999</v>
      </c>
      <c r="U26" s="9">
        <f>'REV-REVCALC_CWS'!V42</f>
        <v>31329.599999999999</v>
      </c>
      <c r="V26" s="9">
        <f>'REV-REVCALC_CWS'!W42</f>
        <v>31329.599999999999</v>
      </c>
      <c r="W26" s="9">
        <f>'REV-REVCALC_CWS'!X42</f>
        <v>34819</v>
      </c>
      <c r="X26" s="9">
        <f>'REV-REVCALC_CWS'!Y42</f>
        <v>38289.65</v>
      </c>
      <c r="Y26" s="9">
        <f>'REV-REVCALC_CWS'!Z42</f>
        <v>39920.9</v>
      </c>
      <c r="Z26" s="9">
        <f>'REV-REVCALC_CWS'!AA42</f>
        <v>46880.95</v>
      </c>
      <c r="AA26" s="9">
        <f>'REV-REVCALC_CWS'!AB42</f>
        <v>48368.45</v>
      </c>
      <c r="AB26" s="9">
        <f>'REV-REVCALC_CWS'!AC42</f>
        <v>50212.06</v>
      </c>
      <c r="AC26" s="9">
        <f>'REV-REVCALC_CWS'!AD42</f>
        <v>77399.320000000007</v>
      </c>
      <c r="AD26" s="9">
        <f>'REV-REVCALC_CWS'!AE42</f>
        <v>91459.199999999997</v>
      </c>
      <c r="AE26" s="9">
        <f>'REV-REVCALC_CWS'!AF42</f>
        <v>91459.199999999997</v>
      </c>
      <c r="AF26" s="9">
        <f>'REV-REVCALC_CWS'!AG42</f>
        <v>100499.12</v>
      </c>
      <c r="AG26" s="9">
        <f>'REV-REVCALC_CWS'!AH42</f>
        <v>100499.12</v>
      </c>
      <c r="AH26" s="9">
        <f>'REV-REVCALC_CWS'!AI42</f>
        <v>100499.12</v>
      </c>
      <c r="AI26" s="9">
        <f>'REV-REVCALC_CWS'!AJ42</f>
        <v>91484.2</v>
      </c>
      <c r="AJ26" s="9">
        <f>'REV-REVCALC_CWS'!AK42</f>
        <v>91675.45</v>
      </c>
      <c r="AK26" s="9">
        <f>'REV-REVCALC_CWS'!AL42</f>
        <v>79861.820000000007</v>
      </c>
      <c r="AL26" s="9">
        <f>'REV-REVCALC_CWS'!AM42</f>
        <v>71038.149999999994</v>
      </c>
      <c r="AM26" s="9">
        <f>'REV-REVCALC_CWS'!AN42</f>
        <v>63599.479999999996</v>
      </c>
      <c r="AN26" s="9">
        <f>'REV-REVCALC_CWS'!AO42</f>
        <v>82233.084999999992</v>
      </c>
      <c r="AO26" s="9">
        <f>'REV-REVCALC_CWS'!AP42</f>
        <v>136638.47500000001</v>
      </c>
      <c r="AP26" s="9">
        <f>'REV-REVCALC_CWS'!AQ42</f>
        <v>153394.592</v>
      </c>
      <c r="AQ26" s="9">
        <f>'REV-REVCALC_CWS'!AR42</f>
        <v>153394.592</v>
      </c>
      <c r="AR26" s="9">
        <f>'REV-REVCALC_CWS'!AS42</f>
        <v>169895.709</v>
      </c>
      <c r="AS26" s="9">
        <f>'REV-REVCALC_CWS'!AT42</f>
        <v>169895.709</v>
      </c>
      <c r="AT26" s="9">
        <f>'REV-REVCALC_CWS'!AU42</f>
        <v>169895.709</v>
      </c>
      <c r="AU26" s="9">
        <f>'REV-REVCALC_CWS'!AV42</f>
        <v>153429.592</v>
      </c>
      <c r="AV26" s="9">
        <f>'REV-REVCALC_CWS'!AW42</f>
        <v>153632.092</v>
      </c>
      <c r="AW26" s="9">
        <f>'REV-REVCALC_CWS'!AX42</f>
        <v>139433.47500000001</v>
      </c>
      <c r="AX26" s="9">
        <f>'REV-REVCALC_CWS'!AY42</f>
        <v>123169.85799999999</v>
      </c>
      <c r="AY26" s="9">
        <f>'REV-REVCALC_CWS'!AZ42</f>
        <v>108716.24099999999</v>
      </c>
      <c r="AZ26" s="9">
        <f>'REV-REVCALC_CWS'!BA42</f>
        <v>136099.32209999999</v>
      </c>
      <c r="BA26" s="9">
        <f>'REV-REVCALC_CWS'!BB42</f>
        <v>213867.8633</v>
      </c>
      <c r="BB26" s="9">
        <f>'REV-REVCALC_CWS'!BC42</f>
        <v>246524.9638</v>
      </c>
      <c r="BC26" s="9">
        <f>'REV-REVCALC_CWS'!BD42</f>
        <v>246524.9638</v>
      </c>
      <c r="BD26" s="9">
        <f>'REV-REVCALC_CWS'!BE42</f>
        <v>272506.14419999998</v>
      </c>
      <c r="BE26" s="9">
        <f>'REV-REVCALC_CWS'!BF42</f>
        <v>272506.14419999998</v>
      </c>
      <c r="BF26" s="9">
        <f>'REV-REVCALC_CWS'!BG42</f>
        <v>272506.14419999998</v>
      </c>
      <c r="BG26" s="9">
        <f>'REV-REVCALC_CWS'!BH42</f>
        <v>246559.9638</v>
      </c>
      <c r="BH26" s="9">
        <f>'REV-REVCALC_CWS'!BI42</f>
        <v>246762.4638</v>
      </c>
      <c r="BI26" s="9">
        <f>'REV-REVCALC_CWS'!BJ42</f>
        <v>216662.8633</v>
      </c>
      <c r="BJ26" s="9">
        <f>'REV-REVCALC_CWS'!BK42</f>
        <v>190919.18290000001</v>
      </c>
      <c r="BK26" s="9">
        <f>'REV-REVCALC_CWS'!BL42</f>
        <v>167108.0025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731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40440</v>
      </c>
      <c r="N28" s="202">
        <f t="shared" si="3"/>
        <v>40440</v>
      </c>
      <c r="O28" s="202">
        <f t="shared" si="3"/>
        <v>80893.333333333328</v>
      </c>
      <c r="P28" s="202">
        <f t="shared" si="3"/>
        <v>13907.6</v>
      </c>
      <c r="Q28" s="202">
        <f t="shared" si="3"/>
        <v>18560.133333333335</v>
      </c>
      <c r="R28" s="202">
        <f t="shared" si="3"/>
        <v>41772.799999999996</v>
      </c>
      <c r="S28" s="202">
        <f t="shared" si="3"/>
        <v>41772.799999999996</v>
      </c>
      <c r="T28" s="202">
        <f t="shared" si="3"/>
        <v>41772.799999999996</v>
      </c>
      <c r="U28" s="202">
        <f t="shared" si="3"/>
        <v>41772.799999999996</v>
      </c>
      <c r="V28" s="202">
        <f t="shared" si="3"/>
        <v>125318.39999999999</v>
      </c>
      <c r="W28" s="202">
        <f t="shared" si="3"/>
        <v>139276</v>
      </c>
      <c r="X28" s="202">
        <f t="shared" si="3"/>
        <v>153158.6</v>
      </c>
      <c r="Y28" s="202">
        <f t="shared" si="3"/>
        <v>159683.6</v>
      </c>
      <c r="Z28" s="202">
        <f t="shared" si="3"/>
        <v>187523.8</v>
      </c>
      <c r="AA28" s="202">
        <f t="shared" si="3"/>
        <v>193473.8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3" t="s">
        <v>35</v>
      </c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/>
      <c r="P31" s="363" t="s">
        <v>36</v>
      </c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/>
      <c r="AB31" s="363" t="s">
        <v>37</v>
      </c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/>
      <c r="AN31" s="363" t="s">
        <v>38</v>
      </c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/>
      <c r="AZ31" s="363" t="s">
        <v>39</v>
      </c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  <c r="BK31" s="36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712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719</v>
      </c>
      <c r="C49" s="200"/>
    </row>
    <row r="50" spans="2:3" x14ac:dyDescent="0.15">
      <c r="B50" s="14"/>
      <c r="C50" s="200"/>
    </row>
    <row r="51" spans="2:3" x14ac:dyDescent="0.15">
      <c r="B51" s="14" t="s">
        <v>720</v>
      </c>
      <c r="C51" s="200"/>
    </row>
    <row r="52" spans="2:3" x14ac:dyDescent="0.15">
      <c r="B52" s="14" t="s">
        <v>726</v>
      </c>
      <c r="C52" s="200"/>
    </row>
    <row r="53" spans="2:3" x14ac:dyDescent="0.15">
      <c r="B53" s="14" t="s">
        <v>725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121330</v>
      </c>
      <c r="G5" s="9">
        <f>SUM(R49:AC49)</f>
        <v>389277.75000000006</v>
      </c>
      <c r="H5" s="9">
        <f>SUM(AD49:AO49)</f>
        <v>1009686.2399999999</v>
      </c>
      <c r="I5" s="9">
        <f>SUM(AP49:BA49)</f>
        <v>1713729.129</v>
      </c>
      <c r="J5" s="9">
        <f>SUM(BB49:BM49)</f>
        <v>2728548.0218999996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3033.25</v>
      </c>
      <c r="G6" s="9">
        <f>SUM(R50:AC50)</f>
        <v>9731.9437500000004</v>
      </c>
      <c r="H6" s="9">
        <f>SUM(AD50:AO50)</f>
        <v>25242.155999999999</v>
      </c>
      <c r="I6" s="9">
        <f>SUM(AP50:BA50)</f>
        <v>42843.228224999999</v>
      </c>
      <c r="J6" s="9">
        <f>SUM(BB50:BM50)</f>
        <v>68213.70054749999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6066.5</v>
      </c>
      <c r="G7" s="9">
        <f>SUM(F51:AC51)</f>
        <v>25530.387499999997</v>
      </c>
      <c r="H7" s="9">
        <f>SUM(AD51:AO51)</f>
        <v>50484.311999999998</v>
      </c>
      <c r="I7" s="9">
        <f>SUM(AP51:BA51)</f>
        <v>85686.456449999998</v>
      </c>
      <c r="J7" s="9">
        <f>SUM(BB51:BM51)</f>
        <v>136427.40109499998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3033.25</v>
      </c>
      <c r="G24" s="9">
        <f t="shared" si="8"/>
        <v>12765.193749999999</v>
      </c>
      <c r="H24" s="9">
        <f t="shared" si="9"/>
        <v>25242.155999999999</v>
      </c>
      <c r="I24" s="9">
        <f t="shared" si="10"/>
        <v>42843.228224999999</v>
      </c>
      <c r="J24" s="9">
        <f t="shared" si="11"/>
        <v>68213.70054749999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3033.25</v>
      </c>
      <c r="G29" s="9">
        <f t="shared" si="12"/>
        <v>12765.193749999999</v>
      </c>
      <c r="H29" s="9">
        <f t="shared" si="12"/>
        <v>25242.155999999999</v>
      </c>
      <c r="I29" s="9">
        <f t="shared" si="12"/>
        <v>42843.228224999999</v>
      </c>
      <c r="J29" s="9">
        <f t="shared" si="12"/>
        <v>68213.70054749999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721</v>
      </c>
      <c r="E30" s="9"/>
      <c r="F30" s="9">
        <f>F29/F20</f>
        <v>3033.25</v>
      </c>
      <c r="G30" s="9">
        <f>G29/G20</f>
        <v>12765.193749999999</v>
      </c>
      <c r="H30" s="9">
        <f>H29/H20</f>
        <v>25242.155999999999</v>
      </c>
      <c r="I30" s="9">
        <f>I29/I20</f>
        <v>42843.228224999999</v>
      </c>
      <c r="J30" s="9">
        <f>J29/J20</f>
        <v>68213.70054749999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722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3" t="s">
        <v>35</v>
      </c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/>
      <c r="R44" s="363" t="s">
        <v>36</v>
      </c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/>
      <c r="AD44" s="363" t="s">
        <v>37</v>
      </c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/>
      <c r="AP44" s="363" t="s">
        <v>38</v>
      </c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/>
      <c r="BB44" s="363" t="s">
        <v>39</v>
      </c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36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30330</v>
      </c>
      <c r="P49" s="9">
        <f>'REV-REVCALC_CWS'!O42</f>
        <v>30330</v>
      </c>
      <c r="Q49" s="9">
        <f>'REV-REVCALC_CWS'!P42</f>
        <v>60670</v>
      </c>
      <c r="R49" s="9">
        <f>'REV-REVCALC_CWS'!Q42</f>
        <v>10430.700000000001</v>
      </c>
      <c r="S49" s="9">
        <f>'REV-REVCALC_CWS'!R42</f>
        <v>13920.1</v>
      </c>
      <c r="T49" s="9">
        <f>'REV-REVCALC_CWS'!S42</f>
        <v>31329.599999999999</v>
      </c>
      <c r="U49" s="9">
        <f>'REV-REVCALC_CWS'!T42</f>
        <v>31329.599999999999</v>
      </c>
      <c r="V49" s="9">
        <f>'REV-REVCALC_CWS'!U42</f>
        <v>31329.599999999999</v>
      </c>
      <c r="W49" s="9">
        <f>'REV-REVCALC_CWS'!V42</f>
        <v>31329.599999999999</v>
      </c>
      <c r="X49" s="9">
        <f>'REV-REVCALC_CWS'!W42</f>
        <v>31329.599999999999</v>
      </c>
      <c r="Y49" s="9">
        <f>'REV-REVCALC_CWS'!X42</f>
        <v>34819</v>
      </c>
      <c r="Z49" s="9">
        <f>'REV-REVCALC_CWS'!Y42</f>
        <v>38289.65</v>
      </c>
      <c r="AA49" s="9">
        <f>'REV-REVCALC_CWS'!Z42</f>
        <v>39920.9</v>
      </c>
      <c r="AB49" s="9">
        <f>'REV-REVCALC_CWS'!AA42</f>
        <v>46880.95</v>
      </c>
      <c r="AC49" s="9">
        <f>'REV-REVCALC_CWS'!AB42</f>
        <v>48368.45</v>
      </c>
      <c r="AD49" s="9">
        <f>'REV-REVCALC_CWS'!AC42</f>
        <v>50212.06</v>
      </c>
      <c r="AE49" s="9">
        <f>'REV-REVCALC_CWS'!AD42</f>
        <v>77399.320000000007</v>
      </c>
      <c r="AF49" s="9">
        <f>'REV-REVCALC_CWS'!AE42</f>
        <v>91459.199999999997</v>
      </c>
      <c r="AG49" s="9">
        <f>'REV-REVCALC_CWS'!AF42</f>
        <v>91459.199999999997</v>
      </c>
      <c r="AH49" s="9">
        <f>'REV-REVCALC_CWS'!AG42</f>
        <v>100499.12</v>
      </c>
      <c r="AI49" s="9">
        <f>'REV-REVCALC_CWS'!AH42</f>
        <v>100499.12</v>
      </c>
      <c r="AJ49" s="9">
        <f>'REV-REVCALC_CWS'!AI42</f>
        <v>100499.12</v>
      </c>
      <c r="AK49" s="9">
        <f>'REV-REVCALC_CWS'!AJ42</f>
        <v>91484.2</v>
      </c>
      <c r="AL49" s="9">
        <f>'REV-REVCALC_CWS'!AK42</f>
        <v>91675.45</v>
      </c>
      <c r="AM49" s="9">
        <f>'REV-REVCALC_CWS'!AL42</f>
        <v>79861.820000000007</v>
      </c>
      <c r="AN49" s="9">
        <f>'REV-REVCALC_CWS'!AM42</f>
        <v>71038.149999999994</v>
      </c>
      <c r="AO49" s="9">
        <f>'REV-REVCALC_CWS'!AN42</f>
        <v>63599.479999999996</v>
      </c>
      <c r="AP49" s="9">
        <f>'REV-REVCALC_CWS'!AO42</f>
        <v>82233.084999999992</v>
      </c>
      <c r="AQ49" s="9">
        <f>'REV-REVCALC_CWS'!AP42</f>
        <v>136638.47500000001</v>
      </c>
      <c r="AR49" s="9">
        <f>'REV-REVCALC_CWS'!AQ42</f>
        <v>153394.592</v>
      </c>
      <c r="AS49" s="9">
        <f>'REV-REVCALC_CWS'!AR42</f>
        <v>153394.592</v>
      </c>
      <c r="AT49" s="9">
        <f>'REV-REVCALC_CWS'!AS42</f>
        <v>169895.709</v>
      </c>
      <c r="AU49" s="9">
        <f>'REV-REVCALC_CWS'!AT42</f>
        <v>169895.709</v>
      </c>
      <c r="AV49" s="9">
        <f>'REV-REVCALC_CWS'!AU42</f>
        <v>169895.709</v>
      </c>
      <c r="AW49" s="9">
        <f>'REV-REVCALC_CWS'!AV42</f>
        <v>153429.592</v>
      </c>
      <c r="AX49" s="9">
        <f>'REV-REVCALC_CWS'!AW42</f>
        <v>153632.092</v>
      </c>
      <c r="AY49" s="9">
        <f>'REV-REVCALC_CWS'!AX42</f>
        <v>139433.47500000001</v>
      </c>
      <c r="AZ49" s="9">
        <f>'REV-REVCALC_CWS'!AY42</f>
        <v>123169.85799999999</v>
      </c>
      <c r="BA49" s="9">
        <f>'REV-REVCALC_CWS'!AZ42</f>
        <v>108716.24099999999</v>
      </c>
      <c r="BB49" s="9">
        <f>'REV-REVCALC_CWS'!BA42</f>
        <v>136099.32209999999</v>
      </c>
      <c r="BC49" s="9">
        <f>'REV-REVCALC_CWS'!BB42</f>
        <v>213867.8633</v>
      </c>
      <c r="BD49" s="9">
        <f>'REV-REVCALC_CWS'!BC42</f>
        <v>246524.9638</v>
      </c>
      <c r="BE49" s="9">
        <f>'REV-REVCALC_CWS'!BD42</f>
        <v>246524.9638</v>
      </c>
      <c r="BF49" s="9">
        <f>'REV-REVCALC_CWS'!BE42</f>
        <v>272506.14419999998</v>
      </c>
      <c r="BG49" s="9">
        <f>'REV-REVCALC_CWS'!BF42</f>
        <v>272506.14419999998</v>
      </c>
      <c r="BH49" s="9">
        <f>'REV-REVCALC_CWS'!BG42</f>
        <v>272506.14419999998</v>
      </c>
      <c r="BI49" s="9">
        <f>'REV-REVCALC_CWS'!BH42</f>
        <v>246559.9638</v>
      </c>
      <c r="BJ49" s="9">
        <f>'REV-REVCALC_CWS'!BI42</f>
        <v>246762.4638</v>
      </c>
      <c r="BK49" s="9">
        <f>'REV-REVCALC_CWS'!BJ42</f>
        <v>216662.8633</v>
      </c>
      <c r="BL49" s="9">
        <f>'REV-REVCALC_CWS'!BK42</f>
        <v>190919.18290000001</v>
      </c>
      <c r="BM49" s="9">
        <f>'REV-REVCALC_CWS'!BL42</f>
        <v>167108.0025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758.25</v>
      </c>
      <c r="P50" s="9">
        <f t="shared" si="14"/>
        <v>758.25</v>
      </c>
      <c r="Q50" s="9">
        <f t="shared" si="14"/>
        <v>1516.75</v>
      </c>
      <c r="R50" s="9">
        <f t="shared" si="14"/>
        <v>260.76750000000004</v>
      </c>
      <c r="S50" s="9">
        <f t="shared" si="14"/>
        <v>348.00250000000005</v>
      </c>
      <c r="T50" s="9">
        <f t="shared" si="14"/>
        <v>783.24</v>
      </c>
      <c r="U50" s="9">
        <f t="shared" si="14"/>
        <v>783.24</v>
      </c>
      <c r="V50" s="9">
        <f t="shared" si="14"/>
        <v>783.24</v>
      </c>
      <c r="W50" s="9">
        <f t="shared" si="14"/>
        <v>783.24</v>
      </c>
      <c r="X50" s="9">
        <f t="shared" si="14"/>
        <v>783.24</v>
      </c>
      <c r="Y50" s="9">
        <f t="shared" si="14"/>
        <v>870.47500000000002</v>
      </c>
      <c r="Z50" s="9">
        <f t="shared" si="14"/>
        <v>957.24125000000004</v>
      </c>
      <c r="AA50" s="9">
        <f t="shared" si="14"/>
        <v>998.02250000000004</v>
      </c>
      <c r="AB50" s="9">
        <f t="shared" si="14"/>
        <v>1172.0237500000001</v>
      </c>
      <c r="AC50" s="9">
        <f t="shared" si="14"/>
        <v>1209.2112500000001</v>
      </c>
      <c r="AD50" s="9">
        <f t="shared" si="14"/>
        <v>1255.3015</v>
      </c>
      <c r="AE50" s="9">
        <f t="shared" si="14"/>
        <v>1934.9830000000002</v>
      </c>
      <c r="AF50" s="9">
        <f t="shared" si="14"/>
        <v>2286.48</v>
      </c>
      <c r="AG50" s="9">
        <f t="shared" si="14"/>
        <v>2286.48</v>
      </c>
      <c r="AH50" s="9">
        <f t="shared" si="14"/>
        <v>2512.4780000000001</v>
      </c>
      <c r="AI50" s="9">
        <f t="shared" si="14"/>
        <v>2512.4780000000001</v>
      </c>
      <c r="AJ50" s="9">
        <f t="shared" si="14"/>
        <v>2512.4780000000001</v>
      </c>
      <c r="AK50" s="9">
        <f t="shared" ref="AK50:BM50" si="15">AK49*$D50</f>
        <v>2287.105</v>
      </c>
      <c r="AL50" s="9">
        <f t="shared" si="15"/>
        <v>2291.88625</v>
      </c>
      <c r="AM50" s="9">
        <f t="shared" si="15"/>
        <v>1996.5455000000002</v>
      </c>
      <c r="AN50" s="9">
        <f t="shared" si="15"/>
        <v>1775.9537499999999</v>
      </c>
      <c r="AO50" s="9">
        <f t="shared" si="15"/>
        <v>1589.9870000000001</v>
      </c>
      <c r="AP50" s="9">
        <f t="shared" si="15"/>
        <v>2055.8271249999998</v>
      </c>
      <c r="AQ50" s="9">
        <f t="shared" si="15"/>
        <v>3415.9618750000004</v>
      </c>
      <c r="AR50" s="9">
        <f t="shared" si="15"/>
        <v>3834.8648000000003</v>
      </c>
      <c r="AS50" s="9">
        <f t="shared" si="15"/>
        <v>3834.8648000000003</v>
      </c>
      <c r="AT50" s="9">
        <f t="shared" si="15"/>
        <v>4247.3927250000006</v>
      </c>
      <c r="AU50" s="9">
        <f t="shared" si="15"/>
        <v>4247.3927250000006</v>
      </c>
      <c r="AV50" s="9">
        <f t="shared" si="15"/>
        <v>4247.3927250000006</v>
      </c>
      <c r="AW50" s="9">
        <f t="shared" si="15"/>
        <v>3835.7398000000003</v>
      </c>
      <c r="AX50" s="9">
        <f t="shared" si="15"/>
        <v>3840.8023000000003</v>
      </c>
      <c r="AY50" s="9">
        <f t="shared" si="15"/>
        <v>3485.8368750000004</v>
      </c>
      <c r="AZ50" s="9">
        <f t="shared" si="15"/>
        <v>3079.2464500000001</v>
      </c>
      <c r="BA50" s="9">
        <f t="shared" si="15"/>
        <v>2717.9060250000002</v>
      </c>
      <c r="BB50" s="9">
        <f t="shared" si="15"/>
        <v>3402.4830524999998</v>
      </c>
      <c r="BC50" s="9">
        <f t="shared" si="15"/>
        <v>5346.6965825000007</v>
      </c>
      <c r="BD50" s="9">
        <f t="shared" si="15"/>
        <v>6163.1240950000001</v>
      </c>
      <c r="BE50" s="9">
        <f t="shared" si="15"/>
        <v>6163.1240950000001</v>
      </c>
      <c r="BF50" s="9">
        <f t="shared" si="15"/>
        <v>6812.6536049999995</v>
      </c>
      <c r="BG50" s="9">
        <f t="shared" si="15"/>
        <v>6812.6536049999995</v>
      </c>
      <c r="BH50" s="9">
        <f t="shared" si="15"/>
        <v>6812.6536049999995</v>
      </c>
      <c r="BI50" s="9">
        <f t="shared" si="15"/>
        <v>6163.9990950000001</v>
      </c>
      <c r="BJ50" s="9">
        <f t="shared" si="15"/>
        <v>6169.0615950000001</v>
      </c>
      <c r="BK50" s="9">
        <f t="shared" si="15"/>
        <v>5416.5715825000007</v>
      </c>
      <c r="BL50" s="9">
        <f t="shared" si="15"/>
        <v>4772.9795725000004</v>
      </c>
      <c r="BM50" s="9">
        <f t="shared" si="15"/>
        <v>4177.7000625000001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1516.5</v>
      </c>
      <c r="P51" s="9">
        <f t="shared" si="16"/>
        <v>1516.5</v>
      </c>
      <c r="Q51" s="9">
        <f t="shared" si="16"/>
        <v>3033.5</v>
      </c>
      <c r="R51" s="9">
        <f t="shared" si="16"/>
        <v>521.53500000000008</v>
      </c>
      <c r="S51" s="9">
        <f t="shared" si="16"/>
        <v>696.00500000000011</v>
      </c>
      <c r="T51" s="9">
        <f t="shared" si="16"/>
        <v>1566.48</v>
      </c>
      <c r="U51" s="9">
        <f t="shared" si="16"/>
        <v>1566.48</v>
      </c>
      <c r="V51" s="9">
        <f t="shared" si="16"/>
        <v>1566.48</v>
      </c>
      <c r="W51" s="9">
        <f t="shared" si="16"/>
        <v>1566.48</v>
      </c>
      <c r="X51" s="9">
        <f t="shared" si="16"/>
        <v>1566.48</v>
      </c>
      <c r="Y51" s="9">
        <f t="shared" si="16"/>
        <v>1740.95</v>
      </c>
      <c r="Z51" s="9">
        <f t="shared" si="16"/>
        <v>1914.4825000000001</v>
      </c>
      <c r="AA51" s="9">
        <f t="shared" si="16"/>
        <v>1996.0450000000001</v>
      </c>
      <c r="AB51" s="9">
        <f t="shared" si="16"/>
        <v>2344.0475000000001</v>
      </c>
      <c r="AC51" s="9">
        <f t="shared" si="16"/>
        <v>2418.4225000000001</v>
      </c>
      <c r="AD51" s="9">
        <f t="shared" si="16"/>
        <v>2510.6030000000001</v>
      </c>
      <c r="AE51" s="9">
        <f t="shared" si="16"/>
        <v>3869.9660000000003</v>
      </c>
      <c r="AF51" s="9">
        <f t="shared" si="16"/>
        <v>4572.96</v>
      </c>
      <c r="AG51" s="9">
        <f t="shared" si="16"/>
        <v>4572.96</v>
      </c>
      <c r="AH51" s="9">
        <f t="shared" si="16"/>
        <v>5024.9560000000001</v>
      </c>
      <c r="AI51" s="9">
        <f t="shared" si="16"/>
        <v>5024.9560000000001</v>
      </c>
      <c r="AJ51" s="9">
        <f t="shared" si="16"/>
        <v>5024.9560000000001</v>
      </c>
      <c r="AK51" s="9">
        <f t="shared" ref="AK51:BM51" si="17">AK49*$D51</f>
        <v>4574.21</v>
      </c>
      <c r="AL51" s="9">
        <f t="shared" si="17"/>
        <v>4583.7725</v>
      </c>
      <c r="AM51" s="9">
        <f t="shared" si="17"/>
        <v>3993.0910000000003</v>
      </c>
      <c r="AN51" s="9">
        <f t="shared" si="17"/>
        <v>3551.9074999999998</v>
      </c>
      <c r="AO51" s="9">
        <f t="shared" si="17"/>
        <v>3179.9740000000002</v>
      </c>
      <c r="AP51" s="9">
        <f t="shared" si="17"/>
        <v>4111.6542499999996</v>
      </c>
      <c r="AQ51" s="9">
        <f t="shared" si="17"/>
        <v>6831.9237500000008</v>
      </c>
      <c r="AR51" s="9">
        <f t="shared" si="17"/>
        <v>7669.7296000000006</v>
      </c>
      <c r="AS51" s="9">
        <f t="shared" si="17"/>
        <v>7669.7296000000006</v>
      </c>
      <c r="AT51" s="9">
        <f t="shared" si="17"/>
        <v>8494.7854500000012</v>
      </c>
      <c r="AU51" s="9">
        <f t="shared" si="17"/>
        <v>8494.7854500000012</v>
      </c>
      <c r="AV51" s="9">
        <f t="shared" si="17"/>
        <v>8494.7854500000012</v>
      </c>
      <c r="AW51" s="9">
        <f t="shared" si="17"/>
        <v>7671.4796000000006</v>
      </c>
      <c r="AX51" s="9">
        <f t="shared" si="17"/>
        <v>7681.6046000000006</v>
      </c>
      <c r="AY51" s="9">
        <f t="shared" si="17"/>
        <v>6971.6737500000008</v>
      </c>
      <c r="AZ51" s="9">
        <f t="shared" si="17"/>
        <v>6158.4929000000002</v>
      </c>
      <c r="BA51" s="9">
        <f t="shared" si="17"/>
        <v>5435.8120500000005</v>
      </c>
      <c r="BB51" s="9">
        <f t="shared" si="17"/>
        <v>6804.9661049999995</v>
      </c>
      <c r="BC51" s="9">
        <f t="shared" si="17"/>
        <v>10693.393165000001</v>
      </c>
      <c r="BD51" s="9">
        <f t="shared" si="17"/>
        <v>12326.24819</v>
      </c>
      <c r="BE51" s="9">
        <f t="shared" si="17"/>
        <v>12326.24819</v>
      </c>
      <c r="BF51" s="9">
        <f t="shared" si="17"/>
        <v>13625.307209999999</v>
      </c>
      <c r="BG51" s="9">
        <f t="shared" si="17"/>
        <v>13625.307209999999</v>
      </c>
      <c r="BH51" s="9">
        <f t="shared" si="17"/>
        <v>13625.307209999999</v>
      </c>
      <c r="BI51" s="9">
        <f t="shared" si="17"/>
        <v>12327.99819</v>
      </c>
      <c r="BJ51" s="9">
        <f t="shared" si="17"/>
        <v>12338.12319</v>
      </c>
      <c r="BK51" s="9">
        <f t="shared" si="17"/>
        <v>10833.143165000001</v>
      </c>
      <c r="BL51" s="9">
        <f t="shared" si="17"/>
        <v>9545.9591450000007</v>
      </c>
      <c r="BM51" s="9">
        <f t="shared" si="17"/>
        <v>8355.4001250000001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758.25</v>
      </c>
      <c r="P72" s="9">
        <f t="shared" si="21"/>
        <v>758.25</v>
      </c>
      <c r="Q72" s="9">
        <f t="shared" si="21"/>
        <v>1516.75</v>
      </c>
      <c r="R72" s="9">
        <f t="shared" si="21"/>
        <v>260.76750000000004</v>
      </c>
      <c r="S72" s="9">
        <f t="shared" si="21"/>
        <v>348.00250000000005</v>
      </c>
      <c r="T72" s="9">
        <f t="shared" si="21"/>
        <v>783.24</v>
      </c>
      <c r="U72" s="9">
        <f t="shared" si="21"/>
        <v>783.24</v>
      </c>
      <c r="V72" s="9">
        <f t="shared" si="21"/>
        <v>783.24</v>
      </c>
      <c r="W72" s="9">
        <f t="shared" si="21"/>
        <v>783.24</v>
      </c>
      <c r="X72" s="9">
        <f t="shared" si="21"/>
        <v>783.24</v>
      </c>
      <c r="Y72" s="9">
        <f t="shared" si="21"/>
        <v>870.47500000000002</v>
      </c>
      <c r="Z72" s="9">
        <f t="shared" si="21"/>
        <v>957.24125000000004</v>
      </c>
      <c r="AA72" s="9">
        <f t="shared" si="21"/>
        <v>998.02250000000004</v>
      </c>
      <c r="AB72" s="9">
        <f t="shared" si="21"/>
        <v>1172.0237500000001</v>
      </c>
      <c r="AC72" s="9">
        <f t="shared" si="21"/>
        <v>1209.2112500000001</v>
      </c>
      <c r="AD72" s="9">
        <f t="shared" si="21"/>
        <v>1255.3015</v>
      </c>
      <c r="AE72" s="9">
        <f t="shared" si="21"/>
        <v>1934.9830000000002</v>
      </c>
      <c r="AF72" s="9">
        <f t="shared" si="21"/>
        <v>2286.48</v>
      </c>
      <c r="AG72" s="9">
        <f t="shared" si="21"/>
        <v>2286.48</v>
      </c>
      <c r="AH72" s="9">
        <f t="shared" si="21"/>
        <v>2512.4780000000001</v>
      </c>
      <c r="AI72" s="9">
        <f t="shared" si="21"/>
        <v>2512.4780000000001</v>
      </c>
      <c r="AJ72" s="9">
        <f t="shared" si="21"/>
        <v>2512.4780000000001</v>
      </c>
      <c r="AK72" s="9">
        <f t="shared" si="21"/>
        <v>2287.105</v>
      </c>
      <c r="AL72" s="9">
        <f t="shared" si="21"/>
        <v>2291.88625</v>
      </c>
      <c r="AM72" s="9">
        <f t="shared" si="21"/>
        <v>1996.5455000000002</v>
      </c>
      <c r="AN72" s="9">
        <f t="shared" si="21"/>
        <v>1775.9537499999999</v>
      </c>
      <c r="AO72" s="9">
        <f t="shared" si="21"/>
        <v>1589.9870000000001</v>
      </c>
      <c r="AP72" s="9">
        <f t="shared" si="21"/>
        <v>2055.8271249999998</v>
      </c>
      <c r="AQ72" s="9">
        <f t="shared" si="21"/>
        <v>3415.9618750000004</v>
      </c>
      <c r="AR72" s="9">
        <f t="shared" si="21"/>
        <v>3834.8648000000003</v>
      </c>
      <c r="AS72" s="9">
        <f t="shared" si="21"/>
        <v>3834.8648000000003</v>
      </c>
      <c r="AT72" s="9">
        <f t="shared" si="21"/>
        <v>4247.3927250000006</v>
      </c>
      <c r="AU72" s="9">
        <f t="shared" si="21"/>
        <v>4247.3927250000006</v>
      </c>
      <c r="AV72" s="9">
        <f t="shared" si="21"/>
        <v>4247.3927250000006</v>
      </c>
      <c r="AW72" s="9">
        <f t="shared" si="21"/>
        <v>3835.7398000000003</v>
      </c>
      <c r="AX72" s="9">
        <f t="shared" si="21"/>
        <v>3840.8023000000003</v>
      </c>
      <c r="AY72" s="9">
        <f t="shared" si="21"/>
        <v>3485.8368750000004</v>
      </c>
      <c r="AZ72" s="9">
        <f t="shared" si="21"/>
        <v>3079.2464500000001</v>
      </c>
      <c r="BA72" s="9">
        <f t="shared" si="21"/>
        <v>2717.9060250000002</v>
      </c>
      <c r="BB72" s="9">
        <f t="shared" si="21"/>
        <v>3402.4830524999998</v>
      </c>
      <c r="BC72" s="9">
        <f t="shared" si="21"/>
        <v>5346.6965825000007</v>
      </c>
      <c r="BD72" s="9">
        <f t="shared" si="21"/>
        <v>6163.1240950000001</v>
      </c>
      <c r="BE72" s="9">
        <f t="shared" si="21"/>
        <v>6163.1240950000001</v>
      </c>
      <c r="BF72" s="9">
        <f t="shared" si="21"/>
        <v>6812.6536049999995</v>
      </c>
      <c r="BG72" s="9">
        <f t="shared" si="21"/>
        <v>6812.6536049999995</v>
      </c>
      <c r="BH72" s="9">
        <f t="shared" si="21"/>
        <v>6812.6536049999995</v>
      </c>
      <c r="BI72" s="9">
        <f t="shared" si="21"/>
        <v>6163.9990950000001</v>
      </c>
      <c r="BJ72" s="9">
        <f t="shared" si="21"/>
        <v>6169.0615950000001</v>
      </c>
      <c r="BK72" s="9">
        <f t="shared" si="21"/>
        <v>5416.5715825000007</v>
      </c>
      <c r="BL72" s="9">
        <f t="shared" si="21"/>
        <v>4772.9795725000004</v>
      </c>
      <c r="BM72" s="9">
        <f t="shared" si="21"/>
        <v>4177.7000625000001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758.25</v>
      </c>
      <c r="P82" s="9">
        <f t="shared" si="29"/>
        <v>758.25</v>
      </c>
      <c r="Q82" s="9">
        <f t="shared" si="29"/>
        <v>1516.75</v>
      </c>
      <c r="R82" s="9">
        <f t="shared" si="29"/>
        <v>260.76750000000004</v>
      </c>
      <c r="S82" s="9">
        <f t="shared" si="29"/>
        <v>348.00250000000005</v>
      </c>
      <c r="T82" s="9">
        <f t="shared" si="29"/>
        <v>783.24</v>
      </c>
      <c r="U82" s="9">
        <f t="shared" si="29"/>
        <v>783.24</v>
      </c>
      <c r="V82" s="9">
        <f t="shared" si="29"/>
        <v>783.24</v>
      </c>
      <c r="W82" s="9">
        <f t="shared" si="29"/>
        <v>783.24</v>
      </c>
      <c r="X82" s="9">
        <f t="shared" si="29"/>
        <v>783.24</v>
      </c>
      <c r="Y82" s="9">
        <f t="shared" si="29"/>
        <v>870.47500000000002</v>
      </c>
      <c r="Z82" s="9">
        <f t="shared" si="29"/>
        <v>957.24125000000004</v>
      </c>
      <c r="AA82" s="9">
        <f t="shared" si="29"/>
        <v>998.02250000000004</v>
      </c>
      <c r="AB82" s="9">
        <f t="shared" si="29"/>
        <v>1172.0237500000001</v>
      </c>
      <c r="AC82" s="9">
        <f t="shared" si="29"/>
        <v>1209.2112500000001</v>
      </c>
      <c r="AD82" s="9">
        <f t="shared" si="29"/>
        <v>1255.3015</v>
      </c>
      <c r="AE82" s="9">
        <f t="shared" si="29"/>
        <v>1934.9830000000002</v>
      </c>
      <c r="AF82" s="9">
        <f t="shared" si="29"/>
        <v>2286.48</v>
      </c>
      <c r="AG82" s="9">
        <f t="shared" si="29"/>
        <v>2286.48</v>
      </c>
      <c r="AH82" s="9">
        <f t="shared" si="29"/>
        <v>2512.4780000000001</v>
      </c>
      <c r="AI82" s="9">
        <f t="shared" si="29"/>
        <v>2512.4780000000001</v>
      </c>
      <c r="AJ82" s="9">
        <f t="shared" si="29"/>
        <v>2512.4780000000001</v>
      </c>
      <c r="AK82" s="9">
        <f t="shared" si="29"/>
        <v>2287.105</v>
      </c>
      <c r="AL82" s="9">
        <f t="shared" si="29"/>
        <v>2291.88625</v>
      </c>
      <c r="AM82" s="9">
        <f t="shared" si="29"/>
        <v>1996.5455000000002</v>
      </c>
      <c r="AN82" s="9">
        <f t="shared" si="29"/>
        <v>1775.9537499999999</v>
      </c>
      <c r="AO82" s="9">
        <f t="shared" si="29"/>
        <v>1589.9870000000001</v>
      </c>
      <c r="AP82" s="9">
        <f t="shared" si="29"/>
        <v>2055.8271249999998</v>
      </c>
      <c r="AQ82" s="9">
        <f t="shared" si="29"/>
        <v>3415.9618750000004</v>
      </c>
      <c r="AR82" s="9">
        <f t="shared" si="29"/>
        <v>3834.8648000000003</v>
      </c>
      <c r="AS82" s="9">
        <f t="shared" si="29"/>
        <v>3834.8648000000003</v>
      </c>
      <c r="AT82" s="9">
        <f t="shared" si="29"/>
        <v>4247.3927250000006</v>
      </c>
      <c r="AU82" s="9">
        <f t="shared" si="29"/>
        <v>4247.3927250000006</v>
      </c>
      <c r="AV82" s="9">
        <f t="shared" si="29"/>
        <v>4247.3927250000006</v>
      </c>
      <c r="AW82" s="9">
        <f t="shared" si="29"/>
        <v>3835.7398000000003</v>
      </c>
      <c r="AX82" s="9">
        <f t="shared" si="29"/>
        <v>3840.8023000000003</v>
      </c>
      <c r="AY82" s="9">
        <f t="shared" si="29"/>
        <v>3485.8368750000004</v>
      </c>
      <c r="AZ82" s="9">
        <f t="shared" si="29"/>
        <v>3079.2464500000001</v>
      </c>
      <c r="BA82" s="9">
        <f t="shared" si="29"/>
        <v>2717.9060250000002</v>
      </c>
      <c r="BB82" s="9">
        <f t="shared" si="29"/>
        <v>3402.4830524999998</v>
      </c>
      <c r="BC82" s="9">
        <f t="shared" si="29"/>
        <v>5346.6965825000007</v>
      </c>
      <c r="BD82" s="9">
        <f t="shared" si="29"/>
        <v>6163.1240950000001</v>
      </c>
      <c r="BE82" s="9">
        <f t="shared" si="29"/>
        <v>6163.1240950000001</v>
      </c>
      <c r="BF82" s="9">
        <f t="shared" si="29"/>
        <v>6812.6536049999995</v>
      </c>
      <c r="BG82" s="9">
        <f t="shared" si="29"/>
        <v>6812.6536049999995</v>
      </c>
      <c r="BH82" s="9">
        <f t="shared" si="29"/>
        <v>6812.6536049999995</v>
      </c>
      <c r="BI82" s="9">
        <f t="shared" si="29"/>
        <v>6163.9990950000001</v>
      </c>
      <c r="BJ82" s="9">
        <f t="shared" si="29"/>
        <v>6169.0615950000001</v>
      </c>
      <c r="BK82" s="9">
        <f t="shared" si="29"/>
        <v>5416.5715825000007</v>
      </c>
      <c r="BL82" s="9">
        <f t="shared" si="29"/>
        <v>4772.9795725000004</v>
      </c>
      <c r="BM82" s="9">
        <f t="shared" si="29"/>
        <v>4177.7000625000001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100</v>
      </c>
      <c r="E3" s="184">
        <f>REV_DB!F20</f>
        <v>110</v>
      </c>
      <c r="F3" s="184">
        <f>REV_DB!G20</f>
        <v>219</v>
      </c>
      <c r="G3" s="184">
        <f>REV_DB!H20</f>
        <v>311</v>
      </c>
      <c r="H3" s="184">
        <f>REV_DB!I20</f>
        <v>419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200000</v>
      </c>
      <c r="E4" s="63">
        <f>REV_DB!F24</f>
        <v>453750</v>
      </c>
      <c r="F4" s="63">
        <f>REV_DB!G24</f>
        <v>1116900</v>
      </c>
      <c r="G4" s="63">
        <f>REV_DB!H24</f>
        <v>1819350</v>
      </c>
      <c r="H4" s="63">
        <f>REV_DB!I24</f>
        <v>2733975</v>
      </c>
      <c r="I4" s="181">
        <f>SUM(D4:H4)</f>
        <v>6323975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121330</v>
      </c>
      <c r="E5" s="63">
        <f>REV_DB!F17</f>
        <v>389277.75</v>
      </c>
      <c r="F5" s="63">
        <f>REV_DB!G17</f>
        <v>1009686.24</v>
      </c>
      <c r="G5" s="63">
        <f>REV_DB!H17</f>
        <v>1713729.129</v>
      </c>
      <c r="H5" s="63">
        <f>REV_DB!I17</f>
        <v>2728548.0219000001</v>
      </c>
      <c r="I5" s="181">
        <f>SUM(D5:H5)</f>
        <v>5962571.1409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712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742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3" t="s">
        <v>36</v>
      </c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/>
      <c r="AB34" s="363" t="s">
        <v>37</v>
      </c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/>
      <c r="AN34" s="363" t="s">
        <v>38</v>
      </c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/>
      <c r="AZ34" s="363" t="s">
        <v>39</v>
      </c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  <c r="BK34" s="363"/>
      <c r="BL34" s="35"/>
    </row>
    <row r="35" spans="1:75" s="14" customFormat="1" x14ac:dyDescent="0.15">
      <c r="B35" s="47" t="s">
        <v>719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7" t="s">
        <v>35</v>
      </c>
      <c r="E38" s="367"/>
      <c r="F38" s="367"/>
      <c r="G38" s="367"/>
      <c r="H38" s="367"/>
      <c r="I38" s="367"/>
      <c r="J38" s="367"/>
      <c r="K38" s="367"/>
      <c r="L38" s="367"/>
      <c r="M38" s="367"/>
      <c r="N38" s="367"/>
      <c r="O38" s="36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708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710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tabSelected="1" zoomScaleNormal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25" sqref="C25"/>
    </sheetView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3" t="s">
        <v>650</v>
      </c>
      <c r="C2" s="363"/>
      <c r="D2" s="363"/>
      <c r="E2" s="363"/>
      <c r="F2" s="363"/>
      <c r="G2" s="36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641</v>
      </c>
      <c r="B6" s="372">
        <f>[1]PREC_MERCADO_CWS!$B$26</f>
        <v>71280.000000000015</v>
      </c>
      <c r="C6" s="372">
        <f>B6*(1.13)</f>
        <v>80546.400000000009</v>
      </c>
      <c r="D6" s="372">
        <f t="shared" ref="D6:F6" si="0">C6*(1.13)</f>
        <v>91017.432000000001</v>
      </c>
      <c r="E6" s="372">
        <f t="shared" si="0"/>
        <v>102849.69815999999</v>
      </c>
      <c r="F6" s="372">
        <f t="shared" si="0"/>
        <v>116220.15892079998</v>
      </c>
      <c r="G6" s="169">
        <f>SUM(B6:F6)</f>
        <v>461913.68908079999</v>
      </c>
      <c r="H6" s="173"/>
      <c r="I6"/>
      <c r="J6"/>
      <c r="K6"/>
      <c r="L6"/>
      <c r="M6"/>
    </row>
    <row r="7" spans="1:14" x14ac:dyDescent="0.15">
      <c r="A7" t="s">
        <v>639</v>
      </c>
      <c r="B7" s="373">
        <v>0.05</v>
      </c>
      <c r="C7" s="373">
        <v>0.05</v>
      </c>
      <c r="D7" s="373">
        <v>0.06</v>
      </c>
      <c r="E7" s="373">
        <v>0.06</v>
      </c>
      <c r="F7" s="373">
        <v>0.06</v>
      </c>
      <c r="G7" s="116"/>
      <c r="H7"/>
      <c r="I7"/>
      <c r="J7"/>
      <c r="K7"/>
      <c r="L7"/>
      <c r="M7"/>
    </row>
    <row r="8" spans="1:14" x14ac:dyDescent="0.15">
      <c r="A8" t="s">
        <v>640</v>
      </c>
      <c r="B8" s="169">
        <f>B6*B7</f>
        <v>3564.0000000000009</v>
      </c>
      <c r="C8" s="169">
        <f>C6*C7</f>
        <v>4027.3200000000006</v>
      </c>
      <c r="D8" s="169">
        <f>D6*D7</f>
        <v>5461.0459199999996</v>
      </c>
      <c r="E8" s="169">
        <f>E6*E7</f>
        <v>6170.9818895999988</v>
      </c>
      <c r="F8" s="169">
        <f>F6*F7</f>
        <v>6973.2095352479982</v>
      </c>
      <c r="G8" s="169">
        <f>SUM(B8:F8)</f>
        <v>26196.557344847999</v>
      </c>
      <c r="H8" s="173"/>
      <c r="I8"/>
      <c r="J8"/>
      <c r="K8"/>
      <c r="L8"/>
      <c r="M8"/>
    </row>
    <row r="9" spans="1:14" x14ac:dyDescent="0.15">
      <c r="A9" t="s">
        <v>644</v>
      </c>
      <c r="B9" s="373">
        <v>2.7859999999999999E-2</v>
      </c>
      <c r="C9" s="373">
        <v>2.7859999999999999E-2</v>
      </c>
      <c r="D9" s="373">
        <v>0.04</v>
      </c>
      <c r="E9" s="373">
        <v>0.05</v>
      </c>
      <c r="F9" s="373">
        <v>0.06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169">
        <f>B9*B8</f>
        <v>99.293040000000019</v>
      </c>
      <c r="C10" s="169">
        <f>C9*C8</f>
        <v>112.20113520000001</v>
      </c>
      <c r="D10" s="169">
        <f>D9*D8</f>
        <v>218.44183679999998</v>
      </c>
      <c r="E10" s="169">
        <f>E9*E8</f>
        <v>308.54909447999995</v>
      </c>
      <c r="F10" s="169">
        <f>F9*F8</f>
        <v>418.3925721148799</v>
      </c>
      <c r="G10" s="169">
        <f>SUM(B10:F10)</f>
        <v>1156.8776785948799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3" t="s">
        <v>651</v>
      </c>
      <c r="C12" s="363"/>
      <c r="D12" s="363"/>
      <c r="E12" s="363"/>
      <c r="F12" s="363"/>
      <c r="G12" s="36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218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642</v>
      </c>
      <c r="B16" s="373">
        <v>0.05</v>
      </c>
      <c r="C16" s="373">
        <v>0.08</v>
      </c>
      <c r="D16" s="373">
        <v>0.09</v>
      </c>
      <c r="E16" s="373">
        <v>0.09</v>
      </c>
      <c r="F16" s="373">
        <v>0.1</v>
      </c>
      <c r="G16" s="373">
        <v>0.11</v>
      </c>
      <c r="H16" s="373">
        <v>0.09</v>
      </c>
      <c r="I16" s="373">
        <v>0.1</v>
      </c>
      <c r="J16" s="373">
        <v>0.08</v>
      </c>
      <c r="K16" s="373">
        <v>0.08</v>
      </c>
      <c r="L16" s="373">
        <v>0.08</v>
      </c>
      <c r="M16" s="373">
        <v>0.05</v>
      </c>
      <c r="N16" s="172">
        <f>SUM(B16:M16)</f>
        <v>0.99999999999999989</v>
      </c>
    </row>
    <row r="17" spans="1:20" ht="13.5" customHeight="1" x14ac:dyDescent="0.15">
      <c r="A17" s="21" t="s">
        <v>643</v>
      </c>
      <c r="B17" s="98">
        <f>B16</f>
        <v>0.05</v>
      </c>
      <c r="C17" s="98">
        <f t="shared" ref="C17:M17" si="1">C16+B17</f>
        <v>0.13</v>
      </c>
      <c r="D17" s="98">
        <f t="shared" si="1"/>
        <v>0.22</v>
      </c>
      <c r="E17" s="98">
        <f t="shared" si="1"/>
        <v>0.31</v>
      </c>
      <c r="F17" s="98">
        <f t="shared" si="1"/>
        <v>0.41000000000000003</v>
      </c>
      <c r="G17" s="98">
        <f t="shared" si="1"/>
        <v>0.52</v>
      </c>
      <c r="H17" s="98">
        <f t="shared" si="1"/>
        <v>0.61</v>
      </c>
      <c r="I17" s="98">
        <f t="shared" si="1"/>
        <v>0.71</v>
      </c>
      <c r="J17" s="98">
        <f t="shared" si="1"/>
        <v>0.78999999999999992</v>
      </c>
      <c r="K17" s="98">
        <f t="shared" si="1"/>
        <v>0.86999999999999988</v>
      </c>
      <c r="L17" s="98">
        <f t="shared" si="1"/>
        <v>0.94999999999999984</v>
      </c>
      <c r="M17" s="98">
        <f t="shared" si="1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72">
        <f>[1]PREC_MERCADO_CWS!$B$26</f>
        <v>71280.000000000015</v>
      </c>
    </row>
    <row r="21" spans="1:20" x14ac:dyDescent="0.15">
      <c r="C21" s="363" t="s">
        <v>652</v>
      </c>
      <c r="D21" s="363"/>
      <c r="E21" s="363"/>
      <c r="F21" s="363"/>
    </row>
    <row r="23" spans="1:20" x14ac:dyDescent="0.15">
      <c r="C23" s="34" t="s">
        <v>332</v>
      </c>
      <c r="D23" s="34" t="s">
        <v>653</v>
      </c>
      <c r="E23" s="34" t="s">
        <v>645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99.293040000000019</v>
      </c>
      <c r="D25" s="374">
        <f>C25/$C$19</f>
        <v>1.3929999999999999E-3</v>
      </c>
      <c r="E25" s="180">
        <f>O36</f>
        <v>100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112.20113520000001</v>
      </c>
      <c r="D26" s="374">
        <f>(+C26+C25)/$C$19</f>
        <v>2.9670899999999999E-3</v>
      </c>
      <c r="E26" s="171">
        <f>O40</f>
        <v>110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218.44183679999998</v>
      </c>
      <c r="D27" s="374">
        <f>(+C27+C26+C25)/$C$19</f>
        <v>6.0316499999999986E-3</v>
      </c>
      <c r="E27" s="171">
        <f>O44</f>
        <v>219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308.54909447999995</v>
      </c>
      <c r="D28" s="374">
        <f>(+C28+C27+C26+C25)/$C$19</f>
        <v>1.0360340999999999E-2</v>
      </c>
      <c r="E28" s="171">
        <f>O48</f>
        <v>311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418.3925721148799</v>
      </c>
      <c r="D29" s="374">
        <f>(+C29+C28+C27+C26)/$C$19</f>
        <v>1.4837045995999994E-2</v>
      </c>
      <c r="E29" s="171">
        <f>O52</f>
        <v>419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1156.8776785948799</v>
      </c>
      <c r="E30" s="171">
        <f>SUM(E25:E29)</f>
        <v>1159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3" t="s">
        <v>654</v>
      </c>
      <c r="C32" s="363"/>
      <c r="D32" s="363"/>
      <c r="E32" s="363"/>
      <c r="F32" s="363"/>
      <c r="G32" s="363"/>
      <c r="H32" s="36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3" t="s">
        <v>333</v>
      </c>
      <c r="C35" s="373"/>
      <c r="D35" s="373"/>
      <c r="E35" s="373"/>
      <c r="F35" s="373"/>
      <c r="G35" s="373"/>
      <c r="H35" s="373"/>
      <c r="I35" s="373"/>
      <c r="J35" s="373"/>
      <c r="K35" s="373"/>
      <c r="L35" s="373">
        <v>0.25</v>
      </c>
      <c r="M35" s="373">
        <v>0.25</v>
      </c>
      <c r="N35" s="373">
        <v>0.5</v>
      </c>
      <c r="O35" s="46">
        <f>SUM(C35:N35)</f>
        <v>1</v>
      </c>
    </row>
    <row r="36" spans="2:15" x14ac:dyDescent="0.15">
      <c r="B36" s="33" t="s">
        <v>215</v>
      </c>
      <c r="C36" s="171">
        <f t="shared" ref="C36:N36" si="2">ROUND(($C$25*C35),0)</f>
        <v>0</v>
      </c>
      <c r="D36" s="171">
        <f t="shared" si="2"/>
        <v>0</v>
      </c>
      <c r="E36" s="171">
        <f t="shared" si="2"/>
        <v>0</v>
      </c>
      <c r="F36" s="171">
        <f t="shared" si="2"/>
        <v>0</v>
      </c>
      <c r="G36" s="171">
        <f t="shared" si="2"/>
        <v>0</v>
      </c>
      <c r="H36" s="171">
        <f t="shared" si="2"/>
        <v>0</v>
      </c>
      <c r="I36" s="171">
        <f t="shared" si="2"/>
        <v>0</v>
      </c>
      <c r="J36" s="171">
        <f t="shared" si="2"/>
        <v>0</v>
      </c>
      <c r="K36" s="171">
        <f t="shared" si="2"/>
        <v>0</v>
      </c>
      <c r="L36" s="171">
        <f t="shared" si="2"/>
        <v>25</v>
      </c>
      <c r="M36" s="171">
        <f t="shared" si="2"/>
        <v>25</v>
      </c>
      <c r="N36" s="171">
        <f t="shared" si="2"/>
        <v>50</v>
      </c>
      <c r="O36" s="171">
        <f>SUM(C36:N36)</f>
        <v>100</v>
      </c>
    </row>
    <row r="38" spans="2:15" x14ac:dyDescent="0.15">
      <c r="B38" s="14" t="s">
        <v>334</v>
      </c>
      <c r="C38" s="10" t="s">
        <v>40</v>
      </c>
      <c r="D38" s="10" t="s">
        <v>41</v>
      </c>
      <c r="E38" s="10" t="s">
        <v>42</v>
      </c>
      <c r="F38" s="10" t="s">
        <v>43</v>
      </c>
      <c r="G38" s="10" t="s">
        <v>44</v>
      </c>
      <c r="H38" s="10" t="s">
        <v>45</v>
      </c>
      <c r="I38" s="10" t="s">
        <v>46</v>
      </c>
      <c r="J38" s="10" t="s">
        <v>47</v>
      </c>
      <c r="K38" s="10" t="s">
        <v>48</v>
      </c>
      <c r="L38" s="10" t="s">
        <v>49</v>
      </c>
      <c r="M38" s="10" t="s">
        <v>50</v>
      </c>
      <c r="N38" s="10" t="s">
        <v>51</v>
      </c>
      <c r="O38" s="14" t="s">
        <v>218</v>
      </c>
    </row>
    <row r="39" spans="2:15" x14ac:dyDescent="0.15">
      <c r="B39" s="33" t="s">
        <v>333</v>
      </c>
      <c r="C39" s="373">
        <v>0.03</v>
      </c>
      <c r="D39" s="373">
        <v>0.04</v>
      </c>
      <c r="E39" s="373">
        <v>0.08</v>
      </c>
      <c r="F39" s="373">
        <v>0.08</v>
      </c>
      <c r="G39" s="373">
        <v>0.08</v>
      </c>
      <c r="H39" s="373">
        <v>0.08</v>
      </c>
      <c r="I39" s="373">
        <v>0.08</v>
      </c>
      <c r="J39" s="373">
        <v>0.09</v>
      </c>
      <c r="K39" s="373">
        <v>0.1</v>
      </c>
      <c r="L39" s="373">
        <v>0.1</v>
      </c>
      <c r="M39" s="373">
        <v>0.12</v>
      </c>
      <c r="N39" s="373">
        <v>0.12</v>
      </c>
      <c r="O39" s="46">
        <f>SUM(C39:N39)</f>
        <v>1</v>
      </c>
    </row>
    <row r="40" spans="2:15" x14ac:dyDescent="0.15">
      <c r="B40" s="33" t="s">
        <v>215</v>
      </c>
      <c r="C40" s="171">
        <f>ROUND(($C$26*C39),0)</f>
        <v>3</v>
      </c>
      <c r="D40" s="171">
        <f t="shared" ref="C40:N40" si="3">ROUND(($C$26*D39),0)</f>
        <v>4</v>
      </c>
      <c r="E40" s="171">
        <f t="shared" si="3"/>
        <v>9</v>
      </c>
      <c r="F40" s="171">
        <f t="shared" si="3"/>
        <v>9</v>
      </c>
      <c r="G40" s="171">
        <f t="shared" si="3"/>
        <v>9</v>
      </c>
      <c r="H40" s="171">
        <f t="shared" si="3"/>
        <v>9</v>
      </c>
      <c r="I40" s="171">
        <f t="shared" si="3"/>
        <v>9</v>
      </c>
      <c r="J40" s="171">
        <f t="shared" si="3"/>
        <v>10</v>
      </c>
      <c r="K40" s="171">
        <f t="shared" si="3"/>
        <v>11</v>
      </c>
      <c r="L40" s="171">
        <f t="shared" si="3"/>
        <v>11</v>
      </c>
      <c r="M40" s="171">
        <f t="shared" si="3"/>
        <v>13</v>
      </c>
      <c r="N40" s="171">
        <f t="shared" si="3"/>
        <v>13</v>
      </c>
      <c r="O40" s="171">
        <f>SUM(C40:N40)</f>
        <v>110</v>
      </c>
    </row>
    <row r="42" spans="2:15" x14ac:dyDescent="0.15">
      <c r="B42" s="14" t="s">
        <v>335</v>
      </c>
      <c r="C42" s="10" t="s">
        <v>40</v>
      </c>
      <c r="D42" s="10" t="s">
        <v>41</v>
      </c>
      <c r="E42" s="10" t="s">
        <v>42</v>
      </c>
      <c r="F42" s="10" t="s">
        <v>43</v>
      </c>
      <c r="G42" s="10" t="s">
        <v>44</v>
      </c>
      <c r="H42" s="10" t="s">
        <v>45</v>
      </c>
      <c r="I42" s="10" t="s">
        <v>46</v>
      </c>
      <c r="J42" s="10" t="s">
        <v>47</v>
      </c>
      <c r="K42" s="10" t="s">
        <v>48</v>
      </c>
      <c r="L42" s="10" t="s">
        <v>49</v>
      </c>
      <c r="M42" s="10" t="s">
        <v>50</v>
      </c>
      <c r="N42" s="10" t="s">
        <v>51</v>
      </c>
      <c r="O42" s="14" t="s">
        <v>218</v>
      </c>
    </row>
    <row r="43" spans="2:15" x14ac:dyDescent="0.15">
      <c r="B43" s="33" t="s">
        <v>333</v>
      </c>
      <c r="C43" s="373">
        <v>0.05</v>
      </c>
      <c r="D43" s="373">
        <v>0.08</v>
      </c>
      <c r="E43" s="373">
        <v>0.09</v>
      </c>
      <c r="F43" s="373">
        <v>0.09</v>
      </c>
      <c r="G43" s="373">
        <v>0.1</v>
      </c>
      <c r="H43" s="373">
        <v>0.1</v>
      </c>
      <c r="I43" s="373">
        <v>0.1</v>
      </c>
      <c r="J43" s="373">
        <v>0.09</v>
      </c>
      <c r="K43" s="373">
        <v>0.09</v>
      </c>
      <c r="L43" s="373">
        <v>0.08</v>
      </c>
      <c r="M43" s="373">
        <v>7.0000000000000007E-2</v>
      </c>
      <c r="N43" s="373">
        <v>0.06</v>
      </c>
      <c r="O43" s="46">
        <f>SUM(C43:N43)</f>
        <v>1</v>
      </c>
    </row>
    <row r="44" spans="2:15" x14ac:dyDescent="0.15">
      <c r="B44" s="33" t="s">
        <v>215</v>
      </c>
      <c r="C44" s="171">
        <f t="shared" ref="C44:N44" si="4">ROUND(($C$27*C43),0)</f>
        <v>11</v>
      </c>
      <c r="D44" s="171">
        <f t="shared" si="4"/>
        <v>17</v>
      </c>
      <c r="E44" s="171">
        <f t="shared" si="4"/>
        <v>20</v>
      </c>
      <c r="F44" s="171">
        <f t="shared" si="4"/>
        <v>20</v>
      </c>
      <c r="G44" s="171">
        <f t="shared" si="4"/>
        <v>22</v>
      </c>
      <c r="H44" s="171">
        <f t="shared" si="4"/>
        <v>22</v>
      </c>
      <c r="I44" s="171">
        <f t="shared" si="4"/>
        <v>22</v>
      </c>
      <c r="J44" s="171">
        <f t="shared" si="4"/>
        <v>20</v>
      </c>
      <c r="K44" s="171">
        <f t="shared" si="4"/>
        <v>20</v>
      </c>
      <c r="L44" s="171">
        <f t="shared" si="4"/>
        <v>17</v>
      </c>
      <c r="M44" s="171">
        <f t="shared" si="4"/>
        <v>15</v>
      </c>
      <c r="N44" s="171">
        <f t="shared" si="4"/>
        <v>13</v>
      </c>
      <c r="O44" s="171">
        <f>SUM(C44:N44)</f>
        <v>219</v>
      </c>
    </row>
    <row r="46" spans="2:15" x14ac:dyDescent="0.15">
      <c r="B46" s="14" t="s">
        <v>336</v>
      </c>
      <c r="C46" s="10" t="s">
        <v>40</v>
      </c>
      <c r="D46" s="10" t="s">
        <v>41</v>
      </c>
      <c r="E46" s="10" t="s">
        <v>42</v>
      </c>
      <c r="F46" s="10" t="s">
        <v>43</v>
      </c>
      <c r="G46" s="10" t="s">
        <v>44</v>
      </c>
      <c r="H46" s="10" t="s">
        <v>45</v>
      </c>
      <c r="I46" s="10" t="s">
        <v>46</v>
      </c>
      <c r="J46" s="10" t="s">
        <v>47</v>
      </c>
      <c r="K46" s="10" t="s">
        <v>48</v>
      </c>
      <c r="L46" s="10" t="s">
        <v>49</v>
      </c>
      <c r="M46" s="10" t="s">
        <v>50</v>
      </c>
      <c r="N46" s="10" t="s">
        <v>51</v>
      </c>
      <c r="O46" s="14" t="s">
        <v>218</v>
      </c>
    </row>
    <row r="47" spans="2:15" x14ac:dyDescent="0.15">
      <c r="B47" s="33" t="s">
        <v>333</v>
      </c>
      <c r="C47" s="373">
        <v>0.05</v>
      </c>
      <c r="D47" s="373">
        <v>0.08</v>
      </c>
      <c r="E47" s="373">
        <v>0.09</v>
      </c>
      <c r="F47" s="373">
        <v>0.09</v>
      </c>
      <c r="G47" s="373">
        <v>0.1</v>
      </c>
      <c r="H47" s="373">
        <v>0.1</v>
      </c>
      <c r="I47" s="373">
        <v>0.1</v>
      </c>
      <c r="J47" s="373">
        <v>0.09</v>
      </c>
      <c r="K47" s="373">
        <v>0.09</v>
      </c>
      <c r="L47" s="373">
        <v>0.08</v>
      </c>
      <c r="M47" s="373">
        <v>7.0000000000000007E-2</v>
      </c>
      <c r="N47" s="373">
        <v>0.06</v>
      </c>
      <c r="O47" s="46">
        <f>SUM(C47:N47)</f>
        <v>1</v>
      </c>
    </row>
    <row r="48" spans="2:15" x14ac:dyDescent="0.15">
      <c r="B48" s="33" t="s">
        <v>215</v>
      </c>
      <c r="C48" s="171">
        <f t="shared" ref="C48:N48" si="5">ROUND(($C$28*C47),0)</f>
        <v>15</v>
      </c>
      <c r="D48" s="171">
        <f t="shared" si="5"/>
        <v>25</v>
      </c>
      <c r="E48" s="171">
        <f t="shared" si="5"/>
        <v>28</v>
      </c>
      <c r="F48" s="171">
        <f t="shared" si="5"/>
        <v>28</v>
      </c>
      <c r="G48" s="171">
        <f t="shared" si="5"/>
        <v>31</v>
      </c>
      <c r="H48" s="171">
        <f t="shared" si="5"/>
        <v>31</v>
      </c>
      <c r="I48" s="171">
        <f t="shared" si="5"/>
        <v>31</v>
      </c>
      <c r="J48" s="171">
        <f t="shared" si="5"/>
        <v>28</v>
      </c>
      <c r="K48" s="171">
        <f t="shared" si="5"/>
        <v>28</v>
      </c>
      <c r="L48" s="171">
        <f t="shared" si="5"/>
        <v>25</v>
      </c>
      <c r="M48" s="171">
        <f t="shared" si="5"/>
        <v>22</v>
      </c>
      <c r="N48" s="171">
        <f t="shared" si="5"/>
        <v>19</v>
      </c>
      <c r="O48" s="171">
        <f>SUM(C48:N48)</f>
        <v>311</v>
      </c>
    </row>
    <row r="50" spans="2:19" x14ac:dyDescent="0.15">
      <c r="B50" s="14" t="s">
        <v>39</v>
      </c>
      <c r="C50" s="10" t="s">
        <v>40</v>
      </c>
      <c r="D50" s="10" t="s">
        <v>41</v>
      </c>
      <c r="E50" s="10" t="s">
        <v>42</v>
      </c>
      <c r="F50" s="10" t="s">
        <v>43</v>
      </c>
      <c r="G50" s="10" t="s">
        <v>44</v>
      </c>
      <c r="H50" s="10" t="s">
        <v>45</v>
      </c>
      <c r="I50" s="10" t="s">
        <v>46</v>
      </c>
      <c r="J50" s="10" t="s">
        <v>47</v>
      </c>
      <c r="K50" s="10" t="s">
        <v>48</v>
      </c>
      <c r="L50" s="10" t="s">
        <v>49</v>
      </c>
      <c r="M50" s="10" t="s">
        <v>50</v>
      </c>
      <c r="N50" s="10" t="s">
        <v>51</v>
      </c>
      <c r="O50" s="14" t="s">
        <v>218</v>
      </c>
    </row>
    <row r="51" spans="2:19" x14ac:dyDescent="0.15">
      <c r="B51" s="33" t="s">
        <v>333</v>
      </c>
      <c r="C51" s="373">
        <v>0.05</v>
      </c>
      <c r="D51" s="373">
        <v>0.08</v>
      </c>
      <c r="E51" s="373">
        <v>0.09</v>
      </c>
      <c r="F51" s="373">
        <v>0.09</v>
      </c>
      <c r="G51" s="373">
        <v>0.1</v>
      </c>
      <c r="H51" s="373">
        <v>0.1</v>
      </c>
      <c r="I51" s="373">
        <v>0.1</v>
      </c>
      <c r="J51" s="373">
        <v>0.09</v>
      </c>
      <c r="K51" s="373">
        <v>0.09</v>
      </c>
      <c r="L51" s="373">
        <v>0.08</v>
      </c>
      <c r="M51" s="373">
        <v>7.0000000000000007E-2</v>
      </c>
      <c r="N51" s="373">
        <v>0.06</v>
      </c>
      <c r="O51" s="46">
        <f>SUM(C51:N51)</f>
        <v>1</v>
      </c>
    </row>
    <row r="52" spans="2:19" x14ac:dyDescent="0.15">
      <c r="B52" s="33" t="s">
        <v>215</v>
      </c>
      <c r="C52" s="171">
        <f t="shared" ref="C52:N52" si="6">ROUND(($C$29*C51),0)</f>
        <v>21</v>
      </c>
      <c r="D52" s="171">
        <f t="shared" si="6"/>
        <v>33</v>
      </c>
      <c r="E52" s="171">
        <f t="shared" si="6"/>
        <v>38</v>
      </c>
      <c r="F52" s="171">
        <f t="shared" si="6"/>
        <v>38</v>
      </c>
      <c r="G52" s="171">
        <f t="shared" si="6"/>
        <v>42</v>
      </c>
      <c r="H52" s="171">
        <f t="shared" si="6"/>
        <v>42</v>
      </c>
      <c r="I52" s="171">
        <f t="shared" si="6"/>
        <v>42</v>
      </c>
      <c r="J52" s="171">
        <f t="shared" si="6"/>
        <v>38</v>
      </c>
      <c r="K52" s="171">
        <f t="shared" si="6"/>
        <v>38</v>
      </c>
      <c r="L52" s="171">
        <f t="shared" si="6"/>
        <v>33</v>
      </c>
      <c r="M52" s="171">
        <f t="shared" si="6"/>
        <v>29</v>
      </c>
      <c r="N52" s="171">
        <f t="shared" si="6"/>
        <v>25</v>
      </c>
      <c r="O52" s="171">
        <f>SUM(C52:N52)</f>
        <v>419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200000</v>
      </c>
      <c r="F3" s="66">
        <f>F24</f>
        <v>453750</v>
      </c>
      <c r="G3" s="66">
        <f>G24</f>
        <v>1116900</v>
      </c>
      <c r="H3" s="66">
        <f>H24</f>
        <v>1819350</v>
      </c>
      <c r="I3" s="66">
        <f>I24</f>
        <v>2733975</v>
      </c>
      <c r="J3" s="118">
        <f>SUM(E3:I3)</f>
        <v>6323975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90900</v>
      </c>
      <c r="F5" s="66">
        <f>F31</f>
        <v>93291.000000000015</v>
      </c>
      <c r="G5" s="66">
        <f>G31</f>
        <v>174387.51</v>
      </c>
      <c r="H5" s="66">
        <f>H31</f>
        <v>234170.87099999996</v>
      </c>
      <c r="I5" s="66">
        <f>I31</f>
        <v>209114.47809999998</v>
      </c>
      <c r="J5" s="118">
        <f>SUM(E5:I5)</f>
        <v>801863.85909999989</v>
      </c>
    </row>
    <row r="6" spans="2:11" x14ac:dyDescent="0.15">
      <c r="B6" s="33" t="s">
        <v>345</v>
      </c>
      <c r="E6" s="66">
        <f>E3-E5</f>
        <v>109100</v>
      </c>
      <c r="F6" s="66">
        <f>F3-F5</f>
        <v>360459</v>
      </c>
      <c r="G6" s="66">
        <f>G3-G5</f>
        <v>942512.49</v>
      </c>
      <c r="H6" s="66">
        <f>H3-H5</f>
        <v>1585179.129</v>
      </c>
      <c r="I6" s="66">
        <f>I3-I5</f>
        <v>2524860.5219000001</v>
      </c>
      <c r="J6" s="118">
        <f>SUM(E6:I6)</f>
        <v>5522111.1409</v>
      </c>
    </row>
    <row r="7" spans="2:11" x14ac:dyDescent="0.15">
      <c r="B7" s="33" t="s">
        <v>327</v>
      </c>
      <c r="E7" s="116">
        <f>E6/E3</f>
        <v>0.54549999999999998</v>
      </c>
      <c r="F7" s="116">
        <f>F6/F3</f>
        <v>0.7944</v>
      </c>
      <c r="G7" s="116">
        <f>G6/G3</f>
        <v>0.84386470588235296</v>
      </c>
      <c r="H7" s="116">
        <f>H6/H3</f>
        <v>0.87128871794871787</v>
      </c>
      <c r="I7" s="116">
        <f>I6/I3</f>
        <v>0.92351265900383139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7300</v>
      </c>
      <c r="F9" s="66">
        <f t="shared" si="0"/>
        <v>11250</v>
      </c>
      <c r="G9" s="66">
        <f t="shared" si="0"/>
        <v>17637.5</v>
      </c>
      <c r="H9" s="66">
        <f t="shared" si="0"/>
        <v>18270</v>
      </c>
      <c r="I9" s="66">
        <f t="shared" si="0"/>
        <v>11340</v>
      </c>
      <c r="J9" s="118">
        <f t="shared" ref="J9:J17" si="1">SUM(E9:I9)</f>
        <v>65797.5</v>
      </c>
    </row>
    <row r="10" spans="2:11" x14ac:dyDescent="0.15">
      <c r="B10" s="33" t="s">
        <v>375</v>
      </c>
      <c r="E10" s="66">
        <f t="shared" si="0"/>
        <v>1825</v>
      </c>
      <c r="F10" s="66">
        <f t="shared" si="0"/>
        <v>3325</v>
      </c>
      <c r="G10" s="66">
        <f t="shared" si="0"/>
        <v>5400</v>
      </c>
      <c r="H10" s="66">
        <f t="shared" si="0"/>
        <v>9590</v>
      </c>
      <c r="I10" s="66">
        <f t="shared" si="0"/>
        <v>10850</v>
      </c>
      <c r="J10" s="118">
        <f t="shared" si="1"/>
        <v>30990</v>
      </c>
    </row>
    <row r="11" spans="2:11" x14ac:dyDescent="0.15">
      <c r="B11" s="33" t="s">
        <v>379</v>
      </c>
      <c r="E11" s="66">
        <f>SUM(E9:E10)</f>
        <v>9125</v>
      </c>
      <c r="F11" s="66">
        <f>SUM(F9:F10)</f>
        <v>14575</v>
      </c>
      <c r="G11" s="66">
        <f>SUM(G9:G10)</f>
        <v>23037.5</v>
      </c>
      <c r="H11" s="66">
        <f>SUM(H9:H10)</f>
        <v>27860</v>
      </c>
      <c r="I11" s="66">
        <f>SUM(I9:I10)</f>
        <v>22190</v>
      </c>
      <c r="J11" s="118">
        <f t="shared" si="1"/>
        <v>96787.5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675</v>
      </c>
      <c r="F13" s="66">
        <f t="shared" si="2"/>
        <v>1250</v>
      </c>
      <c r="G13" s="66">
        <f t="shared" si="2"/>
        <v>3400</v>
      </c>
      <c r="H13" s="66">
        <f t="shared" si="2"/>
        <v>6325</v>
      </c>
      <c r="I13" s="66">
        <f t="shared" si="2"/>
        <v>9575</v>
      </c>
      <c r="J13" s="118">
        <f t="shared" si="1"/>
        <v>21225</v>
      </c>
    </row>
    <row r="14" spans="2:11" x14ac:dyDescent="0.15">
      <c r="B14" s="33" t="s">
        <v>377</v>
      </c>
      <c r="E14" s="66">
        <f t="shared" si="2"/>
        <v>2430</v>
      </c>
      <c r="F14" s="66">
        <f t="shared" si="2"/>
        <v>12993.75</v>
      </c>
      <c r="G14" s="66">
        <f t="shared" si="2"/>
        <v>40736.25</v>
      </c>
      <c r="H14" s="66">
        <f t="shared" si="2"/>
        <v>94365</v>
      </c>
      <c r="I14" s="66">
        <f t="shared" si="2"/>
        <v>171922.5</v>
      </c>
      <c r="J14" s="118">
        <f t="shared" si="1"/>
        <v>322447.5</v>
      </c>
    </row>
    <row r="15" spans="2:11" x14ac:dyDescent="0.15">
      <c r="B15" s="33" t="s">
        <v>380</v>
      </c>
      <c r="E15" s="66">
        <f>SUM(E13:E14)</f>
        <v>3105</v>
      </c>
      <c r="F15" s="66">
        <f>SUM(F13:F14)</f>
        <v>14243.75</v>
      </c>
      <c r="G15" s="66">
        <f>SUM(G13:G14)</f>
        <v>44136.25</v>
      </c>
      <c r="H15" s="66">
        <f>SUM(H13:H14)</f>
        <v>100690</v>
      </c>
      <c r="I15" s="66">
        <f>SUM(I13:I14)</f>
        <v>181497.5</v>
      </c>
      <c r="J15" s="118">
        <f t="shared" si="1"/>
        <v>343672.5</v>
      </c>
      <c r="K15" s="120">
        <f>J15+J14+J13+J11+J6</f>
        <v>6306243.6409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121330</v>
      </c>
      <c r="F17" s="66">
        <f>F6+F11+F15</f>
        <v>389277.75</v>
      </c>
      <c r="G17" s="66">
        <f>G6+G11+G15</f>
        <v>1009686.24</v>
      </c>
      <c r="H17" s="66">
        <f>H6+H11+H15</f>
        <v>1713729.129</v>
      </c>
      <c r="I17" s="66">
        <f>I6+I11+I15</f>
        <v>2728548.0219000001</v>
      </c>
      <c r="J17" s="118">
        <f t="shared" si="1"/>
        <v>5962571.1409</v>
      </c>
      <c r="K17" s="120">
        <f>J15+J11+J3</f>
        <v>6764435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656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100</v>
      </c>
      <c r="F20">
        <f>SUM('REV-REVCALC_CWS'!Q6:AB6)</f>
        <v>110</v>
      </c>
      <c r="G20">
        <f>SUM('REV-REVCALC_CWS'!AC6:AN6)</f>
        <v>219</v>
      </c>
      <c r="H20">
        <f>SUM('REV-REVCALC_CWS'!AO6:AZ6)</f>
        <v>311</v>
      </c>
      <c r="I20">
        <f>SUM('REV-REVCALC_CWS'!BA6:BL6)</f>
        <v>419</v>
      </c>
      <c r="J20" s="118">
        <f>SUM(E20:I20)</f>
        <v>1159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500000</v>
      </c>
      <c r="F21" s="66">
        <f>SUM('REV-REVCALC_CWS'!Q7:AB7)</f>
        <v>605000</v>
      </c>
      <c r="G21" s="66">
        <f>SUM('REV-REVCALC_CWS'!AC7:AN7)</f>
        <v>1314000</v>
      </c>
      <c r="H21" s="66">
        <f>SUM('REV-REVCALC_CWS'!AO7:AZ7)</f>
        <v>2021500</v>
      </c>
      <c r="I21" s="66">
        <f>SUM('REV-REVCALC_CWS'!BA7:BL7)</f>
        <v>3037750</v>
      </c>
      <c r="J21" s="118">
        <f>SUM(E21:I21)</f>
        <v>7478250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0.6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200000</v>
      </c>
      <c r="F24" s="66">
        <f>SUM('REV-REVCALC_CWS'!Q10:AB10)</f>
        <v>453750</v>
      </c>
      <c r="G24" s="66">
        <f>SUM('REV-REVCALC_CWS'!AC10:AN10)</f>
        <v>1116900</v>
      </c>
      <c r="H24" s="66">
        <f>SUM('REV-REVCALC_CWS'!AO10:AZ10)</f>
        <v>1819350</v>
      </c>
      <c r="I24" s="66">
        <f>SUM('REV-REVCALC_CWS'!BA10:BL10)</f>
        <v>2733975</v>
      </c>
      <c r="J24" s="118">
        <f>SUM(E24:I24)</f>
        <v>6323975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75000</v>
      </c>
      <c r="F27" s="66">
        <f>SUM('REV-REVCALC_CWS'!Q14:AB14)</f>
        <v>74250</v>
      </c>
      <c r="G27" s="66">
        <f>SUM('REV-REVCALC_CWS'!AC14:AN14)</f>
        <v>133042.5</v>
      </c>
      <c r="H27" s="66">
        <f>SUM('REV-REVCALC_CWS'!AO14:AZ14)</f>
        <v>170039.25</v>
      </c>
      <c r="I27" s="66">
        <f>SUM('REV-REVCALC_CWS'!BA14:BL14)</f>
        <v>206179.42499999999</v>
      </c>
      <c r="J27" s="118">
        <f>SUM(E27:I27)</f>
        <v>658511.17500000005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15000</v>
      </c>
      <c r="F28" s="66">
        <f>SUM('REV-REVCALC_CWS'!Q15:AB15)</f>
        <v>18150</v>
      </c>
      <c r="G28" s="66">
        <f>SUM('REV-REVCALC_CWS'!AC15:AN15)</f>
        <v>39748.500000000007</v>
      </c>
      <c r="H28" s="66">
        <f>SUM('REV-REVCALC_CWS'!AO15:AZ15)</f>
        <v>62091.15</v>
      </c>
      <c r="I28" s="66">
        <f>SUM('REV-REVCALC_CWS'!BA15:BL15)</f>
        <v>460.90000000000003</v>
      </c>
      <c r="J28" s="118">
        <f>SUM(E28:I28)</f>
        <v>135450.54999999999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750</v>
      </c>
      <c r="F29" s="66">
        <f>SUM('REV-REVCALC_CWS'!Q16:AB16)</f>
        <v>742.5</v>
      </c>
      <c r="G29" s="66">
        <f>SUM('REV-REVCALC_CWS'!AC16:AN16)</f>
        <v>1330.425</v>
      </c>
      <c r="H29" s="66">
        <f>SUM('REV-REVCALC_CWS'!AO16:AZ16)</f>
        <v>1700.3924999999999</v>
      </c>
      <c r="I29" s="66">
        <f>SUM('REV-REVCALC_CWS'!BA16:BL16)</f>
        <v>2061.7942499999999</v>
      </c>
      <c r="J29" s="118">
        <f>SUM(E29:I29)</f>
        <v>6585.11175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150</v>
      </c>
      <c r="F30" s="66">
        <f>SUM('REV-REVCALC_CWS'!Q17:AB17)</f>
        <v>148.50000000000003</v>
      </c>
      <c r="G30" s="66">
        <f>SUM('REV-REVCALC_CWS'!AC17:AN17)</f>
        <v>266.08500000000004</v>
      </c>
      <c r="H30" s="66">
        <f>SUM('REV-REVCALC_CWS'!AO17:AZ17)</f>
        <v>340.07850000000002</v>
      </c>
      <c r="I30" s="66">
        <f>SUM('REV-REVCALC_CWS'!BA17:BL17)</f>
        <v>412.35885000000002</v>
      </c>
      <c r="J30" s="118">
        <f>SUM(E30:I30)</f>
        <v>1317.0223500000002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90900</v>
      </c>
      <c r="F31" s="66">
        <f>SUM('REV-REVCALC_CWS'!Q19:AB19)</f>
        <v>93291.000000000015</v>
      </c>
      <c r="G31" s="66">
        <f>SUM('REV-REVCALC_CWS'!AC19:AN19)</f>
        <v>174387.51</v>
      </c>
      <c r="H31" s="66">
        <f>SUM('REV-REVCALC_CWS'!AO19:AZ19)</f>
        <v>234170.87099999996</v>
      </c>
      <c r="I31" s="66">
        <f>SUM('REV-REVCALC_CWS'!BA19:BL19)</f>
        <v>209114.47809999998</v>
      </c>
      <c r="J31" s="118">
        <f>SUM(E31:I31)</f>
        <v>801863.85909999989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109100</v>
      </c>
      <c r="F33" s="66">
        <f>SUM('REV-REVCALC_CWS'!Q21:AB21)</f>
        <v>360459.00000000006</v>
      </c>
      <c r="G33" s="66">
        <f>SUM('REV-REVCALC_CWS'!AC21:AN21)</f>
        <v>942512.48999999987</v>
      </c>
      <c r="H33" s="66">
        <f>SUM('REV-REVCALC_CWS'!AO21:AZ21)</f>
        <v>1585179.129</v>
      </c>
      <c r="I33" s="66">
        <f>SUM('REV-REVCALC_CWS'!BA21:BL21)</f>
        <v>2524860.5219000001</v>
      </c>
      <c r="J33" s="118">
        <f>SUM(E33:I33)</f>
        <v>5522111.1409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0.54549999999999998</v>
      </c>
      <c r="F34" s="116">
        <f>F33/F24</f>
        <v>0.79440000000000011</v>
      </c>
      <c r="G34" s="116">
        <f>G33/G24</f>
        <v>0.84386470588235285</v>
      </c>
      <c r="H34" s="116">
        <f>H33/H24</f>
        <v>0.87128871794871787</v>
      </c>
      <c r="I34" s="116">
        <f>I33/I24</f>
        <v>0.92351265900383139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73</v>
      </c>
      <c r="F38">
        <f>SUM('REV-REVCALC_CWS'!Q27:AB27)</f>
        <v>60</v>
      </c>
      <c r="G38">
        <f>SUM('REV-REVCALC_CWS'!AC27:AN27)</f>
        <v>83</v>
      </c>
      <c r="H38">
        <f>SUM('REV-REVCALC_CWS'!AO27:AZ27)</f>
        <v>58</v>
      </c>
      <c r="I38">
        <f>SUM('REV-REVCALC_CWS'!BA27:BL27)</f>
        <v>36</v>
      </c>
      <c r="J38" s="118">
        <f>SUM(E38:I38)</f>
        <v>310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27</v>
      </c>
      <c r="F39">
        <f>SUM('REV-REVCALC_CWS'!Q28:AB28)</f>
        <v>50</v>
      </c>
      <c r="G39">
        <f>SUM('REV-REVCALC_CWS'!AC28:AN28)</f>
        <v>136</v>
      </c>
      <c r="H39">
        <f>SUM('REV-REVCALC_CWS'!AO28:AZ28)</f>
        <v>253</v>
      </c>
      <c r="I39">
        <f>SUM('REV-REVCALC_CWS'!BA28:BL28)</f>
        <v>383</v>
      </c>
      <c r="J39" s="118">
        <f>SUM(E39:I39)</f>
        <v>849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18250</v>
      </c>
      <c r="F42" s="66">
        <f>SUM('REV-REVCALC_CWS'!Q32:AB32)</f>
        <v>15000</v>
      </c>
      <c r="G42" s="66">
        <f>SUM('REV-REVCALC_CWS'!AC32:AN32)</f>
        <v>20750</v>
      </c>
      <c r="H42" s="66">
        <f>SUM('REV-REVCALC_CWS'!AO32:AZ32)</f>
        <v>20300</v>
      </c>
      <c r="I42" s="66">
        <f>SUM('REV-REVCALC_CWS'!BA32:BL32)</f>
        <v>12600</v>
      </c>
      <c r="J42" s="118">
        <f>SUM(E42:I42)</f>
        <v>86900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0.6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7300</v>
      </c>
      <c r="F44" s="66">
        <f>SUM('REV-REVCALC_CWS'!Q34:AB34)</f>
        <v>11250</v>
      </c>
      <c r="G44" s="66">
        <f>SUM('REV-REVCALC_CWS'!AC34:AN34)</f>
        <v>17637.5</v>
      </c>
      <c r="H44" s="66">
        <f>SUM('REV-REVCALC_CWS'!AO34:AZ34)</f>
        <v>18270</v>
      </c>
      <c r="I44" s="66">
        <f>SUM('REV-REVCALC_CWS'!BA34:BL34)</f>
        <v>11340</v>
      </c>
      <c r="J44" s="118">
        <f>SUM(E44:I44)</f>
        <v>65797.5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1825</v>
      </c>
      <c r="F45" s="66">
        <f>SUM('REV-REVCALC_CWS'!Q35:AB35)</f>
        <v>3325</v>
      </c>
      <c r="G45" s="66">
        <f>SUM('REV-REVCALC_CWS'!AC35:AN35)</f>
        <v>5400</v>
      </c>
      <c r="H45" s="66">
        <f>SUM('REV-REVCALC_CWS'!AO35:AZ35)</f>
        <v>9590</v>
      </c>
      <c r="I45" s="66">
        <f>SUM('REV-REVCALC_CWS'!BA35:BL35)</f>
        <v>10850</v>
      </c>
      <c r="J45" s="118">
        <f>SUM(E45:I45)</f>
        <v>30990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675</v>
      </c>
      <c r="F47" s="66">
        <f>SUM('REV-REVCALC_CWS'!Q38:AB38)</f>
        <v>1250</v>
      </c>
      <c r="G47" s="66">
        <f>SUM('REV-REVCALC_CWS'!AC38:AN38)</f>
        <v>3400</v>
      </c>
      <c r="H47" s="66">
        <f>SUM('REV-REVCALC_CWS'!AO38:AZ38)</f>
        <v>6325</v>
      </c>
      <c r="I47" s="66">
        <f>SUM('REV-REVCALC_CWS'!BA38:BL38)</f>
        <v>9575</v>
      </c>
      <c r="J47" s="118">
        <f>SUM(E47:I47)</f>
        <v>21225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2430</v>
      </c>
      <c r="F48" s="66">
        <f>SUM('REV-REVCALC_CWS'!Q39:AB39)</f>
        <v>12993.75</v>
      </c>
      <c r="G48" s="66">
        <f>SUM('REV-REVCALC_CWS'!AC39:AN39)</f>
        <v>40736.25</v>
      </c>
      <c r="H48" s="66">
        <f>SUM('REV-REVCALC_CWS'!AO39:AZ39)</f>
        <v>94365</v>
      </c>
      <c r="I48" s="66">
        <f>SUM('REV-REVCALC_CWS'!BA39:BL39)</f>
        <v>171922.5</v>
      </c>
      <c r="J48" s="118">
        <f>SUM(E48:I48)</f>
        <v>322447.5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3" t="s">
        <v>732</v>
      </c>
      <c r="C2" s="363"/>
      <c r="D2" s="363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1123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5"/>
    </row>
    <row r="2" spans="1:76" s="14" customFormat="1" x14ac:dyDescent="0.15">
      <c r="A2" s="10"/>
      <c r="B2" s="14" t="s">
        <v>765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100</v>
      </c>
      <c r="E3" s="169">
        <f>SUM(P25:AA25)</f>
        <v>110</v>
      </c>
      <c r="F3" s="169">
        <f>SUM(AB25:AM25)</f>
        <v>219</v>
      </c>
      <c r="G3" s="169">
        <f>SUM(AN25:AY25)</f>
        <v>311</v>
      </c>
      <c r="H3" s="169">
        <f>SUM(AZ25:BK25)</f>
        <v>419</v>
      </c>
      <c r="I3" s="169">
        <f>SUM(C3:H3)</f>
        <v>1159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1105</v>
      </c>
      <c r="C6" s="169">
        <f>C30</f>
        <v>0</v>
      </c>
      <c r="D6" s="169">
        <f>D30</f>
        <v>0</v>
      </c>
      <c r="E6" s="169">
        <f t="shared" ref="E6:H7" si="0">D18</f>
        <v>16</v>
      </c>
      <c r="F6" s="169">
        <f t="shared" si="0"/>
        <v>48</v>
      </c>
      <c r="G6" s="169">
        <f t="shared" si="0"/>
        <v>68</v>
      </c>
      <c r="H6" s="169">
        <f t="shared" si="0"/>
        <v>92</v>
      </c>
    </row>
    <row r="7" spans="2:63" x14ac:dyDescent="0.15">
      <c r="B7" s="47" t="s">
        <v>1106</v>
      </c>
      <c r="C7" s="66">
        <f>C31</f>
        <v>0</v>
      </c>
      <c r="D7" s="114">
        <f>D31</f>
        <v>0</v>
      </c>
      <c r="E7" s="114">
        <f t="shared" si="0"/>
        <v>12000</v>
      </c>
      <c r="F7" s="114">
        <f t="shared" si="0"/>
        <v>33600</v>
      </c>
      <c r="G7" s="114">
        <f t="shared" si="0"/>
        <v>45750</v>
      </c>
      <c r="H7" s="114">
        <f t="shared" si="0"/>
        <v>58872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1112</v>
      </c>
    </row>
    <row r="9" spans="2:63" s="169" customFormat="1" x14ac:dyDescent="0.15">
      <c r="B9" s="315" t="s">
        <v>1105</v>
      </c>
      <c r="C9" s="169">
        <f>C34</f>
        <v>0</v>
      </c>
      <c r="D9" s="169">
        <f>SUM(D34:O34)</f>
        <v>116</v>
      </c>
      <c r="E9" s="169">
        <f>SUM(P34:AA34)</f>
        <v>142</v>
      </c>
      <c r="F9" s="169">
        <f>SUM(AB34:AM34)</f>
        <v>239</v>
      </c>
      <c r="G9" s="169">
        <f>SUM(AN34:AY34)</f>
        <v>335</v>
      </c>
      <c r="H9" s="169">
        <f>SUM(AZ34:BK34)</f>
        <v>1977</v>
      </c>
    </row>
    <row r="10" spans="2:63" x14ac:dyDescent="0.15">
      <c r="B10" s="110" t="s">
        <v>1107</v>
      </c>
      <c r="C10" s="9">
        <f>C35</f>
        <v>0</v>
      </c>
      <c r="D10" s="9">
        <f>SUM(D35:O35)</f>
        <v>87000</v>
      </c>
      <c r="E10" s="9">
        <f>SUM(P35:AA35)</f>
        <v>95850</v>
      </c>
      <c r="F10" s="9">
        <f>SUM(AB35:AM35)</f>
        <v>145192.5</v>
      </c>
      <c r="G10" s="9">
        <f>SUM(AN35:AY35)</f>
        <v>183161.25</v>
      </c>
      <c r="H10" s="9">
        <f>SUM(AZ35:BK35)</f>
        <v>972832.27500000002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1105</v>
      </c>
      <c r="C12" s="169">
        <v>0</v>
      </c>
      <c r="D12" s="169">
        <f>SUM(D38:O38)</f>
        <v>100</v>
      </c>
      <c r="E12" s="169">
        <f>SUM(P38:AA38)</f>
        <v>110</v>
      </c>
      <c r="F12" s="169">
        <f>SUM(AB38:AM38)</f>
        <v>219</v>
      </c>
      <c r="G12" s="169">
        <f>SUM(AN38:AY38)</f>
        <v>311</v>
      </c>
      <c r="H12" s="169">
        <f>SUM(AZ38:BK38)</f>
        <v>419</v>
      </c>
    </row>
    <row r="13" spans="2:63" x14ac:dyDescent="0.15">
      <c r="B13" s="110" t="s">
        <v>1108</v>
      </c>
      <c r="C13" s="9">
        <v>0</v>
      </c>
      <c r="D13" s="9">
        <f>SUM(D39:O39)</f>
        <v>75000</v>
      </c>
      <c r="E13" s="9">
        <f>SUM(P39:AA39)</f>
        <v>74250</v>
      </c>
      <c r="F13" s="9">
        <f>SUM(AB39:AM39)</f>
        <v>133042.5</v>
      </c>
      <c r="G13" s="9">
        <f>SUM(AN39:AY39)</f>
        <v>170039.25</v>
      </c>
      <c r="H13" s="9">
        <f>SUM(AZ39:BK39)</f>
        <v>206179.42499999999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1105</v>
      </c>
      <c r="C15" s="169">
        <f t="shared" ref="C15:H16" si="1">C9-C12</f>
        <v>0</v>
      </c>
      <c r="D15" s="169">
        <f t="shared" si="1"/>
        <v>16</v>
      </c>
      <c r="E15" s="169">
        <f t="shared" si="1"/>
        <v>32</v>
      </c>
      <c r="F15" s="169">
        <f t="shared" si="1"/>
        <v>20</v>
      </c>
      <c r="G15" s="169">
        <f t="shared" si="1"/>
        <v>24</v>
      </c>
      <c r="H15" s="169">
        <f t="shared" si="1"/>
        <v>1558</v>
      </c>
    </row>
    <row r="16" spans="2:63" x14ac:dyDescent="0.15">
      <c r="B16" s="110" t="s">
        <v>1108</v>
      </c>
      <c r="C16" s="9">
        <f t="shared" si="1"/>
        <v>0</v>
      </c>
      <c r="D16" s="9">
        <f t="shared" si="1"/>
        <v>12000</v>
      </c>
      <c r="E16" s="9">
        <f t="shared" si="1"/>
        <v>21600</v>
      </c>
      <c r="F16" s="9">
        <f t="shared" si="1"/>
        <v>12150</v>
      </c>
      <c r="G16" s="9">
        <f t="shared" si="1"/>
        <v>13122</v>
      </c>
      <c r="H16" s="9">
        <f t="shared" si="1"/>
        <v>766652.85000000009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1105</v>
      </c>
      <c r="C18">
        <f t="shared" ref="C18:H19" si="2">C6+C15</f>
        <v>0</v>
      </c>
      <c r="D18">
        <f t="shared" si="2"/>
        <v>16</v>
      </c>
      <c r="E18">
        <f t="shared" si="2"/>
        <v>48</v>
      </c>
      <c r="F18">
        <f t="shared" si="2"/>
        <v>68</v>
      </c>
      <c r="G18">
        <f t="shared" si="2"/>
        <v>92</v>
      </c>
      <c r="H18">
        <f t="shared" si="2"/>
        <v>1650</v>
      </c>
    </row>
    <row r="19" spans="2:69" x14ac:dyDescent="0.15">
      <c r="B19" s="110" t="s">
        <v>1107</v>
      </c>
      <c r="C19" s="9">
        <f t="shared" si="2"/>
        <v>0</v>
      </c>
      <c r="D19" s="9">
        <f t="shared" si="2"/>
        <v>12000</v>
      </c>
      <c r="E19" s="9">
        <f t="shared" si="2"/>
        <v>33600</v>
      </c>
      <c r="F19" s="9">
        <f t="shared" si="2"/>
        <v>45750</v>
      </c>
      <c r="G19" s="9">
        <f t="shared" si="2"/>
        <v>58872</v>
      </c>
      <c r="H19" s="9">
        <f t="shared" si="2"/>
        <v>825524.85000000009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3" t="s">
        <v>35</v>
      </c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/>
      <c r="P21" s="363" t="s">
        <v>36</v>
      </c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/>
      <c r="AB21" s="363" t="s">
        <v>37</v>
      </c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/>
      <c r="AN21" s="363" t="s">
        <v>38</v>
      </c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/>
      <c r="AZ21" s="363" t="s">
        <v>39</v>
      </c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  <c r="BK21" s="363"/>
      <c r="BM21" s="10" t="s">
        <v>664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0</v>
      </c>
      <c r="H25" s="314">
        <f>'REV-REVCALC_CWS'!I6</f>
        <v>0</v>
      </c>
      <c r="I25" s="314">
        <f>'REV-REVCALC_CWS'!J6</f>
        <v>0</v>
      </c>
      <c r="J25" s="314">
        <f>'REV-REVCALC_CWS'!K6</f>
        <v>0</v>
      </c>
      <c r="K25" s="314">
        <f>'REV-REVCALC_CWS'!L6</f>
        <v>0</v>
      </c>
      <c r="L25" s="314">
        <f>'REV-REVCALC_CWS'!M6</f>
        <v>0</v>
      </c>
      <c r="M25" s="314">
        <f>'REV-REVCALC_CWS'!N6</f>
        <v>25</v>
      </c>
      <c r="N25" s="314">
        <f>'REV-REVCALC_CWS'!O6</f>
        <v>25</v>
      </c>
      <c r="O25" s="314">
        <f>'REV-REVCALC_CWS'!P6</f>
        <v>50</v>
      </c>
      <c r="P25" s="314">
        <f>'REV-REVCALC_CWS'!Q6</f>
        <v>3</v>
      </c>
      <c r="Q25" s="314">
        <f>'REV-REVCALC_CWS'!R6</f>
        <v>4</v>
      </c>
      <c r="R25" s="314">
        <f>'REV-REVCALC_CWS'!S6</f>
        <v>9</v>
      </c>
      <c r="S25" s="314">
        <f>'REV-REVCALC_CWS'!T6</f>
        <v>9</v>
      </c>
      <c r="T25" s="314">
        <f>'REV-REVCALC_CWS'!U6</f>
        <v>9</v>
      </c>
      <c r="U25" s="314">
        <f>'REV-REVCALC_CWS'!V6</f>
        <v>9</v>
      </c>
      <c r="V25" s="314">
        <f>'REV-REVCALC_CWS'!W6</f>
        <v>9</v>
      </c>
      <c r="W25" s="314">
        <f>'REV-REVCALC_CWS'!X6</f>
        <v>10</v>
      </c>
      <c r="X25" s="314">
        <f>'REV-REVCALC_CWS'!Y6</f>
        <v>11</v>
      </c>
      <c r="Y25" s="314">
        <f>'REV-REVCALC_CWS'!Z6</f>
        <v>11</v>
      </c>
      <c r="Z25" s="314">
        <f>'REV-REVCALC_CWS'!AA6</f>
        <v>13</v>
      </c>
      <c r="AA25" s="314">
        <f>'REV-REVCALC_CWS'!AB6</f>
        <v>13</v>
      </c>
      <c r="AB25" s="314">
        <f>'REV-REVCALC_CWS'!AC6</f>
        <v>11</v>
      </c>
      <c r="AC25" s="314">
        <f>'REV-REVCALC_CWS'!AD6</f>
        <v>17</v>
      </c>
      <c r="AD25" s="314">
        <f>'REV-REVCALC_CWS'!AE6</f>
        <v>20</v>
      </c>
      <c r="AE25" s="314">
        <f>'REV-REVCALC_CWS'!AF6</f>
        <v>20</v>
      </c>
      <c r="AF25" s="314">
        <f>'REV-REVCALC_CWS'!AG6</f>
        <v>22</v>
      </c>
      <c r="AG25" s="314">
        <f>'REV-REVCALC_CWS'!AH6</f>
        <v>22</v>
      </c>
      <c r="AH25" s="314">
        <f>'REV-REVCALC_CWS'!AI6</f>
        <v>22</v>
      </c>
      <c r="AI25" s="314">
        <f>'REV-REVCALC_CWS'!AJ6</f>
        <v>20</v>
      </c>
      <c r="AJ25" s="314">
        <f>'REV-REVCALC_CWS'!AK6</f>
        <v>20</v>
      </c>
      <c r="AK25" s="314">
        <f>'REV-REVCALC_CWS'!AL6</f>
        <v>17</v>
      </c>
      <c r="AL25" s="314">
        <f>'REV-REVCALC_CWS'!AM6</f>
        <v>15</v>
      </c>
      <c r="AM25" s="314">
        <f>'REV-REVCALC_CWS'!AN6</f>
        <v>13</v>
      </c>
      <c r="AN25" s="314">
        <f>'REV-REVCALC_CWS'!AO6</f>
        <v>15</v>
      </c>
      <c r="AO25" s="314">
        <f>'REV-REVCALC_CWS'!AP6</f>
        <v>25</v>
      </c>
      <c r="AP25" s="314">
        <f>'REV-REVCALC_CWS'!AQ6</f>
        <v>28</v>
      </c>
      <c r="AQ25" s="314">
        <f>'REV-REVCALC_CWS'!AR6</f>
        <v>28</v>
      </c>
      <c r="AR25" s="314">
        <f>'REV-REVCALC_CWS'!AS6</f>
        <v>31</v>
      </c>
      <c r="AS25" s="314">
        <f>'REV-REVCALC_CWS'!AT6</f>
        <v>31</v>
      </c>
      <c r="AT25" s="314">
        <f>'REV-REVCALC_CWS'!AU6</f>
        <v>31</v>
      </c>
      <c r="AU25" s="314">
        <f>'REV-REVCALC_CWS'!AV6</f>
        <v>28</v>
      </c>
      <c r="AV25" s="314">
        <f>'REV-REVCALC_CWS'!AW6</f>
        <v>28</v>
      </c>
      <c r="AW25" s="314">
        <f>'REV-REVCALC_CWS'!AX6</f>
        <v>25</v>
      </c>
      <c r="AX25" s="314">
        <f>'REV-REVCALC_CWS'!AY6</f>
        <v>22</v>
      </c>
      <c r="AY25" s="314">
        <f>'REV-REVCALC_CWS'!AZ6</f>
        <v>19</v>
      </c>
      <c r="AZ25" s="314">
        <f>'REV-REVCALC_CWS'!BA6</f>
        <v>21</v>
      </c>
      <c r="BA25" s="314">
        <f>'REV-REVCALC_CWS'!BB6</f>
        <v>33</v>
      </c>
      <c r="BB25" s="314">
        <f>'REV-REVCALC_CWS'!BC6</f>
        <v>38</v>
      </c>
      <c r="BC25" s="314">
        <f>'REV-REVCALC_CWS'!BD6</f>
        <v>38</v>
      </c>
      <c r="BD25" s="314">
        <f>'REV-REVCALC_CWS'!BE6</f>
        <v>42</v>
      </c>
      <c r="BE25" s="314">
        <f>'REV-REVCALC_CWS'!BF6</f>
        <v>42</v>
      </c>
      <c r="BF25" s="314">
        <f>'REV-REVCALC_CWS'!BG6</f>
        <v>42</v>
      </c>
      <c r="BG25" s="314">
        <f>'REV-REVCALC_CWS'!BH6</f>
        <v>38</v>
      </c>
      <c r="BH25" s="314">
        <f>'REV-REVCALC_CWS'!BI6</f>
        <v>38</v>
      </c>
      <c r="BI25" s="314">
        <f>'REV-REVCALC_CWS'!BJ6</f>
        <v>33</v>
      </c>
      <c r="BJ25" s="314">
        <f>'REV-REVCALC_CWS'!BK6</f>
        <v>29</v>
      </c>
      <c r="BK25" s="314">
        <f>'REV-REVCALC_CWS'!BL6</f>
        <v>25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750</v>
      </c>
      <c r="D27" s="145">
        <f>'COGS-PRICE-MARGIN_CWS'!$F5</f>
        <v>750</v>
      </c>
      <c r="E27" s="145">
        <f>'COGS-PRICE-MARGIN_CWS'!$F5</f>
        <v>750</v>
      </c>
      <c r="F27" s="145">
        <f>'COGS-PRICE-MARGIN_CWS'!$F5</f>
        <v>750</v>
      </c>
      <c r="G27" s="145">
        <f>'COGS-PRICE-MARGIN_CWS'!$F5</f>
        <v>750</v>
      </c>
      <c r="H27" s="145">
        <f>'COGS-PRICE-MARGIN_CWS'!$F5</f>
        <v>750</v>
      </c>
      <c r="I27" s="145">
        <f>'COGS-PRICE-MARGIN_CWS'!$F5</f>
        <v>750</v>
      </c>
      <c r="J27" s="145">
        <f>'COGS-PRICE-MARGIN_CWS'!$F5</f>
        <v>750</v>
      </c>
      <c r="K27" s="145">
        <f>'COGS-PRICE-MARGIN_CWS'!$F5</f>
        <v>750</v>
      </c>
      <c r="L27" s="145">
        <f>'COGS-PRICE-MARGIN_CWS'!$F5</f>
        <v>750</v>
      </c>
      <c r="M27" s="145">
        <f>'COGS-PRICE-MARGIN_CWS'!$F5</f>
        <v>750</v>
      </c>
      <c r="N27" s="145">
        <f>'COGS-PRICE-MARGIN_CWS'!$F5</f>
        <v>750</v>
      </c>
      <c r="O27" s="145">
        <f>'COGS-PRICE-MARGIN_CWS'!$F5</f>
        <v>750</v>
      </c>
      <c r="P27" s="145">
        <f>'COGS-PRICE-MARGIN_CWS'!$F26</f>
        <v>675</v>
      </c>
      <c r="Q27" s="145">
        <f>'COGS-PRICE-MARGIN_CWS'!$F26</f>
        <v>675</v>
      </c>
      <c r="R27" s="145">
        <f>'COGS-PRICE-MARGIN_CWS'!$F26</f>
        <v>675</v>
      </c>
      <c r="S27" s="145">
        <f>'COGS-PRICE-MARGIN_CWS'!$F26</f>
        <v>675</v>
      </c>
      <c r="T27" s="145">
        <f>'COGS-PRICE-MARGIN_CWS'!$F26</f>
        <v>675</v>
      </c>
      <c r="U27" s="145">
        <f>'COGS-PRICE-MARGIN_CWS'!$F26</f>
        <v>675</v>
      </c>
      <c r="V27" s="145">
        <f>'COGS-PRICE-MARGIN_CWS'!$F26</f>
        <v>675</v>
      </c>
      <c r="W27" s="145">
        <f>'COGS-PRICE-MARGIN_CWS'!$F26</f>
        <v>675</v>
      </c>
      <c r="X27" s="145">
        <f>'COGS-PRICE-MARGIN_CWS'!$F26</f>
        <v>675</v>
      </c>
      <c r="Y27" s="145">
        <f>'COGS-PRICE-MARGIN_CWS'!$F26</f>
        <v>675</v>
      </c>
      <c r="Z27" s="145">
        <f>'COGS-PRICE-MARGIN_CWS'!$F26</f>
        <v>675</v>
      </c>
      <c r="AA27" s="145">
        <f>'COGS-PRICE-MARGIN_CWS'!$F26</f>
        <v>675</v>
      </c>
      <c r="AB27" s="145">
        <f>'COGS-PRICE-MARGIN_CWS'!$F47</f>
        <v>607.5</v>
      </c>
      <c r="AC27" s="145">
        <f>'COGS-PRICE-MARGIN_CWS'!$F47</f>
        <v>607.5</v>
      </c>
      <c r="AD27" s="145">
        <f>'COGS-PRICE-MARGIN_CWS'!$F47</f>
        <v>607.5</v>
      </c>
      <c r="AE27" s="145">
        <f>'COGS-PRICE-MARGIN_CWS'!$F47</f>
        <v>607.5</v>
      </c>
      <c r="AF27" s="145">
        <f>'COGS-PRICE-MARGIN_CWS'!$F47</f>
        <v>607.5</v>
      </c>
      <c r="AG27" s="145">
        <f>'COGS-PRICE-MARGIN_CWS'!$F47</f>
        <v>607.5</v>
      </c>
      <c r="AH27" s="145">
        <f>'COGS-PRICE-MARGIN_CWS'!$F47</f>
        <v>607.5</v>
      </c>
      <c r="AI27" s="145">
        <f>'COGS-PRICE-MARGIN_CWS'!$F47</f>
        <v>607.5</v>
      </c>
      <c r="AJ27" s="145">
        <f>'COGS-PRICE-MARGIN_CWS'!$F47</f>
        <v>607.5</v>
      </c>
      <c r="AK27" s="145">
        <f>'COGS-PRICE-MARGIN_CWS'!$F47</f>
        <v>607.5</v>
      </c>
      <c r="AL27" s="145">
        <f>'COGS-PRICE-MARGIN_CWS'!$F47</f>
        <v>607.5</v>
      </c>
      <c r="AM27" s="145">
        <f>'COGS-PRICE-MARGIN_CWS'!$F47</f>
        <v>607.5</v>
      </c>
      <c r="AN27" s="145">
        <f>'COGS-PRICE-MARGIN_CWS'!$F68</f>
        <v>546.75</v>
      </c>
      <c r="AO27" s="145">
        <f>'COGS-PRICE-MARGIN_CWS'!$F68</f>
        <v>546.75</v>
      </c>
      <c r="AP27" s="145">
        <f>'COGS-PRICE-MARGIN_CWS'!$F68</f>
        <v>546.75</v>
      </c>
      <c r="AQ27" s="145">
        <f>'COGS-PRICE-MARGIN_CWS'!$F68</f>
        <v>546.75</v>
      </c>
      <c r="AR27" s="145">
        <f>'COGS-PRICE-MARGIN_CWS'!$F68</f>
        <v>546.75</v>
      </c>
      <c r="AS27" s="145">
        <f>'COGS-PRICE-MARGIN_CWS'!$F68</f>
        <v>546.75</v>
      </c>
      <c r="AT27" s="145">
        <f>'COGS-PRICE-MARGIN_CWS'!$F68</f>
        <v>546.75</v>
      </c>
      <c r="AU27" s="145">
        <f>'COGS-PRICE-MARGIN_CWS'!$F68</f>
        <v>546.75</v>
      </c>
      <c r="AV27" s="145">
        <f>'COGS-PRICE-MARGIN_CWS'!$F68</f>
        <v>546.75</v>
      </c>
      <c r="AW27" s="145">
        <f>'COGS-PRICE-MARGIN_CWS'!$F68</f>
        <v>546.75</v>
      </c>
      <c r="AX27" s="145">
        <f>'COGS-PRICE-MARGIN_CWS'!$F68</f>
        <v>546.75</v>
      </c>
      <c r="AY27" s="145">
        <f>'COGS-PRICE-MARGIN_CWS'!$F68</f>
        <v>546.75</v>
      </c>
      <c r="AZ27" s="145">
        <f>'COGS-PRICE-MARGIN_CWS'!$F89</f>
        <v>492.07499999999999</v>
      </c>
      <c r="BA27" s="145">
        <f>'COGS-PRICE-MARGIN_CWS'!$F89</f>
        <v>492.07499999999999</v>
      </c>
      <c r="BB27" s="145">
        <f>'COGS-PRICE-MARGIN_CWS'!$F89</f>
        <v>492.07499999999999</v>
      </c>
      <c r="BC27" s="145">
        <f>'COGS-PRICE-MARGIN_CWS'!$F89</f>
        <v>492.07499999999999</v>
      </c>
      <c r="BD27" s="145">
        <f>'COGS-PRICE-MARGIN_CWS'!$F89</f>
        <v>492.07499999999999</v>
      </c>
      <c r="BE27" s="145">
        <f>'COGS-PRICE-MARGIN_CWS'!$F89</f>
        <v>492.07499999999999</v>
      </c>
      <c r="BF27" s="145">
        <f>'COGS-PRICE-MARGIN_CWS'!$F89</f>
        <v>492.07499999999999</v>
      </c>
      <c r="BG27" s="145">
        <f>'COGS-PRICE-MARGIN_CWS'!$F89</f>
        <v>492.07499999999999</v>
      </c>
      <c r="BH27" s="145">
        <f>'COGS-PRICE-MARGIN_CWS'!$F89</f>
        <v>492.07499999999999</v>
      </c>
      <c r="BI27" s="145">
        <f>'COGS-PRICE-MARGIN_CWS'!$F89</f>
        <v>492.07499999999999</v>
      </c>
      <c r="BJ27" s="145">
        <f>'COGS-PRICE-MARGIN_CWS'!$F89</f>
        <v>492.07499999999999</v>
      </c>
      <c r="BK27" s="145">
        <f>'COGS-PRICE-MARGIN_CWS'!$F89</f>
        <v>492.07499999999999</v>
      </c>
      <c r="BL27" s="145">
        <f>'COGS-PRICE-MARGIN_CWS'!$F89</f>
        <v>492.07499999999999</v>
      </c>
      <c r="BM27" s="145">
        <f>'COGS-PRICE-MARGIN_CWS'!$F89</f>
        <v>492.07499999999999</v>
      </c>
      <c r="BN27" s="145">
        <f>'COGS-PRICE-MARGIN_CWS'!$F89</f>
        <v>492.07499999999999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1105</v>
      </c>
      <c r="C30" s="169">
        <v>0</v>
      </c>
      <c r="D30" s="169">
        <f t="shared" ref="D30:AI30" si="3">C47</f>
        <v>0</v>
      </c>
      <c r="E30" s="169">
        <f t="shared" si="3"/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25</v>
      </c>
      <c r="L30" s="169">
        <f t="shared" si="3"/>
        <v>50</v>
      </c>
      <c r="M30" s="169">
        <f t="shared" si="3"/>
        <v>100</v>
      </c>
      <c r="N30" s="169">
        <f t="shared" si="3"/>
        <v>78</v>
      </c>
      <c r="O30" s="169">
        <f t="shared" si="3"/>
        <v>57</v>
      </c>
      <c r="P30" s="169">
        <f t="shared" si="3"/>
        <v>16</v>
      </c>
      <c r="Q30" s="169">
        <f t="shared" si="3"/>
        <v>22</v>
      </c>
      <c r="R30" s="169">
        <f t="shared" si="3"/>
        <v>27</v>
      </c>
      <c r="S30" s="169">
        <f t="shared" si="3"/>
        <v>27</v>
      </c>
      <c r="T30" s="169">
        <f t="shared" si="3"/>
        <v>27</v>
      </c>
      <c r="U30" s="169">
        <f t="shared" si="3"/>
        <v>28</v>
      </c>
      <c r="V30" s="169">
        <f t="shared" si="3"/>
        <v>30</v>
      </c>
      <c r="W30" s="169">
        <f t="shared" si="3"/>
        <v>32</v>
      </c>
      <c r="X30" s="169">
        <f t="shared" si="3"/>
        <v>35</v>
      </c>
      <c r="Y30" s="169">
        <f t="shared" si="3"/>
        <v>37</v>
      </c>
      <c r="Z30" s="169">
        <f t="shared" si="3"/>
        <v>37</v>
      </c>
      <c r="AA30" s="169">
        <f t="shared" si="3"/>
        <v>41</v>
      </c>
      <c r="AB30" s="169">
        <f t="shared" si="3"/>
        <v>48</v>
      </c>
      <c r="AC30" s="169">
        <f t="shared" si="3"/>
        <v>57</v>
      </c>
      <c r="AD30" s="169">
        <f t="shared" si="3"/>
        <v>62</v>
      </c>
      <c r="AE30" s="169">
        <f t="shared" si="3"/>
        <v>64</v>
      </c>
      <c r="AF30" s="169">
        <f t="shared" si="3"/>
        <v>66</v>
      </c>
      <c r="AG30" s="169">
        <f t="shared" si="3"/>
        <v>64</v>
      </c>
      <c r="AH30" s="169">
        <f t="shared" si="3"/>
        <v>62</v>
      </c>
      <c r="AI30" s="169">
        <f t="shared" si="3"/>
        <v>57</v>
      </c>
      <c r="AJ30" s="169">
        <f t="shared" ref="AJ30:BN30" si="4">AI47</f>
        <v>52</v>
      </c>
      <c r="AK30" s="169">
        <f t="shared" si="4"/>
        <v>45</v>
      </c>
      <c r="AL30" s="169">
        <f t="shared" si="4"/>
        <v>43</v>
      </c>
      <c r="AM30" s="169">
        <f t="shared" si="4"/>
        <v>53</v>
      </c>
      <c r="AN30" s="169">
        <f t="shared" si="4"/>
        <v>68</v>
      </c>
      <c r="AO30" s="169">
        <f t="shared" si="4"/>
        <v>81</v>
      </c>
      <c r="AP30" s="169">
        <f t="shared" si="4"/>
        <v>87</v>
      </c>
      <c r="AQ30" s="169">
        <f t="shared" si="4"/>
        <v>90</v>
      </c>
      <c r="AR30" s="169">
        <f t="shared" si="4"/>
        <v>93</v>
      </c>
      <c r="AS30" s="169">
        <f t="shared" si="4"/>
        <v>90</v>
      </c>
      <c r="AT30" s="169">
        <f t="shared" si="4"/>
        <v>87</v>
      </c>
      <c r="AU30" s="169">
        <f t="shared" si="4"/>
        <v>81</v>
      </c>
      <c r="AV30" s="169">
        <f t="shared" si="4"/>
        <v>75</v>
      </c>
      <c r="AW30" s="169">
        <f t="shared" si="4"/>
        <v>66</v>
      </c>
      <c r="AX30" s="169">
        <f t="shared" si="4"/>
        <v>62</v>
      </c>
      <c r="AY30" s="169">
        <f t="shared" si="4"/>
        <v>73</v>
      </c>
      <c r="AZ30" s="169">
        <f t="shared" si="4"/>
        <v>92</v>
      </c>
      <c r="BA30" s="169">
        <f t="shared" si="4"/>
        <v>109</v>
      </c>
      <c r="BB30" s="169">
        <f t="shared" si="4"/>
        <v>118</v>
      </c>
      <c r="BC30" s="169">
        <f t="shared" si="4"/>
        <v>122</v>
      </c>
      <c r="BD30" s="169">
        <f t="shared" si="4"/>
        <v>126</v>
      </c>
      <c r="BE30" s="169">
        <f t="shared" si="4"/>
        <v>122</v>
      </c>
      <c r="BF30" s="169">
        <f t="shared" si="4"/>
        <v>118</v>
      </c>
      <c r="BG30" s="169">
        <f t="shared" si="4"/>
        <v>109</v>
      </c>
      <c r="BH30" s="169">
        <f t="shared" si="4"/>
        <v>100</v>
      </c>
      <c r="BI30" s="169">
        <f t="shared" si="4"/>
        <v>87</v>
      </c>
      <c r="BJ30" s="169">
        <f t="shared" si="4"/>
        <v>554</v>
      </c>
      <c r="BK30" s="169">
        <f t="shared" si="4"/>
        <v>1025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1106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18750</v>
      </c>
      <c r="L31" s="145">
        <f t="shared" si="5"/>
        <v>37500</v>
      </c>
      <c r="M31" s="145">
        <f t="shared" si="5"/>
        <v>75000</v>
      </c>
      <c r="N31" s="145">
        <f t="shared" si="5"/>
        <v>58500</v>
      </c>
      <c r="O31" s="145">
        <f t="shared" si="5"/>
        <v>42750</v>
      </c>
      <c r="P31" s="145">
        <f t="shared" si="5"/>
        <v>12000</v>
      </c>
      <c r="Q31" s="145">
        <f t="shared" si="5"/>
        <v>16050</v>
      </c>
      <c r="R31" s="145">
        <f t="shared" si="5"/>
        <v>19425</v>
      </c>
      <c r="S31" s="145">
        <f t="shared" si="5"/>
        <v>19425</v>
      </c>
      <c r="T31" s="145">
        <f t="shared" si="5"/>
        <v>19425</v>
      </c>
      <c r="U31" s="145">
        <f t="shared" si="5"/>
        <v>20100</v>
      </c>
      <c r="V31" s="145">
        <f t="shared" si="5"/>
        <v>21450</v>
      </c>
      <c r="W31" s="145">
        <f t="shared" si="5"/>
        <v>22800</v>
      </c>
      <c r="X31" s="145">
        <f t="shared" si="5"/>
        <v>24825</v>
      </c>
      <c r="Y31" s="145">
        <f t="shared" si="5"/>
        <v>26175</v>
      </c>
      <c r="Z31" s="145">
        <f t="shared" si="5"/>
        <v>26175</v>
      </c>
      <c r="AA31" s="145">
        <f t="shared" si="5"/>
        <v>28875</v>
      </c>
      <c r="AB31" s="145">
        <f t="shared" si="5"/>
        <v>33600</v>
      </c>
      <c r="AC31" s="145">
        <f t="shared" si="5"/>
        <v>39067.5</v>
      </c>
      <c r="AD31" s="145">
        <f t="shared" si="5"/>
        <v>42105</v>
      </c>
      <c r="AE31" s="145">
        <f t="shared" si="5"/>
        <v>43320</v>
      </c>
      <c r="AF31" s="145">
        <f t="shared" si="5"/>
        <v>44535</v>
      </c>
      <c r="AG31" s="145">
        <f t="shared" si="5"/>
        <v>43320</v>
      </c>
      <c r="AH31" s="145">
        <f t="shared" si="5"/>
        <v>42105</v>
      </c>
      <c r="AI31" s="145">
        <f t="shared" si="5"/>
        <v>39067.5</v>
      </c>
      <c r="AJ31" s="145">
        <f t="shared" ref="AJ31:BN31" si="6">AI48</f>
        <v>36030</v>
      </c>
      <c r="AK31" s="145">
        <f t="shared" si="6"/>
        <v>31777.5</v>
      </c>
      <c r="AL31" s="145">
        <f t="shared" si="6"/>
        <v>30562.5</v>
      </c>
      <c r="AM31" s="145">
        <f t="shared" si="6"/>
        <v>36637.5</v>
      </c>
      <c r="AN31" s="145">
        <f t="shared" si="6"/>
        <v>45750</v>
      </c>
      <c r="AO31" s="145">
        <f t="shared" si="6"/>
        <v>52857.75</v>
      </c>
      <c r="AP31" s="145">
        <f t="shared" si="6"/>
        <v>56138.25</v>
      </c>
      <c r="AQ31" s="145">
        <f t="shared" si="6"/>
        <v>57778.5</v>
      </c>
      <c r="AR31" s="145">
        <f t="shared" si="6"/>
        <v>59418.75</v>
      </c>
      <c r="AS31" s="145">
        <f t="shared" si="6"/>
        <v>57778.5</v>
      </c>
      <c r="AT31" s="145">
        <f t="shared" si="6"/>
        <v>56138.25</v>
      </c>
      <c r="AU31" s="145">
        <f t="shared" si="6"/>
        <v>52857.75</v>
      </c>
      <c r="AV31" s="145">
        <f t="shared" si="6"/>
        <v>49577.25</v>
      </c>
      <c r="AW31" s="145">
        <f t="shared" si="6"/>
        <v>44656.5</v>
      </c>
      <c r="AX31" s="145">
        <f t="shared" si="6"/>
        <v>42469.5</v>
      </c>
      <c r="AY31" s="145">
        <f t="shared" si="6"/>
        <v>48483.75</v>
      </c>
      <c r="AZ31" s="145">
        <f t="shared" si="6"/>
        <v>58872</v>
      </c>
      <c r="BA31" s="145">
        <f t="shared" si="6"/>
        <v>67237.274999999994</v>
      </c>
      <c r="BB31" s="145">
        <f t="shared" si="6"/>
        <v>71665.95</v>
      </c>
      <c r="BC31" s="145">
        <f t="shared" si="6"/>
        <v>73634.25</v>
      </c>
      <c r="BD31" s="145">
        <f t="shared" si="6"/>
        <v>75602.55</v>
      </c>
      <c r="BE31" s="145">
        <f t="shared" si="6"/>
        <v>73634.25</v>
      </c>
      <c r="BF31" s="145">
        <f t="shared" si="6"/>
        <v>71665.95</v>
      </c>
      <c r="BG31" s="145">
        <f t="shared" si="6"/>
        <v>67237.274999999994</v>
      </c>
      <c r="BH31" s="145">
        <f t="shared" si="6"/>
        <v>62808.599999999991</v>
      </c>
      <c r="BI31" s="145">
        <f t="shared" si="6"/>
        <v>56411.624999999993</v>
      </c>
      <c r="BJ31" s="145">
        <f t="shared" si="6"/>
        <v>286210.64999999997</v>
      </c>
      <c r="BK31" s="145">
        <f t="shared" si="6"/>
        <v>517977.97499999998</v>
      </c>
      <c r="BL31" s="145">
        <f t="shared" si="6"/>
        <v>825524.85</v>
      </c>
      <c r="BM31" s="145">
        <f t="shared" si="6"/>
        <v>899336.1</v>
      </c>
      <c r="BN31" s="145">
        <f t="shared" si="6"/>
        <v>973147.35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1112</v>
      </c>
    </row>
    <row r="34" spans="2:66" s="169" customFormat="1" x14ac:dyDescent="0.15">
      <c r="B34" s="315" t="s">
        <v>1105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 t="shared" si="7"/>
        <v>0</v>
      </c>
      <c r="H34" s="169">
        <f t="shared" si="7"/>
        <v>0</v>
      </c>
      <c r="I34" s="169">
        <f t="shared" si="7"/>
        <v>0</v>
      </c>
      <c r="J34" s="169">
        <f t="shared" si="7"/>
        <v>25</v>
      </c>
      <c r="K34" s="169">
        <f t="shared" si="7"/>
        <v>25</v>
      </c>
      <c r="L34" s="169">
        <f t="shared" si="7"/>
        <v>50</v>
      </c>
      <c r="M34" s="169">
        <f t="shared" si="7"/>
        <v>3</v>
      </c>
      <c r="N34" s="169">
        <f t="shared" si="7"/>
        <v>4</v>
      </c>
      <c r="O34" s="169">
        <f t="shared" si="7"/>
        <v>9</v>
      </c>
      <c r="P34" s="169">
        <f t="shared" si="7"/>
        <v>9</v>
      </c>
      <c r="Q34" s="169">
        <f t="shared" si="7"/>
        <v>9</v>
      </c>
      <c r="R34" s="169">
        <f t="shared" si="7"/>
        <v>9</v>
      </c>
      <c r="S34" s="169">
        <f t="shared" si="7"/>
        <v>9</v>
      </c>
      <c r="T34" s="169">
        <f t="shared" si="7"/>
        <v>10</v>
      </c>
      <c r="U34" s="169">
        <f t="shared" si="7"/>
        <v>11</v>
      </c>
      <c r="V34" s="169">
        <f t="shared" si="7"/>
        <v>11</v>
      </c>
      <c r="W34" s="169">
        <f t="shared" si="7"/>
        <v>13</v>
      </c>
      <c r="X34" s="169">
        <f t="shared" si="7"/>
        <v>13</v>
      </c>
      <c r="Y34" s="169">
        <f t="shared" si="7"/>
        <v>11</v>
      </c>
      <c r="Z34" s="169">
        <f t="shared" si="7"/>
        <v>17</v>
      </c>
      <c r="AA34" s="169">
        <f t="shared" si="7"/>
        <v>20</v>
      </c>
      <c r="AB34" s="169">
        <f t="shared" si="7"/>
        <v>20</v>
      </c>
      <c r="AC34" s="169">
        <f t="shared" si="7"/>
        <v>22</v>
      </c>
      <c r="AD34" s="169">
        <f t="shared" si="7"/>
        <v>22</v>
      </c>
      <c r="AE34" s="169">
        <f t="shared" si="7"/>
        <v>22</v>
      </c>
      <c r="AF34" s="169">
        <f t="shared" si="7"/>
        <v>20</v>
      </c>
      <c r="AG34" s="169">
        <f t="shared" si="7"/>
        <v>20</v>
      </c>
      <c r="AH34" s="169">
        <f t="shared" si="7"/>
        <v>17</v>
      </c>
      <c r="AI34" s="169">
        <f t="shared" ref="AI34:BN34" si="8">AI47-(AI30-AI38)</f>
        <v>15</v>
      </c>
      <c r="AJ34" s="169">
        <f t="shared" si="8"/>
        <v>13</v>
      </c>
      <c r="AK34" s="169">
        <f t="shared" si="8"/>
        <v>15</v>
      </c>
      <c r="AL34" s="169">
        <f t="shared" si="8"/>
        <v>25</v>
      </c>
      <c r="AM34" s="169">
        <f t="shared" si="8"/>
        <v>28</v>
      </c>
      <c r="AN34" s="169">
        <f t="shared" si="8"/>
        <v>28</v>
      </c>
      <c r="AO34" s="169">
        <f t="shared" si="8"/>
        <v>31</v>
      </c>
      <c r="AP34" s="169">
        <f t="shared" si="8"/>
        <v>31</v>
      </c>
      <c r="AQ34" s="169">
        <f t="shared" si="8"/>
        <v>31</v>
      </c>
      <c r="AR34" s="169">
        <f t="shared" si="8"/>
        <v>28</v>
      </c>
      <c r="AS34" s="169">
        <f t="shared" si="8"/>
        <v>28</v>
      </c>
      <c r="AT34" s="169">
        <f t="shared" si="8"/>
        <v>25</v>
      </c>
      <c r="AU34" s="169">
        <f t="shared" si="8"/>
        <v>22</v>
      </c>
      <c r="AV34" s="169">
        <f t="shared" si="8"/>
        <v>19</v>
      </c>
      <c r="AW34" s="169">
        <f t="shared" si="8"/>
        <v>21</v>
      </c>
      <c r="AX34" s="169">
        <f t="shared" si="8"/>
        <v>33</v>
      </c>
      <c r="AY34" s="169">
        <f t="shared" si="8"/>
        <v>38</v>
      </c>
      <c r="AZ34" s="169">
        <f t="shared" si="8"/>
        <v>38</v>
      </c>
      <c r="BA34" s="169">
        <f t="shared" si="8"/>
        <v>42</v>
      </c>
      <c r="BB34" s="169">
        <f t="shared" si="8"/>
        <v>42</v>
      </c>
      <c r="BC34" s="169">
        <f t="shared" si="8"/>
        <v>42</v>
      </c>
      <c r="BD34" s="169">
        <f t="shared" si="8"/>
        <v>38</v>
      </c>
      <c r="BE34" s="169">
        <f t="shared" si="8"/>
        <v>38</v>
      </c>
      <c r="BF34" s="169">
        <f t="shared" si="8"/>
        <v>33</v>
      </c>
      <c r="BG34" s="169">
        <f t="shared" si="8"/>
        <v>29</v>
      </c>
      <c r="BH34" s="169">
        <f t="shared" si="8"/>
        <v>25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1309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1108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0</v>
      </c>
      <c r="H35" s="145">
        <f t="shared" si="9"/>
        <v>0</v>
      </c>
      <c r="I35" s="145">
        <f t="shared" si="9"/>
        <v>0</v>
      </c>
      <c r="J35" s="145">
        <f t="shared" si="9"/>
        <v>18750</v>
      </c>
      <c r="K35" s="145">
        <f t="shared" si="9"/>
        <v>18750</v>
      </c>
      <c r="L35" s="145">
        <f t="shared" si="9"/>
        <v>37500</v>
      </c>
      <c r="M35" s="145">
        <f t="shared" si="9"/>
        <v>2250</v>
      </c>
      <c r="N35" s="145">
        <f t="shared" si="9"/>
        <v>3000</v>
      </c>
      <c r="O35" s="145">
        <f t="shared" si="9"/>
        <v>6750</v>
      </c>
      <c r="P35" s="145">
        <f t="shared" si="9"/>
        <v>6075</v>
      </c>
      <c r="Q35" s="145">
        <f t="shared" si="9"/>
        <v>6075</v>
      </c>
      <c r="R35" s="145">
        <f t="shared" si="9"/>
        <v>6075</v>
      </c>
      <c r="S35" s="145">
        <f t="shared" si="9"/>
        <v>6075</v>
      </c>
      <c r="T35" s="145">
        <f t="shared" si="9"/>
        <v>6750</v>
      </c>
      <c r="U35" s="145">
        <f t="shared" si="9"/>
        <v>7425</v>
      </c>
      <c r="V35" s="145">
        <f t="shared" si="9"/>
        <v>7425</v>
      </c>
      <c r="W35" s="145">
        <f t="shared" si="9"/>
        <v>8775</v>
      </c>
      <c r="X35" s="145">
        <f t="shared" si="9"/>
        <v>8775</v>
      </c>
      <c r="Y35" s="145">
        <f t="shared" si="9"/>
        <v>7425</v>
      </c>
      <c r="Z35" s="145">
        <f t="shared" si="9"/>
        <v>11475</v>
      </c>
      <c r="AA35" s="145">
        <f t="shared" si="9"/>
        <v>13500</v>
      </c>
      <c r="AB35" s="145">
        <f t="shared" si="9"/>
        <v>12150</v>
      </c>
      <c r="AC35" s="145">
        <f t="shared" si="9"/>
        <v>13365</v>
      </c>
      <c r="AD35" s="145">
        <f t="shared" si="9"/>
        <v>13365</v>
      </c>
      <c r="AE35" s="145">
        <f t="shared" si="9"/>
        <v>13365</v>
      </c>
      <c r="AF35" s="145">
        <f t="shared" si="9"/>
        <v>12150</v>
      </c>
      <c r="AG35" s="145">
        <f t="shared" si="9"/>
        <v>12150</v>
      </c>
      <c r="AH35" s="145">
        <f t="shared" si="9"/>
        <v>10327.5</v>
      </c>
      <c r="AI35" s="145">
        <f t="shared" ref="AI35:BN35" si="10">AI34*AI27</f>
        <v>9112.5</v>
      </c>
      <c r="AJ35" s="145">
        <f t="shared" si="10"/>
        <v>7897.5</v>
      </c>
      <c r="AK35" s="145">
        <f t="shared" si="10"/>
        <v>9112.5</v>
      </c>
      <c r="AL35" s="145">
        <f t="shared" si="10"/>
        <v>15187.5</v>
      </c>
      <c r="AM35" s="145">
        <f t="shared" si="10"/>
        <v>17010</v>
      </c>
      <c r="AN35" s="145">
        <f t="shared" si="10"/>
        <v>15309</v>
      </c>
      <c r="AO35" s="145">
        <f t="shared" si="10"/>
        <v>16949.25</v>
      </c>
      <c r="AP35" s="145">
        <f t="shared" si="10"/>
        <v>16949.25</v>
      </c>
      <c r="AQ35" s="145">
        <f t="shared" si="10"/>
        <v>16949.25</v>
      </c>
      <c r="AR35" s="145">
        <f t="shared" si="10"/>
        <v>15309</v>
      </c>
      <c r="AS35" s="145">
        <f t="shared" si="10"/>
        <v>15309</v>
      </c>
      <c r="AT35" s="145">
        <f t="shared" si="10"/>
        <v>13668.75</v>
      </c>
      <c r="AU35" s="145">
        <f t="shared" si="10"/>
        <v>12028.5</v>
      </c>
      <c r="AV35" s="145">
        <f t="shared" si="10"/>
        <v>10388.25</v>
      </c>
      <c r="AW35" s="145">
        <f t="shared" si="10"/>
        <v>11481.75</v>
      </c>
      <c r="AX35" s="145">
        <f t="shared" si="10"/>
        <v>18042.75</v>
      </c>
      <c r="AY35" s="145">
        <f t="shared" si="10"/>
        <v>20776.5</v>
      </c>
      <c r="AZ35" s="145">
        <f t="shared" si="10"/>
        <v>18698.849999999999</v>
      </c>
      <c r="BA35" s="145">
        <f t="shared" si="10"/>
        <v>20667.149999999998</v>
      </c>
      <c r="BB35" s="145">
        <f t="shared" si="10"/>
        <v>20667.149999999998</v>
      </c>
      <c r="BC35" s="145">
        <f t="shared" si="10"/>
        <v>20667.149999999998</v>
      </c>
      <c r="BD35" s="145">
        <f t="shared" si="10"/>
        <v>18698.849999999999</v>
      </c>
      <c r="BE35" s="145">
        <f t="shared" si="10"/>
        <v>18698.849999999999</v>
      </c>
      <c r="BF35" s="145">
        <f t="shared" si="10"/>
        <v>16238.475</v>
      </c>
      <c r="BG35" s="145">
        <f t="shared" si="10"/>
        <v>14270.174999999999</v>
      </c>
      <c r="BH35" s="145">
        <f t="shared" si="10"/>
        <v>12301.875</v>
      </c>
      <c r="BI35" s="145">
        <f t="shared" si="10"/>
        <v>246037.5</v>
      </c>
      <c r="BJ35" s="145">
        <f t="shared" si="10"/>
        <v>246037.5</v>
      </c>
      <c r="BK35" s="145">
        <f t="shared" si="10"/>
        <v>319848.75</v>
      </c>
      <c r="BL35" s="145">
        <f t="shared" si="10"/>
        <v>644126.17499999993</v>
      </c>
      <c r="BM35" s="145">
        <f t="shared" si="10"/>
        <v>73811.25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1105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0</v>
      </c>
      <c r="H38" s="169">
        <f>'REV-REVCALC_CWS'!I6</f>
        <v>0</v>
      </c>
      <c r="I38" s="169">
        <f>'REV-REVCALC_CWS'!J6</f>
        <v>0</v>
      </c>
      <c r="J38" s="169">
        <f>'REV-REVCALC_CWS'!K6</f>
        <v>0</v>
      </c>
      <c r="K38" s="169">
        <f>'REV-REVCALC_CWS'!L6</f>
        <v>0</v>
      </c>
      <c r="L38" s="169">
        <f>'REV-REVCALC_CWS'!M6</f>
        <v>0</v>
      </c>
      <c r="M38" s="169">
        <f>'REV-REVCALC_CWS'!N6</f>
        <v>25</v>
      </c>
      <c r="N38" s="169">
        <f>'REV-REVCALC_CWS'!O6</f>
        <v>25</v>
      </c>
      <c r="O38" s="169">
        <f>'REV-REVCALC_CWS'!P6</f>
        <v>50</v>
      </c>
      <c r="P38" s="169">
        <f>'REV-REVCALC_CWS'!Q6</f>
        <v>3</v>
      </c>
      <c r="Q38" s="169">
        <f>'REV-REVCALC_CWS'!R6</f>
        <v>4</v>
      </c>
      <c r="R38" s="169">
        <f>'REV-REVCALC_CWS'!S6</f>
        <v>9</v>
      </c>
      <c r="S38" s="169">
        <f>'REV-REVCALC_CWS'!T6</f>
        <v>9</v>
      </c>
      <c r="T38" s="169">
        <f>'REV-REVCALC_CWS'!U6</f>
        <v>9</v>
      </c>
      <c r="U38" s="169">
        <f>'REV-REVCALC_CWS'!V6</f>
        <v>9</v>
      </c>
      <c r="V38" s="169">
        <f>'REV-REVCALC_CWS'!W6</f>
        <v>9</v>
      </c>
      <c r="W38" s="169">
        <f>'REV-REVCALC_CWS'!X6</f>
        <v>10</v>
      </c>
      <c r="X38" s="169">
        <f>'REV-REVCALC_CWS'!Y6</f>
        <v>11</v>
      </c>
      <c r="Y38" s="169">
        <f>'REV-REVCALC_CWS'!Z6</f>
        <v>11</v>
      </c>
      <c r="Z38" s="169">
        <f>'REV-REVCALC_CWS'!AA6</f>
        <v>13</v>
      </c>
      <c r="AA38" s="169">
        <f>'REV-REVCALC_CWS'!AB6</f>
        <v>13</v>
      </c>
      <c r="AB38" s="169">
        <f>'REV-REVCALC_CWS'!AC6</f>
        <v>11</v>
      </c>
      <c r="AC38" s="169">
        <f>'REV-REVCALC_CWS'!AD6</f>
        <v>17</v>
      </c>
      <c r="AD38" s="169">
        <f>'REV-REVCALC_CWS'!AE6</f>
        <v>20</v>
      </c>
      <c r="AE38" s="169">
        <f>'REV-REVCALC_CWS'!AF6</f>
        <v>20</v>
      </c>
      <c r="AF38" s="169">
        <f>'REV-REVCALC_CWS'!AG6</f>
        <v>22</v>
      </c>
      <c r="AG38" s="169">
        <f>'REV-REVCALC_CWS'!AH6</f>
        <v>22</v>
      </c>
      <c r="AH38" s="169">
        <f>'REV-REVCALC_CWS'!AI6</f>
        <v>22</v>
      </c>
      <c r="AI38" s="169">
        <f>'REV-REVCALC_CWS'!AJ6</f>
        <v>20</v>
      </c>
      <c r="AJ38" s="169">
        <f>'REV-REVCALC_CWS'!AK6</f>
        <v>20</v>
      </c>
      <c r="AK38" s="169">
        <f>'REV-REVCALC_CWS'!AL6</f>
        <v>17</v>
      </c>
      <c r="AL38" s="169">
        <f>'REV-REVCALC_CWS'!AM6</f>
        <v>15</v>
      </c>
      <c r="AM38" s="169">
        <f>'REV-REVCALC_CWS'!AN6</f>
        <v>13</v>
      </c>
      <c r="AN38" s="169">
        <f>'REV-REVCALC_CWS'!AO6</f>
        <v>15</v>
      </c>
      <c r="AO38" s="169">
        <f>'REV-REVCALC_CWS'!AP6</f>
        <v>25</v>
      </c>
      <c r="AP38" s="169">
        <f>'REV-REVCALC_CWS'!AQ6</f>
        <v>28</v>
      </c>
      <c r="AQ38" s="169">
        <f>'REV-REVCALC_CWS'!AR6</f>
        <v>28</v>
      </c>
      <c r="AR38" s="169">
        <f>'REV-REVCALC_CWS'!AS6</f>
        <v>31</v>
      </c>
      <c r="AS38" s="169">
        <f>'REV-REVCALC_CWS'!AT6</f>
        <v>31</v>
      </c>
      <c r="AT38" s="169">
        <f>'REV-REVCALC_CWS'!AU6</f>
        <v>31</v>
      </c>
      <c r="AU38" s="169">
        <f>'REV-REVCALC_CWS'!AV6</f>
        <v>28</v>
      </c>
      <c r="AV38" s="169">
        <f>'REV-REVCALC_CWS'!AW6</f>
        <v>28</v>
      </c>
      <c r="AW38" s="169">
        <f>'REV-REVCALC_CWS'!AX6</f>
        <v>25</v>
      </c>
      <c r="AX38" s="169">
        <f>'REV-REVCALC_CWS'!AY6</f>
        <v>22</v>
      </c>
      <c r="AY38" s="169">
        <f>'REV-REVCALC_CWS'!AZ6</f>
        <v>19</v>
      </c>
      <c r="AZ38" s="169">
        <f>'REV-REVCALC_CWS'!BA6</f>
        <v>21</v>
      </c>
      <c r="BA38" s="169">
        <f>'REV-REVCALC_CWS'!BB6</f>
        <v>33</v>
      </c>
      <c r="BB38" s="169">
        <f>'REV-REVCALC_CWS'!BC6</f>
        <v>38</v>
      </c>
      <c r="BC38" s="169">
        <f>'REV-REVCALC_CWS'!BD6</f>
        <v>38</v>
      </c>
      <c r="BD38" s="169">
        <f>'REV-REVCALC_CWS'!BE6</f>
        <v>42</v>
      </c>
      <c r="BE38" s="169">
        <f>'REV-REVCALC_CWS'!BF6</f>
        <v>42</v>
      </c>
      <c r="BF38" s="169">
        <f>'REV-REVCALC_CWS'!BG6</f>
        <v>42</v>
      </c>
      <c r="BG38" s="169">
        <f>'REV-REVCALC_CWS'!BH6</f>
        <v>38</v>
      </c>
      <c r="BH38" s="169">
        <f>'REV-REVCALC_CWS'!BI6</f>
        <v>38</v>
      </c>
      <c r="BI38" s="169">
        <f>'REV-REVCALC_CWS'!BJ6</f>
        <v>33</v>
      </c>
      <c r="BJ38" s="169">
        <f>'REV-REVCALC_CWS'!BK6</f>
        <v>29</v>
      </c>
      <c r="BK38" s="169">
        <f>'REV-REVCALC_CWS'!BL6</f>
        <v>25</v>
      </c>
      <c r="BL38" s="169">
        <f>'REV-REVCALC_CWS'!BM6</f>
        <v>1159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0</v>
      </c>
      <c r="H39" s="145">
        <f t="shared" si="11"/>
        <v>0</v>
      </c>
      <c r="I39" s="145">
        <f t="shared" si="11"/>
        <v>0</v>
      </c>
      <c r="J39" s="145">
        <f t="shared" si="11"/>
        <v>0</v>
      </c>
      <c r="K39" s="145">
        <f t="shared" si="11"/>
        <v>0</v>
      </c>
      <c r="L39" s="145">
        <f t="shared" si="11"/>
        <v>0</v>
      </c>
      <c r="M39" s="145">
        <f t="shared" si="11"/>
        <v>18750</v>
      </c>
      <c r="N39" s="145">
        <f t="shared" si="11"/>
        <v>18750</v>
      </c>
      <c r="O39" s="145">
        <f t="shared" si="11"/>
        <v>37500</v>
      </c>
      <c r="P39" s="145">
        <f t="shared" si="11"/>
        <v>2025</v>
      </c>
      <c r="Q39" s="145">
        <f t="shared" si="11"/>
        <v>2700</v>
      </c>
      <c r="R39" s="145">
        <f t="shared" si="11"/>
        <v>6075</v>
      </c>
      <c r="S39" s="145">
        <f t="shared" si="11"/>
        <v>6075</v>
      </c>
      <c r="T39" s="145">
        <f t="shared" si="11"/>
        <v>6075</v>
      </c>
      <c r="U39" s="145">
        <f t="shared" si="11"/>
        <v>6075</v>
      </c>
      <c r="V39" s="145">
        <f t="shared" si="11"/>
        <v>6075</v>
      </c>
      <c r="W39" s="145">
        <f t="shared" si="11"/>
        <v>6750</v>
      </c>
      <c r="X39" s="145">
        <f t="shared" si="11"/>
        <v>7425</v>
      </c>
      <c r="Y39" s="145">
        <f t="shared" si="11"/>
        <v>7425</v>
      </c>
      <c r="Z39" s="145">
        <f t="shared" si="11"/>
        <v>8775</v>
      </c>
      <c r="AA39" s="145">
        <f t="shared" si="11"/>
        <v>8775</v>
      </c>
      <c r="AB39" s="145">
        <f t="shared" si="11"/>
        <v>6682.5</v>
      </c>
      <c r="AC39" s="145">
        <f t="shared" si="11"/>
        <v>10327.5</v>
      </c>
      <c r="AD39" s="145">
        <f t="shared" si="11"/>
        <v>12150</v>
      </c>
      <c r="AE39" s="145">
        <f t="shared" si="11"/>
        <v>12150</v>
      </c>
      <c r="AF39" s="145">
        <f t="shared" si="11"/>
        <v>13365</v>
      </c>
      <c r="AG39" s="145">
        <f t="shared" si="11"/>
        <v>13365</v>
      </c>
      <c r="AH39" s="145">
        <f t="shared" si="11"/>
        <v>13365</v>
      </c>
      <c r="AI39" s="145">
        <f t="shared" si="11"/>
        <v>12150</v>
      </c>
      <c r="AJ39" s="145">
        <f t="shared" ref="AJ39:BN39" si="12">AJ38*AJ27</f>
        <v>12150</v>
      </c>
      <c r="AK39" s="145">
        <f t="shared" si="12"/>
        <v>10327.5</v>
      </c>
      <c r="AL39" s="145">
        <f t="shared" si="12"/>
        <v>9112.5</v>
      </c>
      <c r="AM39" s="145">
        <f t="shared" si="12"/>
        <v>7897.5</v>
      </c>
      <c r="AN39" s="145">
        <f t="shared" si="12"/>
        <v>8201.25</v>
      </c>
      <c r="AO39" s="145">
        <f t="shared" si="12"/>
        <v>13668.75</v>
      </c>
      <c r="AP39" s="145">
        <f t="shared" si="12"/>
        <v>15309</v>
      </c>
      <c r="AQ39" s="145">
        <f t="shared" si="12"/>
        <v>15309</v>
      </c>
      <c r="AR39" s="145">
        <f t="shared" si="12"/>
        <v>16949.25</v>
      </c>
      <c r="AS39" s="145">
        <f t="shared" si="12"/>
        <v>16949.25</v>
      </c>
      <c r="AT39" s="145">
        <f t="shared" si="12"/>
        <v>16949.25</v>
      </c>
      <c r="AU39" s="145">
        <f t="shared" si="12"/>
        <v>15309</v>
      </c>
      <c r="AV39" s="145">
        <f t="shared" si="12"/>
        <v>15309</v>
      </c>
      <c r="AW39" s="145">
        <f t="shared" si="12"/>
        <v>13668.75</v>
      </c>
      <c r="AX39" s="145">
        <f t="shared" si="12"/>
        <v>12028.5</v>
      </c>
      <c r="AY39" s="145">
        <f t="shared" si="12"/>
        <v>10388.25</v>
      </c>
      <c r="AZ39" s="145">
        <f t="shared" si="12"/>
        <v>10333.574999999999</v>
      </c>
      <c r="BA39" s="145">
        <f t="shared" si="12"/>
        <v>16238.475</v>
      </c>
      <c r="BB39" s="145">
        <f t="shared" si="12"/>
        <v>18698.849999999999</v>
      </c>
      <c r="BC39" s="145">
        <f t="shared" si="12"/>
        <v>18698.849999999999</v>
      </c>
      <c r="BD39" s="145">
        <f t="shared" si="12"/>
        <v>20667.149999999998</v>
      </c>
      <c r="BE39" s="145">
        <f t="shared" si="12"/>
        <v>20667.149999999998</v>
      </c>
      <c r="BF39" s="145">
        <f t="shared" si="12"/>
        <v>20667.149999999998</v>
      </c>
      <c r="BG39" s="145">
        <f t="shared" si="12"/>
        <v>18698.849999999999</v>
      </c>
      <c r="BH39" s="145">
        <f t="shared" si="12"/>
        <v>18698.849999999999</v>
      </c>
      <c r="BI39" s="145">
        <f t="shared" si="12"/>
        <v>16238.475</v>
      </c>
      <c r="BJ39" s="145">
        <f t="shared" si="12"/>
        <v>14270.174999999999</v>
      </c>
      <c r="BK39" s="145">
        <f t="shared" si="12"/>
        <v>12301.875</v>
      </c>
      <c r="BL39" s="145">
        <f t="shared" si="12"/>
        <v>570314.92499999993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1109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25</v>
      </c>
      <c r="K42" s="169">
        <f t="shared" si="13"/>
        <v>25</v>
      </c>
      <c r="L42" s="169">
        <f t="shared" si="13"/>
        <v>50</v>
      </c>
      <c r="M42" s="169">
        <f t="shared" si="13"/>
        <v>-22</v>
      </c>
      <c r="N42" s="169">
        <f t="shared" si="13"/>
        <v>-21</v>
      </c>
      <c r="O42" s="169">
        <f t="shared" si="13"/>
        <v>-41</v>
      </c>
      <c r="P42" s="169">
        <f t="shared" si="13"/>
        <v>6</v>
      </c>
      <c r="Q42" s="169">
        <f t="shared" si="13"/>
        <v>5</v>
      </c>
      <c r="R42" s="169">
        <f t="shared" si="13"/>
        <v>0</v>
      </c>
      <c r="S42" s="169">
        <f t="shared" si="13"/>
        <v>0</v>
      </c>
      <c r="T42" s="169">
        <f t="shared" si="13"/>
        <v>1</v>
      </c>
      <c r="U42" s="169">
        <f t="shared" si="13"/>
        <v>2</v>
      </c>
      <c r="V42" s="169">
        <f t="shared" si="13"/>
        <v>2</v>
      </c>
      <c r="W42" s="169">
        <f t="shared" si="13"/>
        <v>3</v>
      </c>
      <c r="X42" s="169">
        <f t="shared" si="13"/>
        <v>2</v>
      </c>
      <c r="Y42" s="169">
        <f t="shared" si="13"/>
        <v>0</v>
      </c>
      <c r="Z42" s="169">
        <f t="shared" si="13"/>
        <v>4</v>
      </c>
      <c r="AA42" s="169">
        <f t="shared" si="13"/>
        <v>7</v>
      </c>
      <c r="AB42" s="169">
        <f t="shared" si="13"/>
        <v>9</v>
      </c>
      <c r="AC42" s="169">
        <f t="shared" si="13"/>
        <v>5</v>
      </c>
      <c r="AD42" s="169">
        <f t="shared" si="13"/>
        <v>2</v>
      </c>
      <c r="AE42" s="169">
        <f t="shared" si="13"/>
        <v>2</v>
      </c>
      <c r="AF42" s="169">
        <f t="shared" si="13"/>
        <v>-2</v>
      </c>
      <c r="AG42" s="169">
        <f t="shared" si="13"/>
        <v>-2</v>
      </c>
      <c r="AH42" s="169">
        <f t="shared" si="13"/>
        <v>-5</v>
      </c>
      <c r="AI42" s="169">
        <f t="shared" ref="AI42:BN42" si="14">AI34-AI38</f>
        <v>-5</v>
      </c>
      <c r="AJ42" s="169">
        <f t="shared" si="14"/>
        <v>-7</v>
      </c>
      <c r="AK42" s="169">
        <f t="shared" si="14"/>
        <v>-2</v>
      </c>
      <c r="AL42" s="169">
        <f t="shared" si="14"/>
        <v>10</v>
      </c>
      <c r="AM42" s="169">
        <f t="shared" si="14"/>
        <v>15</v>
      </c>
      <c r="AN42" s="169">
        <f t="shared" si="14"/>
        <v>13</v>
      </c>
      <c r="AO42" s="169">
        <f t="shared" si="14"/>
        <v>6</v>
      </c>
      <c r="AP42" s="169">
        <f t="shared" si="14"/>
        <v>3</v>
      </c>
      <c r="AQ42" s="169">
        <f t="shared" si="14"/>
        <v>3</v>
      </c>
      <c r="AR42" s="169">
        <f t="shared" si="14"/>
        <v>-3</v>
      </c>
      <c r="AS42" s="169">
        <f t="shared" si="14"/>
        <v>-3</v>
      </c>
      <c r="AT42" s="169">
        <f t="shared" si="14"/>
        <v>-6</v>
      </c>
      <c r="AU42" s="169">
        <f t="shared" si="14"/>
        <v>-6</v>
      </c>
      <c r="AV42" s="169">
        <f t="shared" si="14"/>
        <v>-9</v>
      </c>
      <c r="AW42" s="169">
        <f t="shared" si="14"/>
        <v>-4</v>
      </c>
      <c r="AX42" s="169">
        <f t="shared" si="14"/>
        <v>11</v>
      </c>
      <c r="AY42" s="169">
        <f t="shared" si="14"/>
        <v>19</v>
      </c>
      <c r="AZ42" s="169">
        <f t="shared" si="14"/>
        <v>17</v>
      </c>
      <c r="BA42" s="169">
        <f t="shared" si="14"/>
        <v>9</v>
      </c>
      <c r="BB42" s="169">
        <f t="shared" si="14"/>
        <v>4</v>
      </c>
      <c r="BC42" s="169">
        <f t="shared" si="14"/>
        <v>4</v>
      </c>
      <c r="BD42" s="169">
        <f t="shared" si="14"/>
        <v>-4</v>
      </c>
      <c r="BE42" s="169">
        <f t="shared" si="14"/>
        <v>-4</v>
      </c>
      <c r="BF42" s="169">
        <f t="shared" si="14"/>
        <v>-9</v>
      </c>
      <c r="BG42" s="169">
        <f t="shared" si="14"/>
        <v>-9</v>
      </c>
      <c r="BH42" s="169">
        <f t="shared" si="14"/>
        <v>-13</v>
      </c>
      <c r="BI42" s="169">
        <f t="shared" si="14"/>
        <v>467</v>
      </c>
      <c r="BJ42" s="169">
        <f t="shared" si="14"/>
        <v>471</v>
      </c>
      <c r="BK42" s="169">
        <f t="shared" si="14"/>
        <v>625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1110</v>
      </c>
      <c r="C43" s="145">
        <f t="shared" ref="C43:AH43" si="15">C35-C39</f>
        <v>0</v>
      </c>
      <c r="D43" s="145">
        <f t="shared" si="15"/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18750</v>
      </c>
      <c r="K43" s="145">
        <f t="shared" si="15"/>
        <v>18750</v>
      </c>
      <c r="L43" s="145">
        <f t="shared" si="15"/>
        <v>37500</v>
      </c>
      <c r="M43" s="145">
        <f t="shared" si="15"/>
        <v>-16500</v>
      </c>
      <c r="N43" s="145">
        <f t="shared" si="15"/>
        <v>-15750</v>
      </c>
      <c r="O43" s="145">
        <f t="shared" si="15"/>
        <v>-30750</v>
      </c>
      <c r="P43" s="145">
        <f t="shared" si="15"/>
        <v>4050</v>
      </c>
      <c r="Q43" s="145">
        <f t="shared" si="15"/>
        <v>3375</v>
      </c>
      <c r="R43" s="145">
        <f t="shared" si="15"/>
        <v>0</v>
      </c>
      <c r="S43" s="145">
        <f t="shared" si="15"/>
        <v>0</v>
      </c>
      <c r="T43" s="145">
        <f t="shared" si="15"/>
        <v>675</v>
      </c>
      <c r="U43" s="145">
        <f t="shared" si="15"/>
        <v>1350</v>
      </c>
      <c r="V43" s="145">
        <f t="shared" si="15"/>
        <v>1350</v>
      </c>
      <c r="W43" s="145">
        <f t="shared" si="15"/>
        <v>2025</v>
      </c>
      <c r="X43" s="145">
        <f t="shared" si="15"/>
        <v>1350</v>
      </c>
      <c r="Y43" s="145">
        <f t="shared" si="15"/>
        <v>0</v>
      </c>
      <c r="Z43" s="145">
        <f t="shared" si="15"/>
        <v>2700</v>
      </c>
      <c r="AA43" s="145">
        <f t="shared" si="15"/>
        <v>4725</v>
      </c>
      <c r="AB43" s="145">
        <f t="shared" si="15"/>
        <v>5467.5</v>
      </c>
      <c r="AC43" s="145">
        <f t="shared" si="15"/>
        <v>3037.5</v>
      </c>
      <c r="AD43" s="145">
        <f t="shared" si="15"/>
        <v>1215</v>
      </c>
      <c r="AE43" s="145">
        <f t="shared" si="15"/>
        <v>1215</v>
      </c>
      <c r="AF43" s="145">
        <f t="shared" si="15"/>
        <v>-1215</v>
      </c>
      <c r="AG43" s="145">
        <f t="shared" si="15"/>
        <v>-1215</v>
      </c>
      <c r="AH43" s="145">
        <f t="shared" si="15"/>
        <v>-3037.5</v>
      </c>
      <c r="AI43" s="145">
        <f t="shared" ref="AI43:BN43" si="16">AI35-AI39</f>
        <v>-3037.5</v>
      </c>
      <c r="AJ43" s="145">
        <f t="shared" si="16"/>
        <v>-4252.5</v>
      </c>
      <c r="AK43" s="145">
        <f t="shared" si="16"/>
        <v>-1215</v>
      </c>
      <c r="AL43" s="145">
        <f t="shared" si="16"/>
        <v>6075</v>
      </c>
      <c r="AM43" s="145">
        <f t="shared" si="16"/>
        <v>9112.5</v>
      </c>
      <c r="AN43" s="145">
        <f t="shared" si="16"/>
        <v>7107.75</v>
      </c>
      <c r="AO43" s="145">
        <f t="shared" si="16"/>
        <v>3280.5</v>
      </c>
      <c r="AP43" s="145">
        <f t="shared" si="16"/>
        <v>1640.25</v>
      </c>
      <c r="AQ43" s="145">
        <f t="shared" si="16"/>
        <v>1640.25</v>
      </c>
      <c r="AR43" s="145">
        <f t="shared" si="16"/>
        <v>-1640.25</v>
      </c>
      <c r="AS43" s="145">
        <f t="shared" si="16"/>
        <v>-1640.25</v>
      </c>
      <c r="AT43" s="145">
        <f t="shared" si="16"/>
        <v>-3280.5</v>
      </c>
      <c r="AU43" s="145">
        <f t="shared" si="16"/>
        <v>-3280.5</v>
      </c>
      <c r="AV43" s="145">
        <f t="shared" si="16"/>
        <v>-4920.75</v>
      </c>
      <c r="AW43" s="145">
        <f t="shared" si="16"/>
        <v>-2187</v>
      </c>
      <c r="AX43" s="145">
        <f t="shared" si="16"/>
        <v>6014.25</v>
      </c>
      <c r="AY43" s="145">
        <f t="shared" si="16"/>
        <v>10388.25</v>
      </c>
      <c r="AZ43" s="145">
        <f t="shared" si="16"/>
        <v>8365.2749999999996</v>
      </c>
      <c r="BA43" s="145">
        <f t="shared" si="16"/>
        <v>4428.6749999999975</v>
      </c>
      <c r="BB43" s="145">
        <f t="shared" si="16"/>
        <v>1968.2999999999993</v>
      </c>
      <c r="BC43" s="145">
        <f t="shared" si="16"/>
        <v>1968.2999999999993</v>
      </c>
      <c r="BD43" s="145">
        <f t="shared" si="16"/>
        <v>-1968.2999999999993</v>
      </c>
      <c r="BE43" s="145">
        <f t="shared" si="16"/>
        <v>-1968.2999999999993</v>
      </c>
      <c r="BF43" s="145">
        <f t="shared" si="16"/>
        <v>-4428.6749999999975</v>
      </c>
      <c r="BG43" s="145">
        <f t="shared" si="16"/>
        <v>-4428.6749999999993</v>
      </c>
      <c r="BH43" s="145">
        <f t="shared" si="16"/>
        <v>-6396.9749999999985</v>
      </c>
      <c r="BI43" s="145">
        <f t="shared" si="16"/>
        <v>229799.02499999999</v>
      </c>
      <c r="BJ43" s="145">
        <f t="shared" si="16"/>
        <v>231767.32500000001</v>
      </c>
      <c r="BK43" s="145">
        <f t="shared" si="16"/>
        <v>307546.875</v>
      </c>
      <c r="BL43" s="145">
        <f t="shared" si="16"/>
        <v>73811.25</v>
      </c>
      <c r="BM43" s="145">
        <f t="shared" si="16"/>
        <v>73811.25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1105</v>
      </c>
      <c r="C47" s="169">
        <f>SUM(D25:F25)</f>
        <v>0</v>
      </c>
      <c r="D47" s="169">
        <f t="shared" ref="D47:BK47" si="17">SUM(E25:G25)</f>
        <v>0</v>
      </c>
      <c r="E47" s="169">
        <f t="shared" si="17"/>
        <v>0</v>
      </c>
      <c r="F47" s="169">
        <f t="shared" si="17"/>
        <v>0</v>
      </c>
      <c r="G47" s="169">
        <f t="shared" si="17"/>
        <v>0</v>
      </c>
      <c r="H47" s="169">
        <f t="shared" si="17"/>
        <v>0</v>
      </c>
      <c r="I47" s="169">
        <f t="shared" si="17"/>
        <v>0</v>
      </c>
      <c r="J47" s="169">
        <f t="shared" si="17"/>
        <v>25</v>
      </c>
      <c r="K47" s="169">
        <f t="shared" si="17"/>
        <v>50</v>
      </c>
      <c r="L47" s="169">
        <f>SUM(M25:O25)</f>
        <v>100</v>
      </c>
      <c r="M47" s="169">
        <f t="shared" si="17"/>
        <v>78</v>
      </c>
      <c r="N47" s="169">
        <f>SUM(O25:Q25)</f>
        <v>57</v>
      </c>
      <c r="O47" s="169">
        <f t="shared" si="17"/>
        <v>16</v>
      </c>
      <c r="P47" s="169">
        <f t="shared" si="17"/>
        <v>22</v>
      </c>
      <c r="Q47" s="169">
        <f t="shared" si="17"/>
        <v>27</v>
      </c>
      <c r="R47" s="169">
        <f t="shared" si="17"/>
        <v>27</v>
      </c>
      <c r="S47" s="169">
        <f t="shared" si="17"/>
        <v>27</v>
      </c>
      <c r="T47" s="169">
        <f t="shared" si="17"/>
        <v>28</v>
      </c>
      <c r="U47" s="169">
        <f t="shared" si="17"/>
        <v>30</v>
      </c>
      <c r="V47" s="169">
        <f t="shared" si="17"/>
        <v>32</v>
      </c>
      <c r="W47" s="169">
        <f t="shared" si="17"/>
        <v>35</v>
      </c>
      <c r="X47" s="169">
        <f t="shared" si="17"/>
        <v>37</v>
      </c>
      <c r="Y47" s="169">
        <f t="shared" si="17"/>
        <v>37</v>
      </c>
      <c r="Z47" s="169">
        <f t="shared" si="17"/>
        <v>41</v>
      </c>
      <c r="AA47" s="169">
        <f t="shared" si="17"/>
        <v>48</v>
      </c>
      <c r="AB47" s="169">
        <f t="shared" si="17"/>
        <v>57</v>
      </c>
      <c r="AC47" s="169">
        <f t="shared" si="17"/>
        <v>62</v>
      </c>
      <c r="AD47" s="169">
        <f t="shared" si="17"/>
        <v>64</v>
      </c>
      <c r="AE47" s="169">
        <f t="shared" si="17"/>
        <v>66</v>
      </c>
      <c r="AF47" s="169">
        <f t="shared" si="17"/>
        <v>64</v>
      </c>
      <c r="AG47" s="169">
        <f t="shared" si="17"/>
        <v>62</v>
      </c>
      <c r="AH47" s="169">
        <f t="shared" si="17"/>
        <v>57</v>
      </c>
      <c r="AI47" s="169">
        <f t="shared" si="17"/>
        <v>52</v>
      </c>
      <c r="AJ47" s="169">
        <f t="shared" si="17"/>
        <v>45</v>
      </c>
      <c r="AK47" s="169">
        <f t="shared" si="17"/>
        <v>43</v>
      </c>
      <c r="AL47" s="169">
        <f t="shared" si="17"/>
        <v>53</v>
      </c>
      <c r="AM47" s="169">
        <f t="shared" si="17"/>
        <v>68</v>
      </c>
      <c r="AN47" s="169">
        <f t="shared" si="17"/>
        <v>81</v>
      </c>
      <c r="AO47" s="169">
        <f t="shared" si="17"/>
        <v>87</v>
      </c>
      <c r="AP47" s="169">
        <f t="shared" si="17"/>
        <v>90</v>
      </c>
      <c r="AQ47" s="169">
        <f t="shared" si="17"/>
        <v>93</v>
      </c>
      <c r="AR47" s="169">
        <f t="shared" si="17"/>
        <v>90</v>
      </c>
      <c r="AS47" s="169">
        <f t="shared" si="17"/>
        <v>87</v>
      </c>
      <c r="AT47" s="169">
        <f t="shared" si="17"/>
        <v>81</v>
      </c>
      <c r="AU47" s="169">
        <f t="shared" si="17"/>
        <v>75</v>
      </c>
      <c r="AV47" s="169">
        <f t="shared" si="17"/>
        <v>66</v>
      </c>
      <c r="AW47" s="169">
        <f t="shared" si="17"/>
        <v>62</v>
      </c>
      <c r="AX47" s="169">
        <f t="shared" si="17"/>
        <v>73</v>
      </c>
      <c r="AY47" s="169">
        <f t="shared" si="17"/>
        <v>92</v>
      </c>
      <c r="AZ47" s="169">
        <f t="shared" si="17"/>
        <v>109</v>
      </c>
      <c r="BA47" s="169">
        <f t="shared" si="17"/>
        <v>118</v>
      </c>
      <c r="BB47" s="169">
        <f t="shared" si="17"/>
        <v>122</v>
      </c>
      <c r="BC47" s="169">
        <f t="shared" si="17"/>
        <v>126</v>
      </c>
      <c r="BD47" s="169">
        <f t="shared" si="17"/>
        <v>122</v>
      </c>
      <c r="BE47" s="169">
        <f t="shared" si="17"/>
        <v>118</v>
      </c>
      <c r="BF47" s="169">
        <f t="shared" si="17"/>
        <v>109</v>
      </c>
      <c r="BG47" s="169">
        <f t="shared" si="17"/>
        <v>100</v>
      </c>
      <c r="BH47" s="169">
        <f t="shared" si="17"/>
        <v>87</v>
      </c>
      <c r="BI47" s="169">
        <f t="shared" si="17"/>
        <v>554</v>
      </c>
      <c r="BJ47" s="169">
        <f t="shared" si="17"/>
        <v>1025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1107</v>
      </c>
      <c r="C48" s="145">
        <f>C31+C43</f>
        <v>0</v>
      </c>
      <c r="D48" s="145">
        <f t="shared" ref="D48:AI48" si="18">C48+D43</f>
        <v>0</v>
      </c>
      <c r="E48" s="145">
        <f t="shared" si="18"/>
        <v>0</v>
      </c>
      <c r="F48" s="145">
        <f t="shared" si="18"/>
        <v>0</v>
      </c>
      <c r="G48" s="145">
        <f t="shared" si="18"/>
        <v>0</v>
      </c>
      <c r="H48" s="145">
        <f t="shared" si="18"/>
        <v>0</v>
      </c>
      <c r="I48" s="145">
        <f t="shared" si="18"/>
        <v>0</v>
      </c>
      <c r="J48" s="145">
        <f t="shared" si="18"/>
        <v>18750</v>
      </c>
      <c r="K48" s="145">
        <f t="shared" si="18"/>
        <v>37500</v>
      </c>
      <c r="L48" s="145">
        <f t="shared" si="18"/>
        <v>75000</v>
      </c>
      <c r="M48" s="145">
        <f t="shared" si="18"/>
        <v>58500</v>
      </c>
      <c r="N48" s="145">
        <f t="shared" si="18"/>
        <v>42750</v>
      </c>
      <c r="O48" s="145">
        <f t="shared" si="18"/>
        <v>12000</v>
      </c>
      <c r="P48" s="145">
        <f t="shared" si="18"/>
        <v>16050</v>
      </c>
      <c r="Q48" s="145">
        <f t="shared" si="18"/>
        <v>19425</v>
      </c>
      <c r="R48" s="145">
        <f t="shared" si="18"/>
        <v>19425</v>
      </c>
      <c r="S48" s="145">
        <f t="shared" si="18"/>
        <v>19425</v>
      </c>
      <c r="T48" s="145">
        <f t="shared" si="18"/>
        <v>20100</v>
      </c>
      <c r="U48" s="145">
        <f t="shared" si="18"/>
        <v>21450</v>
      </c>
      <c r="V48" s="145">
        <f t="shared" si="18"/>
        <v>22800</v>
      </c>
      <c r="W48" s="145">
        <f t="shared" si="18"/>
        <v>24825</v>
      </c>
      <c r="X48" s="145">
        <f t="shared" si="18"/>
        <v>26175</v>
      </c>
      <c r="Y48" s="145">
        <f t="shared" si="18"/>
        <v>26175</v>
      </c>
      <c r="Z48" s="145">
        <f t="shared" si="18"/>
        <v>28875</v>
      </c>
      <c r="AA48" s="145">
        <f t="shared" si="18"/>
        <v>33600</v>
      </c>
      <c r="AB48" s="145">
        <f t="shared" si="18"/>
        <v>39067.5</v>
      </c>
      <c r="AC48" s="145">
        <f t="shared" si="18"/>
        <v>42105</v>
      </c>
      <c r="AD48" s="145">
        <f t="shared" si="18"/>
        <v>43320</v>
      </c>
      <c r="AE48" s="145">
        <f t="shared" si="18"/>
        <v>44535</v>
      </c>
      <c r="AF48" s="145">
        <f t="shared" si="18"/>
        <v>43320</v>
      </c>
      <c r="AG48" s="145">
        <f t="shared" si="18"/>
        <v>42105</v>
      </c>
      <c r="AH48" s="145">
        <f t="shared" si="18"/>
        <v>39067.5</v>
      </c>
      <c r="AI48" s="145">
        <f t="shared" si="18"/>
        <v>36030</v>
      </c>
      <c r="AJ48" s="145">
        <f t="shared" ref="AJ48:BN48" si="19">AI48+AJ43</f>
        <v>31777.5</v>
      </c>
      <c r="AK48" s="145">
        <f t="shared" si="19"/>
        <v>30562.5</v>
      </c>
      <c r="AL48" s="145">
        <f t="shared" si="19"/>
        <v>36637.5</v>
      </c>
      <c r="AM48" s="145">
        <f t="shared" si="19"/>
        <v>45750</v>
      </c>
      <c r="AN48" s="145">
        <f t="shared" si="19"/>
        <v>52857.75</v>
      </c>
      <c r="AO48" s="145">
        <f t="shared" si="19"/>
        <v>56138.25</v>
      </c>
      <c r="AP48" s="145">
        <f t="shared" si="19"/>
        <v>57778.5</v>
      </c>
      <c r="AQ48" s="145">
        <f t="shared" si="19"/>
        <v>59418.75</v>
      </c>
      <c r="AR48" s="145">
        <f t="shared" si="19"/>
        <v>57778.5</v>
      </c>
      <c r="AS48" s="145">
        <f t="shared" si="19"/>
        <v>56138.25</v>
      </c>
      <c r="AT48" s="145">
        <f t="shared" si="19"/>
        <v>52857.75</v>
      </c>
      <c r="AU48" s="145">
        <f t="shared" si="19"/>
        <v>49577.25</v>
      </c>
      <c r="AV48" s="145">
        <f t="shared" si="19"/>
        <v>44656.5</v>
      </c>
      <c r="AW48" s="145">
        <f t="shared" si="19"/>
        <v>42469.5</v>
      </c>
      <c r="AX48" s="145">
        <f t="shared" si="19"/>
        <v>48483.75</v>
      </c>
      <c r="AY48" s="145">
        <f t="shared" si="19"/>
        <v>58872</v>
      </c>
      <c r="AZ48" s="145">
        <f t="shared" si="19"/>
        <v>67237.274999999994</v>
      </c>
      <c r="BA48" s="145">
        <f t="shared" si="19"/>
        <v>71665.95</v>
      </c>
      <c r="BB48" s="145">
        <f t="shared" si="19"/>
        <v>73634.25</v>
      </c>
      <c r="BC48" s="145">
        <f t="shared" si="19"/>
        <v>75602.55</v>
      </c>
      <c r="BD48" s="145">
        <f t="shared" si="19"/>
        <v>73634.25</v>
      </c>
      <c r="BE48" s="145">
        <f t="shared" si="19"/>
        <v>71665.95</v>
      </c>
      <c r="BF48" s="145">
        <f t="shared" si="19"/>
        <v>67237.274999999994</v>
      </c>
      <c r="BG48" s="145">
        <f t="shared" si="19"/>
        <v>62808.599999999991</v>
      </c>
      <c r="BH48" s="145">
        <f t="shared" si="19"/>
        <v>56411.624999999993</v>
      </c>
      <c r="BI48" s="145">
        <f t="shared" si="19"/>
        <v>286210.64999999997</v>
      </c>
      <c r="BJ48" s="145">
        <f t="shared" si="19"/>
        <v>517977.97499999998</v>
      </c>
      <c r="BK48" s="145">
        <f t="shared" si="19"/>
        <v>825524.85</v>
      </c>
      <c r="BL48" s="145">
        <f t="shared" si="19"/>
        <v>899336.1</v>
      </c>
      <c r="BM48" s="145">
        <f t="shared" si="19"/>
        <v>973147.35</v>
      </c>
      <c r="BN48" s="145">
        <f t="shared" si="19"/>
        <v>973147.35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9750</v>
      </c>
      <c r="F53" s="9">
        <f>E57</f>
        <v>24975</v>
      </c>
      <c r="G53" s="9">
        <f>F57</f>
        <v>32197.5</v>
      </c>
      <c r="H53" s="9">
        <f>G57</f>
        <v>38819.25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87000</v>
      </c>
      <c r="E54" s="66">
        <f>SUM(P66:AA66)</f>
        <v>95850</v>
      </c>
      <c r="F54" s="66">
        <f>SUM(AB66:AM66)</f>
        <v>145192.5</v>
      </c>
      <c r="G54" s="66">
        <f>SUM(AN66:AY66)</f>
        <v>183161.25</v>
      </c>
      <c r="H54" s="66">
        <f>SUM(AZ66:BK66)</f>
        <v>972832.27500000002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87000</v>
      </c>
      <c r="E55" s="9">
        <f>E53+E54</f>
        <v>105600</v>
      </c>
      <c r="F55" s="9">
        <f>F53+F54</f>
        <v>170167.5</v>
      </c>
      <c r="G55" s="9">
        <f>G53+G54</f>
        <v>215358.75</v>
      </c>
      <c r="H55" s="9">
        <f>H53+H54</f>
        <v>1011651.525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77250</v>
      </c>
      <c r="E56" s="66">
        <f>SUM(P68:AA68)</f>
        <v>80625</v>
      </c>
      <c r="F56" s="66">
        <f>SUM(AB68:AM68)</f>
        <v>137970</v>
      </c>
      <c r="G56" s="66">
        <f>SUM(AN68:AY68)</f>
        <v>176539.5</v>
      </c>
      <c r="H56" s="66">
        <f>SUM(AZ68:BK68)</f>
        <v>445765.27500000002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9750</v>
      </c>
      <c r="E57" s="9">
        <f>E55-E56</f>
        <v>24975</v>
      </c>
      <c r="F57" s="9">
        <f>F55-F56</f>
        <v>32197.5</v>
      </c>
      <c r="G57" s="9">
        <f>G55-G56</f>
        <v>38819.25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9750</v>
      </c>
      <c r="E58" s="9">
        <f>E57-D57</f>
        <v>15225</v>
      </c>
      <c r="F58" s="9">
        <f>F57-E57</f>
        <v>7222.5</v>
      </c>
      <c r="G58" s="9">
        <f>G57-F57</f>
        <v>6621.75</v>
      </c>
      <c r="H58" s="9">
        <f>H57-G57</f>
        <v>527067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3" t="s">
        <v>35</v>
      </c>
      <c r="E60" s="363"/>
      <c r="F60" s="363"/>
      <c r="G60" s="363"/>
      <c r="H60" s="363"/>
      <c r="I60" s="363"/>
      <c r="J60" s="363"/>
      <c r="K60" s="363"/>
      <c r="L60" s="363"/>
      <c r="M60" s="363"/>
      <c r="N60" s="363"/>
      <c r="O60" s="363"/>
      <c r="P60" s="363" t="s">
        <v>36</v>
      </c>
      <c r="Q60" s="363"/>
      <c r="R60" s="363"/>
      <c r="S60" s="363"/>
      <c r="T60" s="363"/>
      <c r="U60" s="363"/>
      <c r="V60" s="363"/>
      <c r="W60" s="363"/>
      <c r="X60" s="363"/>
      <c r="Y60" s="363"/>
      <c r="Z60" s="363"/>
      <c r="AA60" s="363"/>
      <c r="AB60" s="363" t="s">
        <v>37</v>
      </c>
      <c r="AC60" s="363"/>
      <c r="AD60" s="363"/>
      <c r="AE60" s="363"/>
      <c r="AF60" s="363"/>
      <c r="AG60" s="363"/>
      <c r="AH60" s="363"/>
      <c r="AI60" s="363"/>
      <c r="AJ60" s="363"/>
      <c r="AK60" s="363"/>
      <c r="AL60" s="363"/>
      <c r="AM60" s="363"/>
      <c r="AN60" s="363" t="s">
        <v>38</v>
      </c>
      <c r="AO60" s="363"/>
      <c r="AP60" s="363"/>
      <c r="AQ60" s="363"/>
      <c r="AR60" s="363"/>
      <c r="AS60" s="363"/>
      <c r="AT60" s="363"/>
      <c r="AU60" s="363"/>
      <c r="AV60" s="363"/>
      <c r="AW60" s="363"/>
      <c r="AX60" s="363"/>
      <c r="AY60" s="363"/>
      <c r="AZ60" s="363" t="s">
        <v>39</v>
      </c>
      <c r="BA60" s="363"/>
      <c r="BB60" s="363"/>
      <c r="BC60" s="363"/>
      <c r="BD60" s="363"/>
      <c r="BE60" s="363"/>
      <c r="BF60" s="363"/>
      <c r="BG60" s="363"/>
      <c r="BH60" s="363"/>
      <c r="BI60" s="363"/>
      <c r="BJ60" s="363"/>
      <c r="BK60" s="363"/>
      <c r="BM60" s="10" t="s">
        <v>664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18750</v>
      </c>
      <c r="L65" s="9">
        <f t="shared" si="21"/>
        <v>37500</v>
      </c>
      <c r="M65" s="9">
        <f t="shared" si="21"/>
        <v>56250</v>
      </c>
      <c r="N65" s="9">
        <f t="shared" si="21"/>
        <v>39750</v>
      </c>
      <c r="O65" s="9">
        <f t="shared" si="21"/>
        <v>5250</v>
      </c>
      <c r="P65" s="9">
        <f t="shared" si="21"/>
        <v>9750</v>
      </c>
      <c r="Q65" s="9">
        <f t="shared" si="21"/>
        <v>12825</v>
      </c>
      <c r="R65" s="9">
        <f t="shared" si="21"/>
        <v>12150</v>
      </c>
      <c r="S65" s="9">
        <f t="shared" si="21"/>
        <v>12150</v>
      </c>
      <c r="T65" s="9">
        <f t="shared" si="21"/>
        <v>12150</v>
      </c>
      <c r="U65" s="9">
        <f t="shared" si="21"/>
        <v>12825</v>
      </c>
      <c r="V65" s="9">
        <f t="shared" si="21"/>
        <v>14175</v>
      </c>
      <c r="W65" s="9">
        <f t="shared" si="21"/>
        <v>14850</v>
      </c>
      <c r="X65" s="9">
        <f t="shared" si="21"/>
        <v>16200</v>
      </c>
      <c r="Y65" s="9">
        <f t="shared" si="21"/>
        <v>17550</v>
      </c>
      <c r="Z65" s="9">
        <f t="shared" si="21"/>
        <v>16200</v>
      </c>
      <c r="AA65" s="9">
        <f t="shared" si="21"/>
        <v>18900</v>
      </c>
      <c r="AB65" s="9">
        <f t="shared" si="21"/>
        <v>24975</v>
      </c>
      <c r="AC65" s="9">
        <f t="shared" si="21"/>
        <v>25650</v>
      </c>
      <c r="AD65" s="9">
        <f t="shared" si="21"/>
        <v>25515</v>
      </c>
      <c r="AE65" s="9">
        <f t="shared" si="21"/>
        <v>26730</v>
      </c>
      <c r="AF65" s="9">
        <f t="shared" si="21"/>
        <v>26730</v>
      </c>
      <c r="AG65" s="9">
        <f t="shared" si="21"/>
        <v>25515</v>
      </c>
      <c r="AH65" s="9">
        <f t="shared" si="21"/>
        <v>24300</v>
      </c>
      <c r="AI65" s="9">
        <f t="shared" si="21"/>
        <v>22477.5</v>
      </c>
      <c r="AJ65" s="9">
        <f t="shared" ref="AJ65:BN65" si="22">AI69</f>
        <v>19440</v>
      </c>
      <c r="AK65" s="9">
        <f t="shared" si="22"/>
        <v>17010</v>
      </c>
      <c r="AL65" s="9">
        <f t="shared" si="22"/>
        <v>17010</v>
      </c>
      <c r="AM65" s="9">
        <f t="shared" si="22"/>
        <v>24300</v>
      </c>
      <c r="AN65" s="9">
        <f t="shared" si="22"/>
        <v>32197.5</v>
      </c>
      <c r="AO65" s="9">
        <f t="shared" si="22"/>
        <v>32319</v>
      </c>
      <c r="AP65" s="9">
        <f t="shared" si="22"/>
        <v>32258.25</v>
      </c>
      <c r="AQ65" s="9">
        <f t="shared" si="22"/>
        <v>33898.5</v>
      </c>
      <c r="AR65" s="9">
        <f t="shared" si="22"/>
        <v>33898.5</v>
      </c>
      <c r="AS65" s="9">
        <f t="shared" si="22"/>
        <v>32258.25</v>
      </c>
      <c r="AT65" s="9">
        <f t="shared" si="22"/>
        <v>30618</v>
      </c>
      <c r="AU65" s="9">
        <f t="shared" si="22"/>
        <v>28977.75</v>
      </c>
      <c r="AV65" s="9">
        <f t="shared" si="22"/>
        <v>25697.25</v>
      </c>
      <c r="AW65" s="9">
        <f t="shared" si="22"/>
        <v>22416.75</v>
      </c>
      <c r="AX65" s="9">
        <f t="shared" si="22"/>
        <v>21870</v>
      </c>
      <c r="AY65" s="9">
        <f t="shared" si="22"/>
        <v>29524.5</v>
      </c>
      <c r="AZ65" s="9">
        <f t="shared" si="22"/>
        <v>38819.25</v>
      </c>
      <c r="BA65" s="9">
        <f t="shared" si="22"/>
        <v>39475.35</v>
      </c>
      <c r="BB65" s="9">
        <f t="shared" si="22"/>
        <v>39366</v>
      </c>
      <c r="BC65" s="9">
        <f t="shared" si="22"/>
        <v>41334.299999999996</v>
      </c>
      <c r="BD65" s="9">
        <f t="shared" si="22"/>
        <v>41334.300000000003</v>
      </c>
      <c r="BE65" s="9">
        <f t="shared" si="22"/>
        <v>39366</v>
      </c>
      <c r="BF65" s="9">
        <f t="shared" si="22"/>
        <v>37397.699999999997</v>
      </c>
      <c r="BG65" s="9">
        <f t="shared" si="22"/>
        <v>34937.324999999997</v>
      </c>
      <c r="BH65" s="9">
        <f t="shared" si="22"/>
        <v>30508.65</v>
      </c>
      <c r="BI65" s="9">
        <f t="shared" si="22"/>
        <v>26572.050000000003</v>
      </c>
      <c r="BJ65" s="9">
        <f t="shared" si="22"/>
        <v>258339.375</v>
      </c>
      <c r="BK65" s="9">
        <f t="shared" si="22"/>
        <v>492075</v>
      </c>
      <c r="BL65" s="9">
        <f t="shared" si="22"/>
        <v>565886.25</v>
      </c>
      <c r="BM65" s="9">
        <f t="shared" si="22"/>
        <v>963974.92499999981</v>
      </c>
      <c r="BN65" s="9">
        <f t="shared" si="22"/>
        <v>717937.42499999981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18750</v>
      </c>
      <c r="K66" s="9">
        <f t="shared" si="23"/>
        <v>18750</v>
      </c>
      <c r="L66" s="9">
        <f t="shared" si="23"/>
        <v>37500</v>
      </c>
      <c r="M66" s="9">
        <f t="shared" si="23"/>
        <v>2250</v>
      </c>
      <c r="N66" s="9">
        <f t="shared" si="23"/>
        <v>3000</v>
      </c>
      <c r="O66" s="9">
        <f t="shared" si="23"/>
        <v>6750</v>
      </c>
      <c r="P66" s="9">
        <f t="shared" si="23"/>
        <v>6075</v>
      </c>
      <c r="Q66" s="9">
        <f t="shared" si="23"/>
        <v>6075</v>
      </c>
      <c r="R66" s="9">
        <f t="shared" si="23"/>
        <v>6075</v>
      </c>
      <c r="S66" s="9">
        <f t="shared" si="23"/>
        <v>6075</v>
      </c>
      <c r="T66" s="9">
        <f t="shared" si="23"/>
        <v>6750</v>
      </c>
      <c r="U66" s="9">
        <f t="shared" si="23"/>
        <v>7425</v>
      </c>
      <c r="V66" s="9">
        <f t="shared" si="23"/>
        <v>7425</v>
      </c>
      <c r="W66" s="9">
        <f t="shared" si="23"/>
        <v>8775</v>
      </c>
      <c r="X66" s="9">
        <f t="shared" si="23"/>
        <v>8775</v>
      </c>
      <c r="Y66" s="9">
        <f t="shared" si="23"/>
        <v>7425</v>
      </c>
      <c r="Z66" s="9">
        <f t="shared" si="23"/>
        <v>11475</v>
      </c>
      <c r="AA66" s="9">
        <f t="shared" si="23"/>
        <v>13500</v>
      </c>
      <c r="AB66" s="9">
        <f t="shared" si="23"/>
        <v>12150</v>
      </c>
      <c r="AC66" s="9">
        <f t="shared" si="23"/>
        <v>13365</v>
      </c>
      <c r="AD66" s="9">
        <f t="shared" si="23"/>
        <v>13365</v>
      </c>
      <c r="AE66" s="9">
        <f t="shared" si="23"/>
        <v>13365</v>
      </c>
      <c r="AF66" s="9">
        <f t="shared" si="23"/>
        <v>12150</v>
      </c>
      <c r="AG66" s="9">
        <f t="shared" si="23"/>
        <v>12150</v>
      </c>
      <c r="AH66" s="9">
        <f t="shared" si="23"/>
        <v>10327.5</v>
      </c>
      <c r="AI66" s="9">
        <f t="shared" ref="AI66:BN66" si="24">AI35</f>
        <v>9112.5</v>
      </c>
      <c r="AJ66" s="9">
        <f t="shared" si="24"/>
        <v>7897.5</v>
      </c>
      <c r="AK66" s="9">
        <f t="shared" si="24"/>
        <v>9112.5</v>
      </c>
      <c r="AL66" s="9">
        <f t="shared" si="24"/>
        <v>15187.5</v>
      </c>
      <c r="AM66" s="9">
        <f t="shared" si="24"/>
        <v>17010</v>
      </c>
      <c r="AN66" s="9">
        <f t="shared" si="24"/>
        <v>15309</v>
      </c>
      <c r="AO66" s="9">
        <f t="shared" si="24"/>
        <v>16949.25</v>
      </c>
      <c r="AP66" s="9">
        <f t="shared" si="24"/>
        <v>16949.25</v>
      </c>
      <c r="AQ66" s="9">
        <f t="shared" si="24"/>
        <v>16949.25</v>
      </c>
      <c r="AR66" s="9">
        <f t="shared" si="24"/>
        <v>15309</v>
      </c>
      <c r="AS66" s="9">
        <f t="shared" si="24"/>
        <v>15309</v>
      </c>
      <c r="AT66" s="9">
        <f t="shared" si="24"/>
        <v>13668.75</v>
      </c>
      <c r="AU66" s="9">
        <f t="shared" si="24"/>
        <v>12028.5</v>
      </c>
      <c r="AV66" s="9">
        <f t="shared" si="24"/>
        <v>10388.25</v>
      </c>
      <c r="AW66" s="9">
        <f t="shared" si="24"/>
        <v>11481.75</v>
      </c>
      <c r="AX66" s="9">
        <f t="shared" si="24"/>
        <v>18042.75</v>
      </c>
      <c r="AY66" s="9">
        <f t="shared" si="24"/>
        <v>20776.5</v>
      </c>
      <c r="AZ66" s="9">
        <f t="shared" si="24"/>
        <v>18698.849999999999</v>
      </c>
      <c r="BA66" s="9">
        <f t="shared" si="24"/>
        <v>20667.149999999998</v>
      </c>
      <c r="BB66" s="9">
        <f t="shared" si="24"/>
        <v>20667.149999999998</v>
      </c>
      <c r="BC66" s="9">
        <f t="shared" si="24"/>
        <v>20667.149999999998</v>
      </c>
      <c r="BD66" s="9">
        <f t="shared" si="24"/>
        <v>18698.849999999999</v>
      </c>
      <c r="BE66" s="9">
        <f t="shared" si="24"/>
        <v>18698.849999999999</v>
      </c>
      <c r="BF66" s="9">
        <f t="shared" si="24"/>
        <v>16238.475</v>
      </c>
      <c r="BG66" s="9">
        <f t="shared" si="24"/>
        <v>14270.174999999999</v>
      </c>
      <c r="BH66" s="9">
        <f t="shared" si="24"/>
        <v>12301.875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644126.17499999993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18750</v>
      </c>
      <c r="K67" s="9">
        <f t="shared" si="25"/>
        <v>37500</v>
      </c>
      <c r="L67" s="9">
        <f t="shared" si="25"/>
        <v>75000</v>
      </c>
      <c r="M67" s="9">
        <f t="shared" si="25"/>
        <v>58500</v>
      </c>
      <c r="N67" s="9">
        <f t="shared" si="25"/>
        <v>42750</v>
      </c>
      <c r="O67" s="9">
        <f t="shared" si="25"/>
        <v>12000</v>
      </c>
      <c r="P67" s="9">
        <f t="shared" si="25"/>
        <v>15825</v>
      </c>
      <c r="Q67" s="9">
        <f t="shared" si="25"/>
        <v>18900</v>
      </c>
      <c r="R67" s="9">
        <f t="shared" si="25"/>
        <v>18225</v>
      </c>
      <c r="S67" s="9">
        <f t="shared" si="25"/>
        <v>18225</v>
      </c>
      <c r="T67" s="9">
        <f t="shared" si="25"/>
        <v>18900</v>
      </c>
      <c r="U67" s="9">
        <f t="shared" si="25"/>
        <v>20250</v>
      </c>
      <c r="V67" s="9">
        <f t="shared" si="25"/>
        <v>21600</v>
      </c>
      <c r="W67" s="9">
        <f t="shared" si="25"/>
        <v>23625</v>
      </c>
      <c r="X67" s="9">
        <f t="shared" si="25"/>
        <v>24975</v>
      </c>
      <c r="Y67" s="9">
        <f t="shared" si="25"/>
        <v>24975</v>
      </c>
      <c r="Z67" s="9">
        <f t="shared" si="25"/>
        <v>27675</v>
      </c>
      <c r="AA67" s="9">
        <f t="shared" si="25"/>
        <v>32400</v>
      </c>
      <c r="AB67" s="9">
        <f t="shared" si="25"/>
        <v>37125</v>
      </c>
      <c r="AC67" s="9">
        <f t="shared" si="25"/>
        <v>39015</v>
      </c>
      <c r="AD67" s="9">
        <f t="shared" si="25"/>
        <v>38880</v>
      </c>
      <c r="AE67" s="9">
        <f t="shared" si="25"/>
        <v>40095</v>
      </c>
      <c r="AF67" s="9">
        <f t="shared" si="25"/>
        <v>38880</v>
      </c>
      <c r="AG67" s="9">
        <f t="shared" si="25"/>
        <v>37665</v>
      </c>
      <c r="AH67" s="9">
        <f t="shared" si="25"/>
        <v>34627.5</v>
      </c>
      <c r="AI67" s="9">
        <f t="shared" si="25"/>
        <v>31590</v>
      </c>
      <c r="AJ67" s="9">
        <f t="shared" ref="AJ67:BN67" si="26">AJ65+AJ66</f>
        <v>27337.5</v>
      </c>
      <c r="AK67" s="9">
        <f t="shared" si="26"/>
        <v>26122.5</v>
      </c>
      <c r="AL67" s="9">
        <f t="shared" si="26"/>
        <v>32197.5</v>
      </c>
      <c r="AM67" s="9">
        <f t="shared" si="26"/>
        <v>41310</v>
      </c>
      <c r="AN67" s="9">
        <f t="shared" si="26"/>
        <v>47506.5</v>
      </c>
      <c r="AO67" s="9">
        <f t="shared" si="26"/>
        <v>49268.25</v>
      </c>
      <c r="AP67" s="9">
        <f t="shared" si="26"/>
        <v>49207.5</v>
      </c>
      <c r="AQ67" s="9">
        <f t="shared" si="26"/>
        <v>50847.75</v>
      </c>
      <c r="AR67" s="9">
        <f t="shared" si="26"/>
        <v>49207.5</v>
      </c>
      <c r="AS67" s="9">
        <f t="shared" si="26"/>
        <v>47567.25</v>
      </c>
      <c r="AT67" s="9">
        <f t="shared" si="26"/>
        <v>44286.75</v>
      </c>
      <c r="AU67" s="9">
        <f t="shared" si="26"/>
        <v>41006.25</v>
      </c>
      <c r="AV67" s="9">
        <f t="shared" si="26"/>
        <v>36085.5</v>
      </c>
      <c r="AW67" s="9">
        <f t="shared" si="26"/>
        <v>33898.5</v>
      </c>
      <c r="AX67" s="9">
        <f t="shared" si="26"/>
        <v>39912.75</v>
      </c>
      <c r="AY67" s="9">
        <f t="shared" si="26"/>
        <v>50301</v>
      </c>
      <c r="AZ67" s="9">
        <f t="shared" si="26"/>
        <v>57518.1</v>
      </c>
      <c r="BA67" s="9">
        <f t="shared" si="26"/>
        <v>60142.5</v>
      </c>
      <c r="BB67" s="9">
        <f t="shared" si="26"/>
        <v>60033.149999999994</v>
      </c>
      <c r="BC67" s="9">
        <f t="shared" si="26"/>
        <v>62001.45</v>
      </c>
      <c r="BD67" s="9">
        <f t="shared" si="26"/>
        <v>60033.15</v>
      </c>
      <c r="BE67" s="9">
        <f t="shared" si="26"/>
        <v>58064.85</v>
      </c>
      <c r="BF67" s="9">
        <f t="shared" si="26"/>
        <v>53636.174999999996</v>
      </c>
      <c r="BG67" s="9">
        <f t="shared" si="26"/>
        <v>49207.5</v>
      </c>
      <c r="BH67" s="9">
        <f t="shared" si="26"/>
        <v>42810.525000000001</v>
      </c>
      <c r="BI67" s="9">
        <f t="shared" si="26"/>
        <v>272609.55</v>
      </c>
      <c r="BJ67" s="9">
        <f t="shared" si="26"/>
        <v>504376.875</v>
      </c>
      <c r="BK67" s="9">
        <f t="shared" si="26"/>
        <v>811923.75</v>
      </c>
      <c r="BL67" s="9">
        <f t="shared" si="26"/>
        <v>1210012.4249999998</v>
      </c>
      <c r="BM67" s="9">
        <f t="shared" si="26"/>
        <v>1037786.1749999998</v>
      </c>
      <c r="BN67" s="9">
        <f t="shared" si="26"/>
        <v>717937.42499999981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18750</v>
      </c>
      <c r="M68" s="9">
        <f t="shared" si="27"/>
        <v>18750</v>
      </c>
      <c r="N68" s="9">
        <f t="shared" si="27"/>
        <v>37500</v>
      </c>
      <c r="O68" s="9">
        <f t="shared" si="27"/>
        <v>2250</v>
      </c>
      <c r="P68" s="9">
        <f t="shared" si="27"/>
        <v>3000</v>
      </c>
      <c r="Q68" s="9">
        <f t="shared" si="27"/>
        <v>6750</v>
      </c>
      <c r="R68" s="9">
        <f t="shared" si="27"/>
        <v>6075</v>
      </c>
      <c r="S68" s="9">
        <f t="shared" si="27"/>
        <v>6075</v>
      </c>
      <c r="T68" s="9">
        <f t="shared" si="27"/>
        <v>6075</v>
      </c>
      <c r="U68" s="9">
        <f t="shared" si="27"/>
        <v>6075</v>
      </c>
      <c r="V68" s="9">
        <f t="shared" si="27"/>
        <v>6750</v>
      </c>
      <c r="W68" s="9">
        <f t="shared" si="27"/>
        <v>7425</v>
      </c>
      <c r="X68" s="9">
        <f t="shared" si="27"/>
        <v>7425</v>
      </c>
      <c r="Y68" s="9">
        <f t="shared" si="27"/>
        <v>8775</v>
      </c>
      <c r="Z68" s="9">
        <f t="shared" si="27"/>
        <v>8775</v>
      </c>
      <c r="AA68" s="9">
        <f t="shared" si="27"/>
        <v>7425</v>
      </c>
      <c r="AB68" s="9">
        <f t="shared" si="27"/>
        <v>11475</v>
      </c>
      <c r="AC68" s="9">
        <f t="shared" si="27"/>
        <v>13500</v>
      </c>
      <c r="AD68" s="9">
        <f t="shared" si="27"/>
        <v>12150</v>
      </c>
      <c r="AE68" s="9">
        <f t="shared" si="27"/>
        <v>13365</v>
      </c>
      <c r="AF68" s="9">
        <f t="shared" si="27"/>
        <v>13365</v>
      </c>
      <c r="AG68" s="9">
        <f t="shared" si="27"/>
        <v>13365</v>
      </c>
      <c r="AH68" s="9">
        <f t="shared" si="27"/>
        <v>12150</v>
      </c>
      <c r="AI68" s="9">
        <f t="shared" si="27"/>
        <v>12150</v>
      </c>
      <c r="AJ68" s="9">
        <f t="shared" si="27"/>
        <v>10327.5</v>
      </c>
      <c r="AK68" s="9">
        <f t="shared" si="27"/>
        <v>9112.5</v>
      </c>
      <c r="AL68" s="9">
        <f t="shared" ref="AL68:BN68" si="28">AJ66</f>
        <v>7897.5</v>
      </c>
      <c r="AM68" s="9">
        <f t="shared" si="28"/>
        <v>9112.5</v>
      </c>
      <c r="AN68" s="9">
        <f t="shared" si="28"/>
        <v>15187.5</v>
      </c>
      <c r="AO68" s="9">
        <f t="shared" si="28"/>
        <v>17010</v>
      </c>
      <c r="AP68" s="9">
        <f t="shared" si="28"/>
        <v>15309</v>
      </c>
      <c r="AQ68" s="9">
        <f t="shared" si="28"/>
        <v>16949.25</v>
      </c>
      <c r="AR68" s="9">
        <f t="shared" si="28"/>
        <v>16949.25</v>
      </c>
      <c r="AS68" s="9">
        <f t="shared" si="28"/>
        <v>16949.25</v>
      </c>
      <c r="AT68" s="9">
        <f t="shared" si="28"/>
        <v>15309</v>
      </c>
      <c r="AU68" s="9">
        <f t="shared" si="28"/>
        <v>15309</v>
      </c>
      <c r="AV68" s="9">
        <f t="shared" si="28"/>
        <v>13668.75</v>
      </c>
      <c r="AW68" s="9">
        <f t="shared" si="28"/>
        <v>12028.5</v>
      </c>
      <c r="AX68" s="9">
        <f t="shared" si="28"/>
        <v>10388.25</v>
      </c>
      <c r="AY68" s="9">
        <f t="shared" si="28"/>
        <v>11481.75</v>
      </c>
      <c r="AZ68" s="9">
        <f t="shared" si="28"/>
        <v>18042.75</v>
      </c>
      <c r="BA68" s="9">
        <f t="shared" si="28"/>
        <v>20776.5</v>
      </c>
      <c r="BB68" s="9">
        <f t="shared" si="28"/>
        <v>18698.849999999999</v>
      </c>
      <c r="BC68" s="9">
        <f t="shared" si="28"/>
        <v>20667.149999999998</v>
      </c>
      <c r="BD68" s="9">
        <f t="shared" si="28"/>
        <v>20667.149999999998</v>
      </c>
      <c r="BE68" s="9">
        <f t="shared" si="28"/>
        <v>20667.149999999998</v>
      </c>
      <c r="BF68" s="9">
        <f t="shared" si="28"/>
        <v>18698.849999999999</v>
      </c>
      <c r="BG68" s="9">
        <f t="shared" si="28"/>
        <v>18698.849999999999</v>
      </c>
      <c r="BH68" s="9">
        <f t="shared" si="28"/>
        <v>16238.475</v>
      </c>
      <c r="BI68" s="9">
        <f t="shared" si="28"/>
        <v>14270.174999999999</v>
      </c>
      <c r="BJ68" s="9">
        <f t="shared" si="28"/>
        <v>12301.875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644126.17499999993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18750</v>
      </c>
      <c r="K69" s="9">
        <f t="shared" si="29"/>
        <v>37500</v>
      </c>
      <c r="L69" s="9">
        <f t="shared" si="29"/>
        <v>56250</v>
      </c>
      <c r="M69" s="9">
        <f t="shared" si="29"/>
        <v>39750</v>
      </c>
      <c r="N69" s="9">
        <f t="shared" si="29"/>
        <v>5250</v>
      </c>
      <c r="O69" s="9">
        <f t="shared" si="29"/>
        <v>9750</v>
      </c>
      <c r="P69" s="9">
        <f t="shared" si="29"/>
        <v>12825</v>
      </c>
      <c r="Q69" s="9">
        <f t="shared" si="29"/>
        <v>12150</v>
      </c>
      <c r="R69" s="9">
        <f t="shared" si="29"/>
        <v>12150</v>
      </c>
      <c r="S69" s="9">
        <f t="shared" si="29"/>
        <v>12150</v>
      </c>
      <c r="T69" s="9">
        <f t="shared" si="29"/>
        <v>12825</v>
      </c>
      <c r="U69" s="9">
        <f t="shared" si="29"/>
        <v>14175</v>
      </c>
      <c r="V69" s="9">
        <f t="shared" si="29"/>
        <v>14850</v>
      </c>
      <c r="W69" s="9">
        <f t="shared" si="29"/>
        <v>16200</v>
      </c>
      <c r="X69" s="9">
        <f t="shared" si="29"/>
        <v>17550</v>
      </c>
      <c r="Y69" s="9">
        <f t="shared" si="29"/>
        <v>16200</v>
      </c>
      <c r="Z69" s="9">
        <f t="shared" si="29"/>
        <v>18900</v>
      </c>
      <c r="AA69" s="9">
        <f t="shared" si="29"/>
        <v>24975</v>
      </c>
      <c r="AB69" s="9">
        <f t="shared" si="29"/>
        <v>25650</v>
      </c>
      <c r="AC69" s="9">
        <f t="shared" si="29"/>
        <v>25515</v>
      </c>
      <c r="AD69" s="9">
        <f t="shared" si="29"/>
        <v>26730</v>
      </c>
      <c r="AE69" s="9">
        <f t="shared" si="29"/>
        <v>26730</v>
      </c>
      <c r="AF69" s="9">
        <f t="shared" si="29"/>
        <v>25515</v>
      </c>
      <c r="AG69" s="9">
        <f t="shared" si="29"/>
        <v>24300</v>
      </c>
      <c r="AH69" s="9">
        <f t="shared" si="29"/>
        <v>22477.5</v>
      </c>
      <c r="AI69" s="9">
        <f t="shared" ref="AI69:BN69" si="30">AI67-AI68</f>
        <v>19440</v>
      </c>
      <c r="AJ69" s="9">
        <f t="shared" si="30"/>
        <v>17010</v>
      </c>
      <c r="AK69" s="9">
        <f t="shared" si="30"/>
        <v>17010</v>
      </c>
      <c r="AL69" s="9">
        <f t="shared" si="30"/>
        <v>24300</v>
      </c>
      <c r="AM69" s="9">
        <f t="shared" si="30"/>
        <v>32197.5</v>
      </c>
      <c r="AN69" s="9">
        <f t="shared" si="30"/>
        <v>32319</v>
      </c>
      <c r="AO69" s="9">
        <f t="shared" si="30"/>
        <v>32258.25</v>
      </c>
      <c r="AP69" s="9">
        <f t="shared" si="30"/>
        <v>33898.5</v>
      </c>
      <c r="AQ69" s="9">
        <f t="shared" si="30"/>
        <v>33898.5</v>
      </c>
      <c r="AR69" s="9">
        <f t="shared" si="30"/>
        <v>32258.25</v>
      </c>
      <c r="AS69" s="9">
        <f t="shared" si="30"/>
        <v>30618</v>
      </c>
      <c r="AT69" s="9">
        <f t="shared" si="30"/>
        <v>28977.75</v>
      </c>
      <c r="AU69" s="9">
        <f t="shared" si="30"/>
        <v>25697.25</v>
      </c>
      <c r="AV69" s="9">
        <f t="shared" si="30"/>
        <v>22416.75</v>
      </c>
      <c r="AW69" s="9">
        <f t="shared" si="30"/>
        <v>21870</v>
      </c>
      <c r="AX69" s="9">
        <f t="shared" si="30"/>
        <v>29524.5</v>
      </c>
      <c r="AY69" s="9">
        <f t="shared" si="30"/>
        <v>38819.25</v>
      </c>
      <c r="AZ69" s="9">
        <f t="shared" si="30"/>
        <v>39475.35</v>
      </c>
      <c r="BA69" s="9">
        <f t="shared" si="30"/>
        <v>39366</v>
      </c>
      <c r="BB69" s="9">
        <f t="shared" si="30"/>
        <v>41334.299999999996</v>
      </c>
      <c r="BC69" s="9">
        <f t="shared" si="30"/>
        <v>41334.300000000003</v>
      </c>
      <c r="BD69" s="9">
        <f t="shared" si="30"/>
        <v>39366</v>
      </c>
      <c r="BE69" s="9">
        <f t="shared" si="30"/>
        <v>37397.699999999997</v>
      </c>
      <c r="BF69" s="9">
        <f t="shared" si="30"/>
        <v>34937.324999999997</v>
      </c>
      <c r="BG69" s="9">
        <f t="shared" si="30"/>
        <v>30508.65</v>
      </c>
      <c r="BH69" s="9">
        <f t="shared" si="30"/>
        <v>26572.050000000003</v>
      </c>
      <c r="BI69" s="9">
        <f t="shared" si="30"/>
        <v>258339.375</v>
      </c>
      <c r="BJ69" s="9">
        <f t="shared" si="30"/>
        <v>492075</v>
      </c>
      <c r="BK69" s="9">
        <f t="shared" si="30"/>
        <v>565886.25</v>
      </c>
      <c r="BL69" s="9">
        <f t="shared" si="30"/>
        <v>963974.92499999981</v>
      </c>
      <c r="BM69" s="9">
        <f t="shared" si="30"/>
        <v>717937.42499999981</v>
      </c>
      <c r="BN69" s="9">
        <f t="shared" si="30"/>
        <v>73811.249999999884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18750</v>
      </c>
      <c r="K70" s="9">
        <f t="shared" si="31"/>
        <v>18750</v>
      </c>
      <c r="L70" s="9">
        <f t="shared" si="31"/>
        <v>18750</v>
      </c>
      <c r="M70" s="9">
        <f t="shared" si="31"/>
        <v>-16500</v>
      </c>
      <c r="N70" s="9">
        <f t="shared" si="31"/>
        <v>-34500</v>
      </c>
      <c r="O70" s="9">
        <f t="shared" si="31"/>
        <v>4500</v>
      </c>
      <c r="P70" s="9">
        <f t="shared" si="31"/>
        <v>3075</v>
      </c>
      <c r="Q70" s="9">
        <f t="shared" si="31"/>
        <v>-675</v>
      </c>
      <c r="R70" s="9">
        <f t="shared" si="31"/>
        <v>0</v>
      </c>
      <c r="S70" s="9">
        <f t="shared" si="31"/>
        <v>0</v>
      </c>
      <c r="T70" s="9">
        <f t="shared" si="31"/>
        <v>675</v>
      </c>
      <c r="U70" s="9">
        <f t="shared" si="31"/>
        <v>1350</v>
      </c>
      <c r="V70" s="9">
        <f t="shared" si="31"/>
        <v>675</v>
      </c>
      <c r="W70" s="9">
        <f t="shared" si="31"/>
        <v>1350</v>
      </c>
      <c r="X70" s="9">
        <f t="shared" si="31"/>
        <v>1350</v>
      </c>
      <c r="Y70" s="9">
        <f t="shared" si="31"/>
        <v>-1350</v>
      </c>
      <c r="Z70" s="9">
        <f t="shared" si="31"/>
        <v>2700</v>
      </c>
      <c r="AA70" s="9">
        <f t="shared" si="31"/>
        <v>6075</v>
      </c>
      <c r="AB70" s="9">
        <f t="shared" si="31"/>
        <v>675</v>
      </c>
      <c r="AC70" s="9">
        <f t="shared" si="31"/>
        <v>-135</v>
      </c>
      <c r="AD70" s="9">
        <f t="shared" si="31"/>
        <v>1215</v>
      </c>
      <c r="AE70" s="9">
        <f t="shared" si="31"/>
        <v>0</v>
      </c>
      <c r="AF70" s="9">
        <f t="shared" si="31"/>
        <v>-1215</v>
      </c>
      <c r="AG70" s="9">
        <f t="shared" si="31"/>
        <v>-1215</v>
      </c>
      <c r="AH70" s="9">
        <f t="shared" si="31"/>
        <v>-1822.5</v>
      </c>
      <c r="AI70" s="9">
        <f t="shared" si="31"/>
        <v>-3037.5</v>
      </c>
      <c r="AJ70" s="9">
        <f t="shared" ref="AJ70:BN70" si="32">AJ69-AI69</f>
        <v>-2430</v>
      </c>
      <c r="AK70" s="9">
        <f t="shared" si="32"/>
        <v>0</v>
      </c>
      <c r="AL70" s="9">
        <f t="shared" si="32"/>
        <v>7290</v>
      </c>
      <c r="AM70" s="9">
        <f t="shared" si="32"/>
        <v>7897.5</v>
      </c>
      <c r="AN70" s="9">
        <f t="shared" si="32"/>
        <v>121.5</v>
      </c>
      <c r="AO70" s="9">
        <f t="shared" si="32"/>
        <v>-60.75</v>
      </c>
      <c r="AP70" s="9">
        <f t="shared" si="32"/>
        <v>1640.25</v>
      </c>
      <c r="AQ70" s="9">
        <f t="shared" si="32"/>
        <v>0</v>
      </c>
      <c r="AR70" s="9">
        <f t="shared" si="32"/>
        <v>-1640.25</v>
      </c>
      <c r="AS70" s="9">
        <f t="shared" si="32"/>
        <v>-1640.25</v>
      </c>
      <c r="AT70" s="9">
        <f t="shared" si="32"/>
        <v>-1640.25</v>
      </c>
      <c r="AU70" s="9">
        <f t="shared" si="32"/>
        <v>-3280.5</v>
      </c>
      <c r="AV70" s="9">
        <f t="shared" si="32"/>
        <v>-3280.5</v>
      </c>
      <c r="AW70" s="9">
        <f t="shared" si="32"/>
        <v>-546.75</v>
      </c>
      <c r="AX70" s="9">
        <f t="shared" si="32"/>
        <v>7654.5</v>
      </c>
      <c r="AY70" s="9">
        <f t="shared" si="32"/>
        <v>9294.75</v>
      </c>
      <c r="AZ70" s="9">
        <f t="shared" si="32"/>
        <v>656.09999999999854</v>
      </c>
      <c r="BA70" s="9">
        <f t="shared" si="32"/>
        <v>-109.34999999999854</v>
      </c>
      <c r="BB70" s="9">
        <f t="shared" si="32"/>
        <v>1968.2999999999956</v>
      </c>
      <c r="BC70" s="9">
        <f t="shared" si="32"/>
        <v>0</v>
      </c>
      <c r="BD70" s="9">
        <f t="shared" si="32"/>
        <v>-1968.3000000000029</v>
      </c>
      <c r="BE70" s="9">
        <f t="shared" si="32"/>
        <v>-1968.3000000000029</v>
      </c>
      <c r="BF70" s="9">
        <f t="shared" si="32"/>
        <v>-2460.375</v>
      </c>
      <c r="BG70" s="9">
        <f t="shared" si="32"/>
        <v>-4428.6749999999956</v>
      </c>
      <c r="BH70" s="9">
        <f t="shared" si="32"/>
        <v>-3936.5999999999985</v>
      </c>
      <c r="BI70" s="9">
        <f t="shared" si="32"/>
        <v>231767.32500000001</v>
      </c>
      <c r="BJ70" s="9">
        <f t="shared" si="32"/>
        <v>233735.625</v>
      </c>
      <c r="BK70" s="9">
        <f t="shared" si="32"/>
        <v>73811.25</v>
      </c>
      <c r="BL70" s="9">
        <f t="shared" si="32"/>
        <v>398088.67499999981</v>
      </c>
      <c r="BM70" s="9">
        <f t="shared" si="32"/>
        <v>-246037.5</v>
      </c>
      <c r="BN70" s="9">
        <f t="shared" si="32"/>
        <v>-644126.17499999993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655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337</v>
      </c>
    </row>
    <row r="5" spans="2:8" x14ac:dyDescent="0.15">
      <c r="B5" s="47" t="s">
        <v>646</v>
      </c>
      <c r="C5" s="281">
        <v>5000</v>
      </c>
      <c r="D5" s="313">
        <v>0.6</v>
      </c>
      <c r="E5" s="93">
        <f>C5*(1-D5)</f>
        <v>2000</v>
      </c>
      <c r="F5" s="281">
        <v>750</v>
      </c>
      <c r="G5" s="93">
        <f>E5-F5</f>
        <v>1250</v>
      </c>
      <c r="H5" s="4">
        <f>G5/E5</f>
        <v>0.625</v>
      </c>
    </row>
    <row r="6" spans="2:8" x14ac:dyDescent="0.15">
      <c r="B6" s="17" t="s">
        <v>688</v>
      </c>
      <c r="C6" s="93" t="s">
        <v>329</v>
      </c>
      <c r="D6" s="93"/>
      <c r="E6" s="93"/>
      <c r="F6" s="281">
        <v>150</v>
      </c>
      <c r="G6" s="93">
        <f>E6-F6</f>
        <v>-150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7.5</v>
      </c>
      <c r="G7" s="93">
        <f>E7-F7</f>
        <v>-7.5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1.5</v>
      </c>
      <c r="G8" s="93">
        <f>E8-F8</f>
        <v>-1.5</v>
      </c>
      <c r="H8" s="4"/>
    </row>
    <row r="9" spans="2:8" x14ac:dyDescent="0.15">
      <c r="B9" s="14" t="s">
        <v>218</v>
      </c>
      <c r="C9" s="92">
        <f>SUM(C5:C8)</f>
        <v>5000</v>
      </c>
      <c r="D9" s="92"/>
      <c r="E9" s="92">
        <f>SUM(E5:E8)</f>
        <v>2000</v>
      </c>
      <c r="F9" s="92">
        <f>SUM(F5:F8)</f>
        <v>909</v>
      </c>
      <c r="G9" s="93">
        <f>SUM(G5:G8)</f>
        <v>1091</v>
      </c>
      <c r="H9" s="4">
        <f>G9/E9</f>
        <v>0.54549999999999998</v>
      </c>
    </row>
    <row r="11" spans="2:8" x14ac:dyDescent="0.15">
      <c r="B11" s="14" t="s">
        <v>647</v>
      </c>
    </row>
    <row r="12" spans="2:8" x14ac:dyDescent="0.15">
      <c r="B12" s="47" t="s">
        <v>1111</v>
      </c>
      <c r="C12" s="286">
        <v>250</v>
      </c>
      <c r="D12" s="4">
        <f>D5</f>
        <v>0.6</v>
      </c>
      <c r="E12" s="93">
        <f>C12*(1-D12)</f>
        <v>100</v>
      </c>
      <c r="F12" s="93"/>
      <c r="G12" s="93">
        <f>E12-F12</f>
        <v>100</v>
      </c>
      <c r="H12" s="4">
        <f>G12/E12</f>
        <v>1</v>
      </c>
    </row>
    <row r="13" spans="2:8" x14ac:dyDescent="0.15">
      <c r="B13" s="47" t="s">
        <v>343</v>
      </c>
      <c r="C13" s="313">
        <v>0.1</v>
      </c>
      <c r="D13" s="3"/>
      <c r="E13" s="3">
        <f>C12*C13</f>
        <v>25</v>
      </c>
      <c r="F13" s="93"/>
      <c r="G13" s="93">
        <f>E13-F13</f>
        <v>25</v>
      </c>
      <c r="H13" s="218">
        <f>G13/E13</f>
        <v>1</v>
      </c>
    </row>
    <row r="14" spans="2:8" x14ac:dyDescent="0.15">
      <c r="B14" s="47"/>
      <c r="C14" s="4"/>
      <c r="D14" s="3"/>
      <c r="E14" s="3"/>
      <c r="F14" s="93"/>
      <c r="G14" s="93"/>
      <c r="H14" s="4"/>
    </row>
    <row r="15" spans="2:8" s="14" customFormat="1" x14ac:dyDescent="0.15">
      <c r="B15" s="14" t="s">
        <v>690</v>
      </c>
      <c r="C15" s="27">
        <f>C12+C9</f>
        <v>5250</v>
      </c>
      <c r="D15" s="64"/>
      <c r="E15" s="27">
        <f>E12+E9</f>
        <v>2100</v>
      </c>
      <c r="F15" s="27">
        <f>F12+F9</f>
        <v>909</v>
      </c>
      <c r="G15" s="27">
        <f>G12+G9</f>
        <v>1191</v>
      </c>
      <c r="H15" s="179">
        <f>G15/E15</f>
        <v>0.56714285714285717</v>
      </c>
    </row>
    <row r="16" spans="2:8" x14ac:dyDescent="0.15">
      <c r="C16" s="3"/>
      <c r="D16" s="3"/>
      <c r="E16" s="3"/>
      <c r="F16" s="93"/>
      <c r="G16" s="3"/>
    </row>
    <row r="17" spans="2:8" x14ac:dyDescent="0.15">
      <c r="B17" s="14" t="s">
        <v>648</v>
      </c>
      <c r="C17" s="91"/>
      <c r="E17" s="91"/>
      <c r="F17" s="91"/>
      <c r="G17" s="3"/>
      <c r="H17" s="94"/>
    </row>
    <row r="18" spans="2:8" x14ac:dyDescent="0.15">
      <c r="B18" s="47" t="s">
        <v>341</v>
      </c>
      <c r="C18" s="286">
        <v>25</v>
      </c>
      <c r="D18" s="313">
        <v>0.9</v>
      </c>
      <c r="E18" s="93">
        <f>C18*(1-D18)</f>
        <v>2.4999999999999996</v>
      </c>
      <c r="G18" s="93">
        <f>E18-F18</f>
        <v>2.4999999999999996</v>
      </c>
      <c r="H18" s="4">
        <f>G18/E18</f>
        <v>1</v>
      </c>
    </row>
    <row r="19" spans="2:8" x14ac:dyDescent="0.15">
      <c r="B19" s="47" t="s">
        <v>342</v>
      </c>
      <c r="C19" s="281">
        <v>225</v>
      </c>
      <c r="D19" s="4">
        <f>D5</f>
        <v>0.6</v>
      </c>
      <c r="E19" s="93">
        <f>C19*(1-D19)</f>
        <v>90</v>
      </c>
      <c r="G19" s="93">
        <f>E19-F19</f>
        <v>90</v>
      </c>
      <c r="H19" s="4">
        <f>G19/E19</f>
        <v>1</v>
      </c>
    </row>
    <row r="20" spans="2:8" x14ac:dyDescent="0.15">
      <c r="B20" s="47" t="s">
        <v>346</v>
      </c>
      <c r="C20" s="313">
        <v>0.25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">
        <v>691</v>
      </c>
      <c r="C22" s="27">
        <f>C19+C18+C9</f>
        <v>5250</v>
      </c>
      <c r="D22" s="64"/>
      <c r="E22" s="27">
        <f>E19+E18+E9</f>
        <v>2092.5</v>
      </c>
      <c r="F22" s="27">
        <f>F19+F18+F9</f>
        <v>909</v>
      </c>
      <c r="G22" s="27">
        <f>G19+G18+G9</f>
        <v>1183.5</v>
      </c>
      <c r="H22" s="179">
        <f>G22/E22</f>
        <v>0.56559139784946233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0" t="s">
        <v>36</v>
      </c>
    </row>
    <row r="25" spans="2:8" x14ac:dyDescent="0.15">
      <c r="B25" s="14" t="s">
        <v>337</v>
      </c>
    </row>
    <row r="26" spans="2:8" x14ac:dyDescent="0.15">
      <c r="B26" s="47" t="s">
        <v>646</v>
      </c>
      <c r="C26" s="93">
        <f>C5*1.1</f>
        <v>5500</v>
      </c>
      <c r="D26" s="313">
        <v>0.25</v>
      </c>
      <c r="E26" s="93">
        <f>C26*(1-D26)</f>
        <v>4125</v>
      </c>
      <c r="F26" s="93">
        <f>F5*0.9</f>
        <v>675</v>
      </c>
      <c r="G26" s="93">
        <f>E26-F26</f>
        <v>3450</v>
      </c>
      <c r="H26" s="4">
        <f>G26/E26</f>
        <v>0.83636363636363631</v>
      </c>
    </row>
    <row r="27" spans="2:8" x14ac:dyDescent="0.15">
      <c r="B27" s="17" t="s">
        <v>688</v>
      </c>
      <c r="C27" s="93" t="s">
        <v>329</v>
      </c>
      <c r="D27" s="93"/>
      <c r="E27" s="93"/>
      <c r="F27" s="93">
        <f>F6*1.1</f>
        <v>165</v>
      </c>
      <c r="G27" s="93">
        <f>E27-F27</f>
        <v>-165</v>
      </c>
      <c r="H27" s="4"/>
    </row>
    <row r="28" spans="2:8" x14ac:dyDescent="0.15">
      <c r="B28" s="17" t="s">
        <v>328</v>
      </c>
      <c r="C28" s="93" t="s">
        <v>329</v>
      </c>
      <c r="D28" s="93"/>
      <c r="E28" s="93"/>
      <c r="F28" s="93">
        <f>F7*0.9</f>
        <v>6.75</v>
      </c>
      <c r="G28" s="93"/>
      <c r="H28" s="4"/>
    </row>
    <row r="29" spans="2:8" x14ac:dyDescent="0.15">
      <c r="B29" s="17" t="s">
        <v>326</v>
      </c>
      <c r="C29" s="93" t="s">
        <v>329</v>
      </c>
      <c r="D29" s="93"/>
      <c r="E29" s="93"/>
      <c r="F29" s="93">
        <f>F8*0.9</f>
        <v>1.35</v>
      </c>
      <c r="G29" s="93">
        <f>E29-F29</f>
        <v>-1.35</v>
      </c>
      <c r="H29" s="4"/>
    </row>
    <row r="30" spans="2:8" x14ac:dyDescent="0.15">
      <c r="B30" s="14" t="s">
        <v>218</v>
      </c>
      <c r="C30" s="92">
        <f>SUM(C26:C29)</f>
        <v>5500</v>
      </c>
      <c r="D30" s="92"/>
      <c r="E30" s="92">
        <f>SUM(E26:E29)</f>
        <v>4125</v>
      </c>
      <c r="F30" s="92">
        <f>SUM(F26:F29)</f>
        <v>848.1</v>
      </c>
      <c r="G30" s="93">
        <f>E30-F30</f>
        <v>3276.9</v>
      </c>
      <c r="H30" s="4">
        <f>G30/E30</f>
        <v>0.7944</v>
      </c>
    </row>
    <row r="32" spans="2:8" x14ac:dyDescent="0.15">
      <c r="B32" s="14" t="s">
        <v>647</v>
      </c>
    </row>
    <row r="33" spans="2:8" x14ac:dyDescent="0.15">
      <c r="B33" s="47" t="s">
        <v>338</v>
      </c>
      <c r="C33" s="286">
        <v>250</v>
      </c>
      <c r="D33" s="4">
        <f>D26</f>
        <v>0.25</v>
      </c>
      <c r="E33" s="93">
        <f>C33*(1-D33)</f>
        <v>187.5</v>
      </c>
      <c r="F33" s="93"/>
      <c r="G33" s="93">
        <f>E33-F33</f>
        <v>187.5</v>
      </c>
      <c r="H33" s="4">
        <f>G33/E33</f>
        <v>1</v>
      </c>
    </row>
    <row r="34" spans="2:8" x14ac:dyDescent="0.15">
      <c r="B34" s="47" t="s">
        <v>343</v>
      </c>
      <c r="C34" s="313">
        <v>0.1</v>
      </c>
      <c r="D34" s="3"/>
      <c r="E34" s="3">
        <f>C33*C34</f>
        <v>25</v>
      </c>
      <c r="F34" s="93"/>
      <c r="G34" s="93">
        <f>E34-F34</f>
        <v>25</v>
      </c>
      <c r="H34" s="218">
        <f>G34/E34</f>
        <v>1</v>
      </c>
    </row>
    <row r="35" spans="2:8" x14ac:dyDescent="0.15">
      <c r="B35" s="47"/>
      <c r="C35" s="4"/>
      <c r="D35" s="3"/>
      <c r="E35" s="3"/>
      <c r="F35" s="93"/>
      <c r="G35" s="93"/>
      <c r="H35" s="4"/>
    </row>
    <row r="36" spans="2:8" s="14" customFormat="1" x14ac:dyDescent="0.15">
      <c r="B36" s="14" t="s">
        <v>690</v>
      </c>
      <c r="C36" s="27">
        <f>C33+C30</f>
        <v>5750</v>
      </c>
      <c r="D36" s="64"/>
      <c r="E36" s="27">
        <f>E33+E30</f>
        <v>4312.5</v>
      </c>
      <c r="F36" s="27">
        <f>F33+F30</f>
        <v>848.1</v>
      </c>
      <c r="G36" s="27">
        <f>G33+G30</f>
        <v>3464.4</v>
      </c>
      <c r="H36" s="179">
        <f>G36/E36</f>
        <v>0.80333913043478267</v>
      </c>
    </row>
    <row r="37" spans="2:8" x14ac:dyDescent="0.15">
      <c r="C37" s="3"/>
      <c r="D37" s="3"/>
      <c r="E37" s="3"/>
      <c r="F37" s="93"/>
      <c r="G37" s="3"/>
    </row>
    <row r="38" spans="2:8" x14ac:dyDescent="0.15">
      <c r="B38" s="14" t="s">
        <v>648</v>
      </c>
      <c r="C38" s="91"/>
      <c r="E38" s="91"/>
      <c r="F38" s="91"/>
      <c r="G38" s="3"/>
      <c r="H38" s="94"/>
    </row>
    <row r="39" spans="2:8" x14ac:dyDescent="0.15">
      <c r="B39" s="47" t="s">
        <v>341</v>
      </c>
      <c r="C39" s="286">
        <v>25</v>
      </c>
      <c r="D39" s="313">
        <v>0.9</v>
      </c>
      <c r="E39" s="93">
        <f>C39*(1-D39)</f>
        <v>2.4999999999999996</v>
      </c>
      <c r="G39" s="93">
        <f>E39-F39</f>
        <v>2.4999999999999996</v>
      </c>
      <c r="H39" s="4">
        <f>G39/E39</f>
        <v>1</v>
      </c>
    </row>
    <row r="40" spans="2:8" x14ac:dyDescent="0.15">
      <c r="B40" s="47" t="s">
        <v>342</v>
      </c>
      <c r="C40" s="281">
        <v>225</v>
      </c>
      <c r="D40" s="4">
        <f>D26</f>
        <v>0.25</v>
      </c>
      <c r="E40" s="93">
        <f>C40*(1-D40)</f>
        <v>168.75</v>
      </c>
      <c r="G40" s="93">
        <f>E40-F40</f>
        <v>168.75</v>
      </c>
      <c r="H40" s="4">
        <f>G40/E40</f>
        <v>1</v>
      </c>
    </row>
    <row r="41" spans="2:8" x14ac:dyDescent="0.15">
      <c r="B41" s="47" t="s">
        <v>346</v>
      </c>
      <c r="C41" s="313">
        <v>0.4</v>
      </c>
      <c r="D41" s="4"/>
      <c r="E41" s="93"/>
      <c r="G41" s="93"/>
      <c r="H41" s="4"/>
    </row>
    <row r="42" spans="2:8" x14ac:dyDescent="0.15">
      <c r="B42" s="47"/>
      <c r="C42" s="96"/>
      <c r="D42" s="4"/>
      <c r="E42" s="93"/>
      <c r="G42" s="93"/>
      <c r="H42" s="4"/>
    </row>
    <row r="43" spans="2:8" s="14" customFormat="1" x14ac:dyDescent="0.15">
      <c r="B43" s="14" t="s">
        <v>691</v>
      </c>
      <c r="C43" s="27">
        <f>C40+C39+C30</f>
        <v>5750</v>
      </c>
      <c r="D43" s="64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79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337</v>
      </c>
    </row>
    <row r="47" spans="2:8" x14ac:dyDescent="0.15">
      <c r="B47" s="47" t="s">
        <v>646</v>
      </c>
      <c r="C47" s="281">
        <v>6000</v>
      </c>
      <c r="D47" s="313">
        <v>0.15</v>
      </c>
      <c r="E47" s="93">
        <f>C47*(1-D47)</f>
        <v>5100</v>
      </c>
      <c r="F47" s="93">
        <f>F26*0.9</f>
        <v>607.5</v>
      </c>
      <c r="G47" s="93">
        <f>E47-F47</f>
        <v>4492.5</v>
      </c>
      <c r="H47" s="4">
        <f>G47/E47</f>
        <v>0.88088235294117645</v>
      </c>
    </row>
    <row r="48" spans="2:8" x14ac:dyDescent="0.15">
      <c r="B48" s="17" t="s">
        <v>688</v>
      </c>
      <c r="C48" s="93" t="s">
        <v>329</v>
      </c>
      <c r="D48" s="93"/>
      <c r="E48" s="93"/>
      <c r="F48" s="93">
        <f>F27*1.1</f>
        <v>181.50000000000003</v>
      </c>
      <c r="G48" s="93">
        <f>E48-F48</f>
        <v>-181.50000000000003</v>
      </c>
      <c r="H48" s="4"/>
    </row>
    <row r="49" spans="2:8" x14ac:dyDescent="0.15">
      <c r="B49" s="17" t="s">
        <v>328</v>
      </c>
      <c r="C49" s="93" t="s">
        <v>329</v>
      </c>
      <c r="D49" s="93"/>
      <c r="E49" s="93"/>
      <c r="F49" s="93">
        <f>F28*0.9</f>
        <v>6.0750000000000002</v>
      </c>
      <c r="G49" s="93"/>
      <c r="H49" s="4"/>
    </row>
    <row r="50" spans="2:8" x14ac:dyDescent="0.15">
      <c r="B50" s="17" t="s">
        <v>326</v>
      </c>
      <c r="C50" s="93" t="s">
        <v>329</v>
      </c>
      <c r="D50" s="93"/>
      <c r="E50" s="93"/>
      <c r="F50" s="93">
        <f>F29*0.9</f>
        <v>1.2150000000000001</v>
      </c>
      <c r="G50" s="93">
        <f>E50-F50</f>
        <v>-1.2150000000000001</v>
      </c>
      <c r="H50" s="4"/>
    </row>
    <row r="51" spans="2:8" x14ac:dyDescent="0.15">
      <c r="B51" s="14" t="s">
        <v>218</v>
      </c>
      <c r="C51" s="92">
        <f>SUM(C47:C50)</f>
        <v>6000</v>
      </c>
      <c r="D51" s="92"/>
      <c r="E51" s="92">
        <f>SUM(E47:E50)</f>
        <v>5100</v>
      </c>
      <c r="F51" s="92">
        <f>SUM(F47:F50)</f>
        <v>796.29000000000008</v>
      </c>
      <c r="G51" s="93">
        <f>E51-F51</f>
        <v>4303.71</v>
      </c>
      <c r="H51" s="4">
        <f>G51/E51</f>
        <v>0.84386470588235296</v>
      </c>
    </row>
    <row r="53" spans="2:8" x14ac:dyDescent="0.15">
      <c r="B53" s="14" t="s">
        <v>647</v>
      </c>
    </row>
    <row r="54" spans="2:8" x14ac:dyDescent="0.15">
      <c r="B54" s="47" t="s">
        <v>338</v>
      </c>
      <c r="C54" s="286">
        <v>250</v>
      </c>
      <c r="D54" s="4">
        <f>D47</f>
        <v>0.15</v>
      </c>
      <c r="E54" s="93">
        <f>C54*(1-D54)</f>
        <v>212.5</v>
      </c>
      <c r="F54" s="93"/>
      <c r="G54" s="93">
        <f>E54-F54</f>
        <v>212.5</v>
      </c>
      <c r="H54" s="4">
        <f>G54/E54</f>
        <v>1</v>
      </c>
    </row>
    <row r="55" spans="2:8" x14ac:dyDescent="0.15">
      <c r="B55" s="47" t="s">
        <v>343</v>
      </c>
      <c r="C55" s="313">
        <v>0.1</v>
      </c>
      <c r="D55" s="3"/>
      <c r="E55" s="3">
        <f>C54*C55</f>
        <v>25</v>
      </c>
      <c r="F55" s="93"/>
      <c r="G55" s="93">
        <f>E55-F55</f>
        <v>25</v>
      </c>
      <c r="H55" s="218">
        <f>G55/E55</f>
        <v>1</v>
      </c>
    </row>
    <row r="56" spans="2:8" x14ac:dyDescent="0.15">
      <c r="B56" s="47"/>
      <c r="C56" s="4"/>
      <c r="D56" s="3"/>
      <c r="E56" s="3"/>
      <c r="F56" s="93"/>
      <c r="G56" s="93"/>
      <c r="H56" s="4"/>
    </row>
    <row r="57" spans="2:8" s="14" customFormat="1" x14ac:dyDescent="0.15">
      <c r="B57" s="14" t="s">
        <v>690</v>
      </c>
      <c r="C57" s="27">
        <f>C54+C51</f>
        <v>6250</v>
      </c>
      <c r="D57" s="64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79">
        <f>G57/E57</f>
        <v>0.85011011764705879</v>
      </c>
    </row>
    <row r="58" spans="2:8" x14ac:dyDescent="0.15">
      <c r="B58" s="47"/>
      <c r="C58" s="96"/>
      <c r="D58" s="4"/>
      <c r="E58" s="93"/>
      <c r="G58" s="93"/>
      <c r="H58" s="4"/>
    </row>
    <row r="59" spans="2:8" x14ac:dyDescent="0.15">
      <c r="B59" s="14" t="s">
        <v>648</v>
      </c>
      <c r="C59" s="91"/>
      <c r="E59" s="91"/>
      <c r="F59" s="91"/>
      <c r="G59" s="3"/>
      <c r="H59" s="94"/>
    </row>
    <row r="60" spans="2:8" x14ac:dyDescent="0.15">
      <c r="B60" s="47" t="s">
        <v>341</v>
      </c>
      <c r="C60" s="286">
        <v>25</v>
      </c>
      <c r="D60" s="4">
        <v>0.9</v>
      </c>
      <c r="E60" s="93">
        <f>C60*(1-D60)</f>
        <v>2.4999999999999996</v>
      </c>
      <c r="G60" s="93">
        <f>E60-F60</f>
        <v>2.4999999999999996</v>
      </c>
      <c r="H60" s="4">
        <f>G60/E60</f>
        <v>1</v>
      </c>
    </row>
    <row r="61" spans="2:8" x14ac:dyDescent="0.15">
      <c r="B61" s="47" t="s">
        <v>342</v>
      </c>
      <c r="C61" s="281">
        <v>225</v>
      </c>
      <c r="D61" s="4">
        <f>D47</f>
        <v>0.15</v>
      </c>
      <c r="E61" s="93">
        <f>C61*(1-D61)</f>
        <v>191.25</v>
      </c>
      <c r="G61" s="93">
        <f>E61-F61</f>
        <v>191.25</v>
      </c>
      <c r="H61" s="4">
        <f>G61/E61</f>
        <v>1</v>
      </c>
    </row>
    <row r="62" spans="2:8" x14ac:dyDescent="0.15">
      <c r="B62" s="47" t="s">
        <v>346</v>
      </c>
      <c r="C62" s="313">
        <v>0.6</v>
      </c>
      <c r="D62" s="4"/>
      <c r="E62" s="93"/>
      <c r="G62" s="93"/>
      <c r="H62" s="4"/>
    </row>
    <row r="63" spans="2:8" x14ac:dyDescent="0.15">
      <c r="B63" s="47"/>
      <c r="C63" s="96"/>
      <c r="D63" s="4"/>
      <c r="E63" s="93"/>
      <c r="G63" s="93"/>
      <c r="H63" s="4"/>
    </row>
    <row r="64" spans="2:8" s="14" customFormat="1" x14ac:dyDescent="0.15">
      <c r="B64" s="14" t="s">
        <v>691</v>
      </c>
      <c r="C64" s="27">
        <f>C61+C60+C51</f>
        <v>6250</v>
      </c>
      <c r="D64" s="64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79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337</v>
      </c>
    </row>
    <row r="68" spans="2:8" x14ac:dyDescent="0.15">
      <c r="B68" s="47" t="s">
        <v>646</v>
      </c>
      <c r="C68" s="281">
        <v>6500</v>
      </c>
      <c r="D68" s="313">
        <v>0.1</v>
      </c>
      <c r="E68" s="93">
        <f>C68*(1-D68)</f>
        <v>5850</v>
      </c>
      <c r="F68" s="93">
        <f>F47*0.9</f>
        <v>546.75</v>
      </c>
      <c r="G68" s="93">
        <f>E68-F68</f>
        <v>5303.25</v>
      </c>
      <c r="H68" s="4">
        <f>G68/E68</f>
        <v>0.90653846153846152</v>
      </c>
    </row>
    <row r="69" spans="2:8" x14ac:dyDescent="0.15">
      <c r="B69" s="17" t="s">
        <v>688</v>
      </c>
      <c r="C69" s="93" t="s">
        <v>329</v>
      </c>
      <c r="D69" s="93"/>
      <c r="E69" s="93"/>
      <c r="F69" s="93">
        <f>F48*1.1</f>
        <v>199.65000000000003</v>
      </c>
      <c r="G69" s="93">
        <f>E69-F69</f>
        <v>-199.65000000000003</v>
      </c>
      <c r="H69" s="4"/>
    </row>
    <row r="70" spans="2:8" x14ac:dyDescent="0.15">
      <c r="B70" s="17" t="s">
        <v>328</v>
      </c>
      <c r="C70" s="93" t="s">
        <v>329</v>
      </c>
      <c r="D70" s="93"/>
      <c r="E70" s="93"/>
      <c r="F70" s="93">
        <f>F49*0.9</f>
        <v>5.4675000000000002</v>
      </c>
      <c r="G70" s="93"/>
      <c r="H70" s="4"/>
    </row>
    <row r="71" spans="2:8" x14ac:dyDescent="0.15">
      <c r="B71" s="17" t="s">
        <v>326</v>
      </c>
      <c r="C71" s="93" t="s">
        <v>329</v>
      </c>
      <c r="D71" s="93"/>
      <c r="E71" s="93"/>
      <c r="F71" s="93">
        <f>F50*0.9</f>
        <v>1.0935000000000001</v>
      </c>
      <c r="G71" s="93">
        <f>E71-F71</f>
        <v>-1.0935000000000001</v>
      </c>
      <c r="H71" s="4"/>
    </row>
    <row r="72" spans="2:8" x14ac:dyDescent="0.15">
      <c r="B72" s="14" t="s">
        <v>218</v>
      </c>
      <c r="C72" s="92">
        <f>SUM(C68:C71)</f>
        <v>6500</v>
      </c>
      <c r="D72" s="92"/>
      <c r="E72" s="92">
        <f>SUM(E68:E71)</f>
        <v>5850</v>
      </c>
      <c r="F72" s="92">
        <f>SUM(F68:F71)</f>
        <v>752.96100000000001</v>
      </c>
      <c r="G72" s="93">
        <f>E72-F72</f>
        <v>5097.0389999999998</v>
      </c>
      <c r="H72" s="4">
        <f>G72/E72</f>
        <v>0.87128871794871787</v>
      </c>
    </row>
    <row r="74" spans="2:8" x14ac:dyDescent="0.15">
      <c r="B74" s="14" t="s">
        <v>647</v>
      </c>
    </row>
    <row r="75" spans="2:8" x14ac:dyDescent="0.15">
      <c r="B75" s="47" t="s">
        <v>1111</v>
      </c>
      <c r="C75" s="286">
        <v>350</v>
      </c>
      <c r="D75" s="4">
        <f>D68</f>
        <v>0.1</v>
      </c>
      <c r="E75" s="93">
        <f>C75*(1-D75)</f>
        <v>315</v>
      </c>
      <c r="F75" s="93"/>
      <c r="G75" s="93">
        <f>E75-F75</f>
        <v>315</v>
      </c>
      <c r="H75" s="4">
        <f>G75/E75</f>
        <v>1</v>
      </c>
    </row>
    <row r="76" spans="2:8" x14ac:dyDescent="0.15">
      <c r="B76" s="47" t="s">
        <v>343</v>
      </c>
      <c r="C76" s="313">
        <v>0.1</v>
      </c>
      <c r="D76" s="3"/>
      <c r="E76" s="3">
        <f>C75*C76</f>
        <v>35</v>
      </c>
      <c r="F76" s="93"/>
      <c r="G76" s="93">
        <f>E76-F76</f>
        <v>35</v>
      </c>
      <c r="H76" s="218">
        <f>G76/E76</f>
        <v>1</v>
      </c>
    </row>
    <row r="77" spans="2:8" x14ac:dyDescent="0.15">
      <c r="B77" s="47"/>
      <c r="C77" s="4"/>
      <c r="D77" s="3"/>
      <c r="E77" s="3"/>
      <c r="F77" s="93"/>
      <c r="G77" s="93"/>
      <c r="H77" s="4"/>
    </row>
    <row r="78" spans="2:8" s="14" customFormat="1" x14ac:dyDescent="0.15">
      <c r="B78" s="14" t="s">
        <v>690</v>
      </c>
      <c r="C78" s="27">
        <f>C75+C72</f>
        <v>6850</v>
      </c>
      <c r="D78" s="64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79">
        <f>G78/E78</f>
        <v>0.87786520681265201</v>
      </c>
    </row>
    <row r="79" spans="2:8" x14ac:dyDescent="0.15">
      <c r="C79" s="3"/>
      <c r="D79" s="3"/>
      <c r="E79" s="3"/>
      <c r="F79" s="93"/>
      <c r="G79" s="3"/>
    </row>
    <row r="80" spans="2:8" x14ac:dyDescent="0.15">
      <c r="B80" s="14" t="s">
        <v>648</v>
      </c>
      <c r="C80" s="91"/>
      <c r="E80" s="91"/>
      <c r="F80" s="91"/>
      <c r="G80" s="3"/>
      <c r="H80" s="94"/>
    </row>
    <row r="81" spans="2:8" x14ac:dyDescent="0.15">
      <c r="B81" s="47" t="s">
        <v>341</v>
      </c>
      <c r="C81" s="286">
        <v>25</v>
      </c>
      <c r="D81" s="313">
        <v>0.9</v>
      </c>
      <c r="E81" s="93">
        <f>C81*(1-D81)</f>
        <v>2.4999999999999996</v>
      </c>
      <c r="G81" s="93">
        <f>E81-F81</f>
        <v>2.4999999999999996</v>
      </c>
      <c r="H81" s="4">
        <f>G81/E81</f>
        <v>1</v>
      </c>
    </row>
    <row r="82" spans="2:8" x14ac:dyDescent="0.15">
      <c r="B82" s="47" t="s">
        <v>342</v>
      </c>
      <c r="C82" s="281">
        <v>225</v>
      </c>
      <c r="D82" s="4">
        <f>D68</f>
        <v>0.1</v>
      </c>
      <c r="E82" s="93">
        <f>C82*(1-D82)</f>
        <v>202.5</v>
      </c>
      <c r="G82" s="93">
        <f>E82-F82</f>
        <v>202.5</v>
      </c>
      <c r="H82" s="4">
        <f>G82/E82</f>
        <v>1</v>
      </c>
    </row>
    <row r="83" spans="2:8" x14ac:dyDescent="0.15">
      <c r="B83" s="47" t="s">
        <v>346</v>
      </c>
      <c r="C83" s="313">
        <v>0.8</v>
      </c>
      <c r="D83" s="4"/>
      <c r="E83" s="93"/>
      <c r="G83" s="93"/>
      <c r="H83" s="4"/>
    </row>
    <row r="84" spans="2:8" x14ac:dyDescent="0.15">
      <c r="B84" s="47"/>
      <c r="C84" s="96"/>
      <c r="D84" s="4"/>
      <c r="E84" s="93"/>
      <c r="G84" s="93"/>
      <c r="H84" s="4"/>
    </row>
    <row r="85" spans="2:8" s="14" customFormat="1" x14ac:dyDescent="0.15">
      <c r="B85" s="14" t="s">
        <v>691</v>
      </c>
      <c r="C85" s="27">
        <f>C82+C81+C72</f>
        <v>6750</v>
      </c>
      <c r="D85" s="64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79">
        <f>G85/E85</f>
        <v>0.87564640792733273</v>
      </c>
    </row>
    <row r="86" spans="2:8" x14ac:dyDescent="0.15">
      <c r="B86" s="47"/>
      <c r="C86" s="96"/>
      <c r="D86" s="4"/>
      <c r="E86" s="93"/>
      <c r="G86" s="93"/>
      <c r="H86" s="4"/>
    </row>
    <row r="87" spans="2:8" x14ac:dyDescent="0.15">
      <c r="B87" s="10" t="s">
        <v>39</v>
      </c>
    </row>
    <row r="88" spans="2:8" x14ac:dyDescent="0.15">
      <c r="B88" s="14" t="s">
        <v>337</v>
      </c>
    </row>
    <row r="89" spans="2:8" x14ac:dyDescent="0.15">
      <c r="B89" s="47" t="s">
        <v>646</v>
      </c>
      <c r="C89" s="93">
        <v>7250</v>
      </c>
      <c r="D89" s="4">
        <v>0.1</v>
      </c>
      <c r="E89" s="93">
        <f>C89*(1-D89)</f>
        <v>6525</v>
      </c>
      <c r="F89" s="93">
        <f>F68*0.9</f>
        <v>492.07499999999999</v>
      </c>
      <c r="G89" s="93">
        <f>E89-F89</f>
        <v>6032.9250000000002</v>
      </c>
      <c r="H89" s="4">
        <f>G89/E89</f>
        <v>0.9245862068965518</v>
      </c>
    </row>
    <row r="90" spans="2:8" x14ac:dyDescent="0.15">
      <c r="B90" s="17" t="s">
        <v>688</v>
      </c>
      <c r="C90" s="93" t="s">
        <v>329</v>
      </c>
      <c r="D90" s="93"/>
      <c r="E90" s="93"/>
      <c r="F90" s="93">
        <v>1.1000000000000001</v>
      </c>
      <c r="G90" s="93">
        <f>E90-F90</f>
        <v>-1.1000000000000001</v>
      </c>
      <c r="H90" s="4"/>
    </row>
    <row r="91" spans="2:8" x14ac:dyDescent="0.15">
      <c r="B91" s="17" t="s">
        <v>328</v>
      </c>
      <c r="C91" s="93" t="s">
        <v>329</v>
      </c>
      <c r="D91" s="93"/>
      <c r="E91" s="93"/>
      <c r="F91" s="93">
        <f>F70*0.9</f>
        <v>4.92075</v>
      </c>
      <c r="G91" s="93"/>
      <c r="H91" s="4"/>
    </row>
    <row r="92" spans="2:8" x14ac:dyDescent="0.15">
      <c r="B92" s="17" t="s">
        <v>326</v>
      </c>
      <c r="C92" s="93" t="s">
        <v>329</v>
      </c>
      <c r="D92" s="93"/>
      <c r="E92" s="93"/>
      <c r="F92" s="93">
        <f>F71*0.9</f>
        <v>0.98415000000000019</v>
      </c>
      <c r="G92" s="93">
        <f>E92-F92</f>
        <v>-0.98415000000000019</v>
      </c>
      <c r="H92" s="4"/>
    </row>
    <row r="93" spans="2:8" x14ac:dyDescent="0.15">
      <c r="B93" s="14" t="s">
        <v>218</v>
      </c>
      <c r="C93" s="92">
        <f>SUM(C89:C92)</f>
        <v>7250</v>
      </c>
      <c r="D93" s="92"/>
      <c r="E93" s="92">
        <f>SUM(E89:E92)</f>
        <v>6525</v>
      </c>
      <c r="F93" s="92">
        <f>SUM(F89:F92)</f>
        <v>499.07990000000001</v>
      </c>
      <c r="G93" s="93">
        <f>E93-F93</f>
        <v>6025.9201000000003</v>
      </c>
      <c r="H93" s="4">
        <f>G93/E93</f>
        <v>0.9235126590038315</v>
      </c>
    </row>
    <row r="95" spans="2:8" x14ac:dyDescent="0.15">
      <c r="B95" s="14" t="s">
        <v>647</v>
      </c>
    </row>
    <row r="96" spans="2:8" x14ac:dyDescent="0.15">
      <c r="B96" s="47" t="s">
        <v>1111</v>
      </c>
      <c r="C96" s="286">
        <v>350</v>
      </c>
      <c r="D96" s="4">
        <f>D89</f>
        <v>0.1</v>
      </c>
      <c r="E96" s="93">
        <f>C96*(1-D96)</f>
        <v>315</v>
      </c>
      <c r="F96" s="93"/>
      <c r="G96" s="93">
        <f>E96-F96</f>
        <v>315</v>
      </c>
      <c r="H96" s="4">
        <f>G96/E96</f>
        <v>1</v>
      </c>
    </row>
    <row r="97" spans="2:8" x14ac:dyDescent="0.15">
      <c r="B97" s="47" t="s">
        <v>343</v>
      </c>
      <c r="C97" s="313">
        <v>0.1</v>
      </c>
      <c r="D97" s="3"/>
      <c r="E97" s="3">
        <f>C96*C97</f>
        <v>35</v>
      </c>
      <c r="F97" s="93"/>
      <c r="G97" s="93">
        <f>E97-F97</f>
        <v>35</v>
      </c>
      <c r="H97" s="218">
        <f>G97/E97</f>
        <v>1</v>
      </c>
    </row>
    <row r="98" spans="2:8" x14ac:dyDescent="0.15">
      <c r="B98" s="47"/>
      <c r="C98" s="4"/>
      <c r="D98" s="3"/>
      <c r="E98" s="3"/>
      <c r="F98" s="93"/>
      <c r="G98" s="93"/>
      <c r="H98" s="4"/>
    </row>
    <row r="99" spans="2:8" s="14" customFormat="1" x14ac:dyDescent="0.15">
      <c r="B99" s="14" t="s">
        <v>690</v>
      </c>
      <c r="C99" s="27">
        <f>C96+C93</f>
        <v>7600</v>
      </c>
      <c r="D99" s="64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79">
        <f>G99/E99</f>
        <v>0.92703510233918129</v>
      </c>
    </row>
    <row r="100" spans="2:8" x14ac:dyDescent="0.15">
      <c r="C100" s="3"/>
      <c r="D100" s="3"/>
      <c r="E100" s="3"/>
      <c r="F100" s="93"/>
      <c r="G100" s="3"/>
    </row>
    <row r="101" spans="2:8" x14ac:dyDescent="0.15">
      <c r="B101" s="14" t="s">
        <v>648</v>
      </c>
      <c r="C101" s="91"/>
      <c r="E101" s="91"/>
      <c r="F101" s="91"/>
      <c r="G101" s="3"/>
      <c r="H101" s="94"/>
    </row>
    <row r="102" spans="2:8" x14ac:dyDescent="0.15">
      <c r="B102" s="47" t="s">
        <v>341</v>
      </c>
      <c r="C102" s="286">
        <v>25</v>
      </c>
      <c r="D102" s="313">
        <v>0.9</v>
      </c>
      <c r="E102" s="93">
        <f>C102*(1-D102)</f>
        <v>2.4999999999999996</v>
      </c>
      <c r="G102" s="93">
        <f>E102-F102</f>
        <v>2.4999999999999996</v>
      </c>
      <c r="H102" s="4">
        <f>G102/E102</f>
        <v>1</v>
      </c>
    </row>
    <row r="103" spans="2:8" x14ac:dyDescent="0.15">
      <c r="B103" s="47" t="s">
        <v>342</v>
      </c>
      <c r="C103" s="281">
        <v>225</v>
      </c>
      <c r="D103" s="4">
        <f>D89</f>
        <v>0.1</v>
      </c>
      <c r="E103" s="93">
        <f>C103*(1-D103)</f>
        <v>202.5</v>
      </c>
      <c r="G103" s="93">
        <f>E103-F103</f>
        <v>202.5</v>
      </c>
      <c r="H103" s="4">
        <f>G103/E103</f>
        <v>1</v>
      </c>
    </row>
    <row r="104" spans="2:8" x14ac:dyDescent="0.15">
      <c r="B104" s="47" t="s">
        <v>346</v>
      </c>
      <c r="C104" s="313">
        <v>0.9</v>
      </c>
      <c r="D104" s="4"/>
      <c r="E104" s="93"/>
      <c r="G104" s="93"/>
      <c r="H104" s="4"/>
    </row>
    <row r="105" spans="2:8" x14ac:dyDescent="0.15">
      <c r="B105" s="47"/>
      <c r="C105" s="96"/>
      <c r="D105" s="4"/>
      <c r="E105" s="93"/>
      <c r="G105" s="93"/>
      <c r="H105" s="4"/>
    </row>
    <row r="106" spans="2:8" s="14" customFormat="1" x14ac:dyDescent="0.15">
      <c r="B106" s="14" t="s">
        <v>691</v>
      </c>
      <c r="C106" s="27">
        <f>C103+C102+C93</f>
        <v>7500</v>
      </c>
      <c r="D106" s="64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79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212230</v>
      </c>
      <c r="F3" s="63"/>
      <c r="G3" s="63">
        <f>SUM(Q12:AB12)</f>
        <v>482568.75</v>
      </c>
      <c r="H3" s="63"/>
      <c r="I3" s="63">
        <f>SUM(AC12:AN12)</f>
        <v>1184073.75</v>
      </c>
      <c r="J3" s="63"/>
      <c r="K3" s="63">
        <f>SUM(AO12:AZ12)</f>
        <v>1947900</v>
      </c>
      <c r="L3" s="63"/>
      <c r="M3" s="63">
        <f>SUM(BA12:BL12)</f>
        <v>2937662.5</v>
      </c>
      <c r="O3" s="323">
        <f>SUM(E3:M3)</f>
        <v>6764435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671</v>
      </c>
      <c r="D4" s="75"/>
      <c r="E4" s="63">
        <f>SUM(E13:P13)</f>
        <v>121330</v>
      </c>
      <c r="F4" s="63"/>
      <c r="G4" s="63">
        <f>SUM(Q13:AB13)</f>
        <v>389277.75000000006</v>
      </c>
      <c r="H4" s="63"/>
      <c r="I4" s="63">
        <f>SUM(AC13:AN13)</f>
        <v>1009686.2399999999</v>
      </c>
      <c r="J4" s="63"/>
      <c r="K4" s="63">
        <f>SUM(AO13:AZ13)</f>
        <v>1713729.129</v>
      </c>
      <c r="L4" s="63"/>
      <c r="M4" s="63">
        <f>SUM(BA13:BL13)</f>
        <v>2728548.0218999996</v>
      </c>
      <c r="O4" s="323">
        <f>SUM(E4:M4)</f>
        <v>5962571.1408999991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682</v>
      </c>
      <c r="D5" s="75"/>
      <c r="E5" s="96">
        <f>E4/E3</f>
        <v>0.57169108985534567</v>
      </c>
      <c r="F5" s="96"/>
      <c r="G5" s="96">
        <f>G4/G3</f>
        <v>0.80667832303687315</v>
      </c>
      <c r="H5" s="96"/>
      <c r="I5" s="96">
        <f>I4/I3</f>
        <v>0.85272242544013821</v>
      </c>
      <c r="J5" s="96"/>
      <c r="K5" s="96">
        <f>K4/K3</f>
        <v>0.87978290928692438</v>
      </c>
      <c r="L5" s="96"/>
      <c r="M5" s="96">
        <f>M4/M3</f>
        <v>0.92881603039831828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677</v>
      </c>
      <c r="D6" s="75"/>
      <c r="E6" s="63">
        <f>SUM(E15:P15)</f>
        <v>88768</v>
      </c>
      <c r="F6" s="96">
        <f>E6/E3</f>
        <v>0.41826320501342884</v>
      </c>
      <c r="G6" s="63">
        <f>SUM(Q15:AB15)</f>
        <v>211188.99999999997</v>
      </c>
      <c r="H6" s="96">
        <f>G6/G3</f>
        <v>0.43763505200036257</v>
      </c>
      <c r="I6" s="63">
        <f>SUM(AC15:AN15)</f>
        <v>380245.43</v>
      </c>
      <c r="J6" s="96">
        <f>I6/I3</f>
        <v>0.32113323177715913</v>
      </c>
      <c r="K6" s="63">
        <f>SUM(AO15:AZ15)</f>
        <v>323488.26199999999</v>
      </c>
      <c r="L6" s="96">
        <f>K6/K3</f>
        <v>0.16607026130704861</v>
      </c>
      <c r="M6" s="63">
        <f>SUM(BA15:BL15)</f>
        <v>239123.12359999999</v>
      </c>
      <c r="N6" s="96">
        <f>M6/M3</f>
        <v>8.1399113614991511E-2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678</v>
      </c>
      <c r="D7" s="75"/>
      <c r="E7" s="63">
        <f>SUM(E16:P16)</f>
        <v>32562</v>
      </c>
      <c r="F7" s="96">
        <f>E7/E3</f>
        <v>0.1534278848419168</v>
      </c>
      <c r="G7" s="63">
        <f>SUM(Q16:AB16)</f>
        <v>178088.75</v>
      </c>
      <c r="H7" s="96">
        <f>G7/G3</f>
        <v>0.36904327103651036</v>
      </c>
      <c r="I7" s="63">
        <f>SUM(AC16:AN16)</f>
        <v>629440.81000000006</v>
      </c>
      <c r="J7" s="96">
        <f>I7/I3</f>
        <v>0.53158919366297919</v>
      </c>
      <c r="K7" s="63">
        <f>SUM(AO16:AZ16)</f>
        <v>1390240.8670000001</v>
      </c>
      <c r="L7" s="96">
        <f>K7/K3</f>
        <v>0.71371264797987577</v>
      </c>
      <c r="M7" s="63">
        <f>SUM(BA16:BL16)</f>
        <v>2489424.8983</v>
      </c>
      <c r="N7" s="96">
        <f>M7/M3</f>
        <v>0.84741691678332687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8" t="s">
        <v>35</v>
      </c>
      <c r="F9" s="368"/>
      <c r="G9" s="368"/>
      <c r="H9" s="368"/>
      <c r="I9" s="368"/>
      <c r="J9" s="368"/>
      <c r="K9" s="368"/>
      <c r="L9" s="368"/>
      <c r="M9" s="368"/>
      <c r="N9" s="368"/>
      <c r="O9" s="368"/>
      <c r="P9" s="368"/>
      <c r="Q9" s="368" t="s">
        <v>36</v>
      </c>
      <c r="R9" s="368"/>
      <c r="S9" s="368"/>
      <c r="T9" s="368"/>
      <c r="U9" s="368"/>
      <c r="V9" s="368"/>
      <c r="W9" s="368"/>
      <c r="X9" s="368"/>
      <c r="Y9" s="368"/>
      <c r="Z9" s="368"/>
      <c r="AA9" s="368"/>
      <c r="AB9" s="368"/>
      <c r="AC9" s="368" t="s">
        <v>37</v>
      </c>
      <c r="AD9" s="368"/>
      <c r="AE9" s="368"/>
      <c r="AF9" s="368"/>
      <c r="AG9" s="368"/>
      <c r="AH9" s="368"/>
      <c r="AI9" s="368"/>
      <c r="AJ9" s="368"/>
      <c r="AK9" s="368"/>
      <c r="AL9" s="368"/>
      <c r="AM9" s="368"/>
      <c r="AN9" s="368"/>
      <c r="AO9" s="368" t="s">
        <v>38</v>
      </c>
      <c r="AP9" s="368"/>
      <c r="AQ9" s="368"/>
      <c r="AR9" s="368"/>
      <c r="AS9" s="368"/>
      <c r="AT9" s="368"/>
      <c r="AU9" s="368"/>
      <c r="AV9" s="368"/>
      <c r="AW9" s="368"/>
      <c r="AX9" s="368"/>
      <c r="AY9" s="368"/>
      <c r="AZ9" s="368"/>
      <c r="BA9" s="368" t="s">
        <v>39</v>
      </c>
      <c r="BB9" s="368"/>
      <c r="BC9" s="368"/>
      <c r="BD9" s="368"/>
      <c r="BE9" s="368"/>
      <c r="BF9" s="368"/>
      <c r="BG9" s="368"/>
      <c r="BH9" s="368"/>
      <c r="BI9" s="368"/>
      <c r="BJ9" s="368"/>
      <c r="BK9" s="368"/>
      <c r="BL9" s="368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0</v>
      </c>
      <c r="I12" s="63">
        <f t="shared" si="0"/>
        <v>0</v>
      </c>
      <c r="J12" s="63">
        <f t="shared" si="0"/>
        <v>0</v>
      </c>
      <c r="K12" s="63">
        <f t="shared" si="0"/>
        <v>0</v>
      </c>
      <c r="L12" s="63">
        <f t="shared" si="0"/>
        <v>0</v>
      </c>
      <c r="M12" s="63">
        <f t="shared" si="0"/>
        <v>0</v>
      </c>
      <c r="N12" s="63">
        <f t="shared" si="0"/>
        <v>53055</v>
      </c>
      <c r="O12" s="63">
        <f t="shared" si="0"/>
        <v>53055</v>
      </c>
      <c r="P12" s="63">
        <f t="shared" si="0"/>
        <v>106120</v>
      </c>
      <c r="Q12" s="63">
        <f t="shared" si="0"/>
        <v>12975</v>
      </c>
      <c r="R12" s="63">
        <f t="shared" si="0"/>
        <v>17312.5</v>
      </c>
      <c r="S12" s="63">
        <f t="shared" si="0"/>
        <v>38962.5</v>
      </c>
      <c r="T12" s="63">
        <f t="shared" si="0"/>
        <v>38962.5</v>
      </c>
      <c r="U12" s="63">
        <f t="shared" si="0"/>
        <v>38962.5</v>
      </c>
      <c r="V12" s="63">
        <f t="shared" si="0"/>
        <v>38962.5</v>
      </c>
      <c r="W12" s="63">
        <f t="shared" si="0"/>
        <v>38962.5</v>
      </c>
      <c r="X12" s="63">
        <f t="shared" si="0"/>
        <v>43300</v>
      </c>
      <c r="Y12" s="63">
        <f t="shared" si="0"/>
        <v>47618.75</v>
      </c>
      <c r="Z12" s="63">
        <f t="shared" si="0"/>
        <v>49250</v>
      </c>
      <c r="AA12" s="63">
        <f t="shared" si="0"/>
        <v>57906.25</v>
      </c>
      <c r="AB12" s="63">
        <f t="shared" si="0"/>
        <v>59393.75</v>
      </c>
      <c r="AC12" s="63">
        <f t="shared" si="0"/>
        <v>58971.25</v>
      </c>
      <c r="AD12" s="63">
        <f t="shared" si="0"/>
        <v>90936.25</v>
      </c>
      <c r="AE12" s="63">
        <f t="shared" si="0"/>
        <v>107385</v>
      </c>
      <c r="AF12" s="63">
        <f t="shared" si="0"/>
        <v>107385</v>
      </c>
      <c r="AG12" s="63">
        <f t="shared" si="0"/>
        <v>118017.5</v>
      </c>
      <c r="AH12" s="63">
        <f t="shared" si="0"/>
        <v>118017.5</v>
      </c>
      <c r="AI12" s="63">
        <f t="shared" si="0"/>
        <v>118017.5</v>
      </c>
      <c r="AJ12" s="63">
        <f t="shared" si="0"/>
        <v>107410</v>
      </c>
      <c r="AK12" s="63">
        <f t="shared" ref="AK12:BL12" si="1">AK82</f>
        <v>107601.25</v>
      </c>
      <c r="AL12" s="63">
        <f t="shared" si="1"/>
        <v>93398.75</v>
      </c>
      <c r="AM12" s="63">
        <f t="shared" si="1"/>
        <v>82982.5</v>
      </c>
      <c r="AN12" s="63">
        <f t="shared" si="1"/>
        <v>73951.25</v>
      </c>
      <c r="AO12" s="63">
        <f t="shared" si="1"/>
        <v>93527.5</v>
      </c>
      <c r="AP12" s="63">
        <f t="shared" si="1"/>
        <v>155462.5</v>
      </c>
      <c r="AQ12" s="63">
        <f t="shared" si="1"/>
        <v>174477.5</v>
      </c>
      <c r="AR12" s="63">
        <f t="shared" si="1"/>
        <v>174477.5</v>
      </c>
      <c r="AS12" s="63">
        <f t="shared" si="1"/>
        <v>193237.5</v>
      </c>
      <c r="AT12" s="63">
        <f t="shared" si="1"/>
        <v>193237.5</v>
      </c>
      <c r="AU12" s="63">
        <f t="shared" si="1"/>
        <v>193237.5</v>
      </c>
      <c r="AV12" s="63">
        <f t="shared" si="1"/>
        <v>174512.5</v>
      </c>
      <c r="AW12" s="63">
        <f t="shared" si="1"/>
        <v>174715</v>
      </c>
      <c r="AX12" s="63">
        <f t="shared" si="1"/>
        <v>158257.5</v>
      </c>
      <c r="AY12" s="63">
        <f t="shared" si="1"/>
        <v>139735</v>
      </c>
      <c r="AZ12" s="63">
        <f t="shared" si="1"/>
        <v>123022.5</v>
      </c>
      <c r="BA12" s="63">
        <f t="shared" si="1"/>
        <v>146580</v>
      </c>
      <c r="BB12" s="63">
        <f t="shared" si="1"/>
        <v>230337.5</v>
      </c>
      <c r="BC12" s="63">
        <f t="shared" si="1"/>
        <v>265490</v>
      </c>
      <c r="BD12" s="63">
        <f t="shared" si="1"/>
        <v>265490</v>
      </c>
      <c r="BE12" s="63">
        <f t="shared" si="1"/>
        <v>293467.5</v>
      </c>
      <c r="BF12" s="63">
        <f t="shared" si="1"/>
        <v>293467.5</v>
      </c>
      <c r="BG12" s="63">
        <f t="shared" si="1"/>
        <v>293467.5</v>
      </c>
      <c r="BH12" s="63">
        <f t="shared" si="1"/>
        <v>265525</v>
      </c>
      <c r="BI12" s="63">
        <f t="shared" si="1"/>
        <v>265727.5</v>
      </c>
      <c r="BJ12" s="63">
        <f t="shared" si="1"/>
        <v>233132.5</v>
      </c>
      <c r="BK12" s="63">
        <f t="shared" si="1"/>
        <v>205392.5</v>
      </c>
      <c r="BL12" s="63">
        <f t="shared" si="1"/>
        <v>179585</v>
      </c>
    </row>
    <row r="13" spans="2:64" x14ac:dyDescent="0.15">
      <c r="B13" s="33" t="s">
        <v>671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0</v>
      </c>
      <c r="I13" s="63">
        <f t="shared" si="2"/>
        <v>0</v>
      </c>
      <c r="J13" s="63">
        <f t="shared" si="2"/>
        <v>0</v>
      </c>
      <c r="K13" s="63">
        <f t="shared" si="2"/>
        <v>0</v>
      </c>
      <c r="L13" s="63">
        <f t="shared" si="2"/>
        <v>0</v>
      </c>
      <c r="M13" s="63">
        <f t="shared" si="2"/>
        <v>0</v>
      </c>
      <c r="N13" s="63">
        <f t="shared" si="2"/>
        <v>30330</v>
      </c>
      <c r="O13" s="63">
        <f t="shared" si="2"/>
        <v>30330</v>
      </c>
      <c r="P13" s="63">
        <f t="shared" si="2"/>
        <v>60670</v>
      </c>
      <c r="Q13" s="63">
        <f t="shared" si="2"/>
        <v>10430.700000000001</v>
      </c>
      <c r="R13" s="63">
        <f t="shared" si="2"/>
        <v>13920.1</v>
      </c>
      <c r="S13" s="63">
        <f t="shared" si="2"/>
        <v>31329.599999999999</v>
      </c>
      <c r="T13" s="63">
        <f t="shared" si="2"/>
        <v>31329.599999999999</v>
      </c>
      <c r="U13" s="63">
        <f t="shared" si="2"/>
        <v>31329.599999999999</v>
      </c>
      <c r="V13" s="63">
        <f t="shared" si="2"/>
        <v>31329.599999999999</v>
      </c>
      <c r="W13" s="63">
        <f t="shared" si="2"/>
        <v>31329.599999999999</v>
      </c>
      <c r="X13" s="63">
        <f t="shared" si="2"/>
        <v>34819</v>
      </c>
      <c r="Y13" s="63">
        <f t="shared" si="2"/>
        <v>38289.65</v>
      </c>
      <c r="Z13" s="63">
        <f t="shared" si="2"/>
        <v>39920.9</v>
      </c>
      <c r="AA13" s="63">
        <f t="shared" si="2"/>
        <v>46880.95</v>
      </c>
      <c r="AB13" s="63">
        <f t="shared" si="2"/>
        <v>48368.45</v>
      </c>
      <c r="AC13" s="63">
        <f t="shared" si="2"/>
        <v>50212.06</v>
      </c>
      <c r="AD13" s="63">
        <f t="shared" si="2"/>
        <v>77399.320000000007</v>
      </c>
      <c r="AE13" s="63">
        <f t="shared" si="2"/>
        <v>91459.199999999997</v>
      </c>
      <c r="AF13" s="63">
        <f t="shared" si="2"/>
        <v>91459.199999999997</v>
      </c>
      <c r="AG13" s="63">
        <f t="shared" si="2"/>
        <v>100499.12</v>
      </c>
      <c r="AH13" s="63">
        <f t="shared" si="2"/>
        <v>100499.12</v>
      </c>
      <c r="AI13" s="63">
        <f t="shared" si="2"/>
        <v>100499.12</v>
      </c>
      <c r="AJ13" s="63">
        <f t="shared" si="2"/>
        <v>91484.2</v>
      </c>
      <c r="AK13" s="63">
        <f t="shared" ref="AK13:BL13" si="3">AK83</f>
        <v>91675.45</v>
      </c>
      <c r="AL13" s="63">
        <f t="shared" si="3"/>
        <v>79861.820000000007</v>
      </c>
      <c r="AM13" s="63">
        <f t="shared" si="3"/>
        <v>71038.149999999994</v>
      </c>
      <c r="AN13" s="63">
        <f t="shared" si="3"/>
        <v>63599.479999999996</v>
      </c>
      <c r="AO13" s="63">
        <f t="shared" si="3"/>
        <v>82233.084999999992</v>
      </c>
      <c r="AP13" s="63">
        <f t="shared" si="3"/>
        <v>136638.47500000001</v>
      </c>
      <c r="AQ13" s="63">
        <f t="shared" si="3"/>
        <v>153394.592</v>
      </c>
      <c r="AR13" s="63">
        <f t="shared" si="3"/>
        <v>153394.592</v>
      </c>
      <c r="AS13" s="63">
        <f t="shared" si="3"/>
        <v>169895.709</v>
      </c>
      <c r="AT13" s="63">
        <f t="shared" si="3"/>
        <v>169895.709</v>
      </c>
      <c r="AU13" s="63">
        <f t="shared" si="3"/>
        <v>169895.709</v>
      </c>
      <c r="AV13" s="63">
        <f t="shared" si="3"/>
        <v>153429.592</v>
      </c>
      <c r="AW13" s="63">
        <f t="shared" si="3"/>
        <v>153632.092</v>
      </c>
      <c r="AX13" s="63">
        <f t="shared" si="3"/>
        <v>139433.47500000001</v>
      </c>
      <c r="AY13" s="63">
        <f t="shared" si="3"/>
        <v>123169.85799999999</v>
      </c>
      <c r="AZ13" s="63">
        <f t="shared" si="3"/>
        <v>108716.24099999999</v>
      </c>
      <c r="BA13" s="63">
        <f t="shared" si="3"/>
        <v>136099.32209999999</v>
      </c>
      <c r="BB13" s="63">
        <f t="shared" si="3"/>
        <v>213867.8633</v>
      </c>
      <c r="BC13" s="63">
        <f t="shared" si="3"/>
        <v>246524.9638</v>
      </c>
      <c r="BD13" s="63">
        <f t="shared" si="3"/>
        <v>246524.9638</v>
      </c>
      <c r="BE13" s="63">
        <f t="shared" si="3"/>
        <v>272506.14419999998</v>
      </c>
      <c r="BF13" s="63">
        <f t="shared" si="3"/>
        <v>272506.14419999998</v>
      </c>
      <c r="BG13" s="63">
        <f t="shared" si="3"/>
        <v>272506.14419999998</v>
      </c>
      <c r="BH13" s="63">
        <f t="shared" si="3"/>
        <v>246559.9638</v>
      </c>
      <c r="BI13" s="63">
        <f t="shared" si="3"/>
        <v>246762.4638</v>
      </c>
      <c r="BJ13" s="63">
        <f t="shared" si="3"/>
        <v>216662.8633</v>
      </c>
      <c r="BK13" s="63">
        <f t="shared" si="3"/>
        <v>190919.18290000001</v>
      </c>
      <c r="BL13" s="63">
        <f t="shared" si="3"/>
        <v>167108.0025</v>
      </c>
    </row>
    <row r="14" spans="2:64" x14ac:dyDescent="0.15">
      <c r="B14" s="33" t="s">
        <v>676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</v>
      </c>
      <c r="I14" s="96">
        <f>IF(I12&gt;0,I13/I12,0)</f>
        <v>0</v>
      </c>
      <c r="J14" s="96">
        <f t="shared" ref="J14:BL14" si="4">IF(J12&gt;0,J13/J12,0)</f>
        <v>0</v>
      </c>
      <c r="K14" s="96">
        <f t="shared" si="4"/>
        <v>0</v>
      </c>
      <c r="L14" s="96">
        <f t="shared" si="4"/>
        <v>0</v>
      </c>
      <c r="M14" s="96">
        <f t="shared" si="4"/>
        <v>0</v>
      </c>
      <c r="N14" s="96">
        <f t="shared" si="4"/>
        <v>0.57167090754877015</v>
      </c>
      <c r="O14" s="96">
        <f t="shared" si="4"/>
        <v>0.57167090754877015</v>
      </c>
      <c r="P14" s="96">
        <f t="shared" si="4"/>
        <v>0.57171127026008295</v>
      </c>
      <c r="Q14" s="96">
        <f t="shared" si="4"/>
        <v>0.80390751445086706</v>
      </c>
      <c r="R14" s="96">
        <f t="shared" si="4"/>
        <v>0.80404909747292419</v>
      </c>
      <c r="S14" s="96">
        <f t="shared" si="4"/>
        <v>0.80409624639076027</v>
      </c>
      <c r="T14" s="96">
        <f t="shared" si="4"/>
        <v>0.80409624639076027</v>
      </c>
      <c r="U14" s="96">
        <f t="shared" si="4"/>
        <v>0.80409624639076027</v>
      </c>
      <c r="V14" s="96">
        <f t="shared" si="4"/>
        <v>0.80409624639076027</v>
      </c>
      <c r="W14" s="96">
        <f t="shared" si="4"/>
        <v>0.80409624639076027</v>
      </c>
      <c r="X14" s="96">
        <f t="shared" si="4"/>
        <v>0.8041339491916859</v>
      </c>
      <c r="Y14" s="96">
        <f t="shared" si="4"/>
        <v>0.80408767554797222</v>
      </c>
      <c r="Z14" s="96">
        <f t="shared" si="4"/>
        <v>0.81057664974619292</v>
      </c>
      <c r="AA14" s="96">
        <f t="shared" si="4"/>
        <v>0.80960086346465188</v>
      </c>
      <c r="AB14" s="96">
        <f t="shared" si="4"/>
        <v>0.81436935704514357</v>
      </c>
      <c r="AC14" s="96">
        <f t="shared" si="4"/>
        <v>0.85146677406363269</v>
      </c>
      <c r="AD14" s="96">
        <f t="shared" si="4"/>
        <v>0.85113824245006808</v>
      </c>
      <c r="AE14" s="96">
        <f t="shared" si="4"/>
        <v>0.85169437072216791</v>
      </c>
      <c r="AF14" s="96">
        <f t="shared" si="4"/>
        <v>0.85169437072216791</v>
      </c>
      <c r="AG14" s="96">
        <f t="shared" si="4"/>
        <v>0.85156116677611371</v>
      </c>
      <c r="AH14" s="96">
        <f t="shared" si="4"/>
        <v>0.85156116677611371</v>
      </c>
      <c r="AI14" s="96">
        <f t="shared" si="4"/>
        <v>0.85156116677611371</v>
      </c>
      <c r="AJ14" s="96">
        <f t="shared" si="4"/>
        <v>0.85172888930267199</v>
      </c>
      <c r="AK14" s="96">
        <f t="shared" si="4"/>
        <v>0.8519924257385485</v>
      </c>
      <c r="AL14" s="96">
        <f t="shared" si="4"/>
        <v>0.85506304955901447</v>
      </c>
      <c r="AM14" s="96">
        <f t="shared" si="4"/>
        <v>0.85606182026330846</v>
      </c>
      <c r="AN14" s="96">
        <f t="shared" si="4"/>
        <v>0.86001899900272138</v>
      </c>
      <c r="AO14" s="96">
        <f t="shared" si="4"/>
        <v>0.87923963540135242</v>
      </c>
      <c r="AP14" s="96">
        <f t="shared" si="4"/>
        <v>0.8789159765216692</v>
      </c>
      <c r="AQ14" s="96">
        <f t="shared" si="4"/>
        <v>0.87916546259546358</v>
      </c>
      <c r="AR14" s="96">
        <f t="shared" si="4"/>
        <v>0.87916546259546358</v>
      </c>
      <c r="AS14" s="96">
        <f t="shared" si="4"/>
        <v>0.8792067222976907</v>
      </c>
      <c r="AT14" s="96">
        <f t="shared" si="4"/>
        <v>0.8792067222976907</v>
      </c>
      <c r="AU14" s="96">
        <f t="shared" si="4"/>
        <v>0.8792067222976907</v>
      </c>
      <c r="AV14" s="96">
        <f t="shared" si="4"/>
        <v>0.87918969701310801</v>
      </c>
      <c r="AW14" s="96">
        <f t="shared" si="4"/>
        <v>0.87932971982943653</v>
      </c>
      <c r="AX14" s="96">
        <f t="shared" si="4"/>
        <v>0.88105445239562108</v>
      </c>
      <c r="AY14" s="96">
        <f t="shared" si="4"/>
        <v>0.88145316491931147</v>
      </c>
      <c r="AZ14" s="96">
        <f t="shared" si="4"/>
        <v>0.88371022373955976</v>
      </c>
      <c r="BA14" s="96">
        <f t="shared" si="4"/>
        <v>0.92849858166189103</v>
      </c>
      <c r="BB14" s="96">
        <f t="shared" si="4"/>
        <v>0.92849780561133122</v>
      </c>
      <c r="BC14" s="96">
        <f t="shared" si="4"/>
        <v>0.92856591133376021</v>
      </c>
      <c r="BD14" s="96">
        <f t="shared" si="4"/>
        <v>0.92856591133376021</v>
      </c>
      <c r="BE14" s="96">
        <f t="shared" si="4"/>
        <v>0.9285735020061846</v>
      </c>
      <c r="BF14" s="96">
        <f t="shared" si="4"/>
        <v>0.9285735020061846</v>
      </c>
      <c r="BG14" s="96">
        <f t="shared" si="4"/>
        <v>0.9285735020061846</v>
      </c>
      <c r="BH14" s="96">
        <f t="shared" si="4"/>
        <v>0.92857532737030413</v>
      </c>
      <c r="BI14" s="96">
        <f t="shared" si="4"/>
        <v>0.92862975717605445</v>
      </c>
      <c r="BJ14" s="96">
        <f t="shared" si="4"/>
        <v>0.92935503758592219</v>
      </c>
      <c r="BK14" s="96">
        <f t="shared" si="4"/>
        <v>0.92953337098482181</v>
      </c>
      <c r="BL14" s="96">
        <f t="shared" si="4"/>
        <v>0.93052316451819472</v>
      </c>
    </row>
    <row r="15" spans="2:64" x14ac:dyDescent="0.15">
      <c r="B15" s="33" t="s">
        <v>677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0</v>
      </c>
      <c r="I15" s="63">
        <f t="shared" si="5"/>
        <v>0</v>
      </c>
      <c r="J15" s="63">
        <f t="shared" si="5"/>
        <v>0</v>
      </c>
      <c r="K15" s="63">
        <f t="shared" si="5"/>
        <v>0</v>
      </c>
      <c r="L15" s="63">
        <f t="shared" si="5"/>
        <v>0</v>
      </c>
      <c r="M15" s="63">
        <f t="shared" si="5"/>
        <v>0</v>
      </c>
      <c r="N15" s="63">
        <f t="shared" si="5"/>
        <v>21888</v>
      </c>
      <c r="O15" s="63">
        <f t="shared" si="5"/>
        <v>21888</v>
      </c>
      <c r="P15" s="63">
        <f t="shared" si="5"/>
        <v>44992</v>
      </c>
      <c r="Q15" s="63">
        <f t="shared" si="5"/>
        <v>3489.4</v>
      </c>
      <c r="R15" s="63">
        <f t="shared" si="5"/>
        <v>6978.8</v>
      </c>
      <c r="S15" s="63">
        <f t="shared" si="5"/>
        <v>17447</v>
      </c>
      <c r="T15" s="63">
        <f t="shared" si="5"/>
        <v>17447</v>
      </c>
      <c r="U15" s="63">
        <f t="shared" si="5"/>
        <v>17447</v>
      </c>
      <c r="V15" s="63">
        <f t="shared" si="5"/>
        <v>17447</v>
      </c>
      <c r="W15" s="63">
        <f t="shared" si="5"/>
        <v>17447</v>
      </c>
      <c r="X15" s="63">
        <f t="shared" si="5"/>
        <v>20936.400000000001</v>
      </c>
      <c r="Y15" s="63">
        <f t="shared" si="5"/>
        <v>20936.400000000001</v>
      </c>
      <c r="Z15" s="63">
        <f t="shared" si="5"/>
        <v>21386.400000000001</v>
      </c>
      <c r="AA15" s="63">
        <f t="shared" si="5"/>
        <v>24875.799999999996</v>
      </c>
      <c r="AB15" s="63">
        <f t="shared" si="5"/>
        <v>25350.799999999996</v>
      </c>
      <c r="AC15" s="63">
        <f t="shared" si="5"/>
        <v>18189.84</v>
      </c>
      <c r="AD15" s="63">
        <f t="shared" si="5"/>
        <v>27297.260000000002</v>
      </c>
      <c r="AE15" s="63">
        <f t="shared" si="5"/>
        <v>36454.68</v>
      </c>
      <c r="AF15" s="63">
        <f t="shared" si="5"/>
        <v>36454.68</v>
      </c>
      <c r="AG15" s="63">
        <f t="shared" si="5"/>
        <v>36454.68</v>
      </c>
      <c r="AH15" s="63">
        <f t="shared" si="5"/>
        <v>36454.68</v>
      </c>
      <c r="AI15" s="63">
        <f t="shared" si="5"/>
        <v>36454.68</v>
      </c>
      <c r="AJ15" s="63">
        <f t="shared" si="5"/>
        <v>36479.68</v>
      </c>
      <c r="AK15" s="63">
        <f t="shared" ref="AK15:BL15" si="6">AK23</f>
        <v>36479.68</v>
      </c>
      <c r="AL15" s="63">
        <f t="shared" si="6"/>
        <v>27847.260000000002</v>
      </c>
      <c r="AM15" s="63">
        <f t="shared" si="6"/>
        <v>27872.260000000002</v>
      </c>
      <c r="AN15" s="63">
        <f t="shared" si="6"/>
        <v>23806.05</v>
      </c>
      <c r="AO15" s="63">
        <f t="shared" si="6"/>
        <v>16516.116999999998</v>
      </c>
      <c r="AP15" s="63">
        <f t="shared" si="6"/>
        <v>27515.195000000003</v>
      </c>
      <c r="AQ15" s="63">
        <f t="shared" si="6"/>
        <v>27690.195</v>
      </c>
      <c r="AR15" s="63">
        <f t="shared" si="6"/>
        <v>27690.195</v>
      </c>
      <c r="AS15" s="63">
        <f t="shared" si="6"/>
        <v>33137.233999999997</v>
      </c>
      <c r="AT15" s="63">
        <f t="shared" si="6"/>
        <v>33137.233999999997</v>
      </c>
      <c r="AU15" s="63">
        <f t="shared" si="6"/>
        <v>33137.233999999997</v>
      </c>
      <c r="AV15" s="63">
        <f t="shared" si="6"/>
        <v>27725.195</v>
      </c>
      <c r="AW15" s="63">
        <f t="shared" si="6"/>
        <v>27725.195</v>
      </c>
      <c r="AX15" s="63">
        <f t="shared" si="6"/>
        <v>28285.195000000003</v>
      </c>
      <c r="AY15" s="63">
        <f t="shared" si="6"/>
        <v>22873.155999999999</v>
      </c>
      <c r="AZ15" s="63">
        <f t="shared" si="6"/>
        <v>18056.116999999998</v>
      </c>
      <c r="BA15" s="63">
        <f t="shared" si="6"/>
        <v>13031.840200000001</v>
      </c>
      <c r="BB15" s="63">
        <f t="shared" si="6"/>
        <v>19582.760300000002</v>
      </c>
      <c r="BC15" s="63">
        <f t="shared" si="6"/>
        <v>19757.760300000002</v>
      </c>
      <c r="BD15" s="63">
        <f t="shared" si="6"/>
        <v>19757.760300000002</v>
      </c>
      <c r="BE15" s="63">
        <f t="shared" si="6"/>
        <v>26168.680400000001</v>
      </c>
      <c r="BF15" s="63">
        <f t="shared" si="6"/>
        <v>26168.680400000001</v>
      </c>
      <c r="BG15" s="63">
        <f t="shared" si="6"/>
        <v>26168.680400000001</v>
      </c>
      <c r="BH15" s="63">
        <f t="shared" si="6"/>
        <v>19792.760300000002</v>
      </c>
      <c r="BI15" s="63">
        <f t="shared" si="6"/>
        <v>19792.760300000002</v>
      </c>
      <c r="BJ15" s="63">
        <f t="shared" si="6"/>
        <v>20352.760300000002</v>
      </c>
      <c r="BK15" s="63">
        <f t="shared" si="6"/>
        <v>13976.840200000001</v>
      </c>
      <c r="BL15" s="63">
        <f t="shared" si="6"/>
        <v>14571.840200000001</v>
      </c>
    </row>
    <row r="16" spans="2:64" x14ac:dyDescent="0.15">
      <c r="B16" s="33" t="s">
        <v>678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8442</v>
      </c>
      <c r="O16" s="63">
        <f t="shared" si="7"/>
        <v>8442</v>
      </c>
      <c r="P16" s="63">
        <f t="shared" si="7"/>
        <v>15678</v>
      </c>
      <c r="Q16" s="63">
        <f t="shared" si="7"/>
        <v>6941.3</v>
      </c>
      <c r="R16" s="63">
        <f t="shared" si="7"/>
        <v>6941.3</v>
      </c>
      <c r="S16" s="63">
        <f t="shared" si="7"/>
        <v>13882.599999999999</v>
      </c>
      <c r="T16" s="63">
        <f t="shared" si="7"/>
        <v>13882.599999999999</v>
      </c>
      <c r="U16" s="63">
        <f t="shared" si="7"/>
        <v>13882.599999999999</v>
      </c>
      <c r="V16" s="63">
        <f t="shared" si="7"/>
        <v>13882.599999999999</v>
      </c>
      <c r="W16" s="63">
        <f t="shared" si="7"/>
        <v>13882.599999999999</v>
      </c>
      <c r="X16" s="63">
        <f t="shared" si="7"/>
        <v>13882.6</v>
      </c>
      <c r="Y16" s="63">
        <f t="shared" si="7"/>
        <v>17353.25</v>
      </c>
      <c r="Z16" s="63">
        <f t="shared" si="7"/>
        <v>18534.5</v>
      </c>
      <c r="AA16" s="63">
        <f t="shared" si="7"/>
        <v>22005.149999999998</v>
      </c>
      <c r="AB16" s="63">
        <f t="shared" si="7"/>
        <v>23017.649999999998</v>
      </c>
      <c r="AC16" s="63">
        <f t="shared" si="7"/>
        <v>32022.22</v>
      </c>
      <c r="AD16" s="63">
        <f t="shared" si="7"/>
        <v>50102.06</v>
      </c>
      <c r="AE16" s="63">
        <f t="shared" si="7"/>
        <v>55004.520000000004</v>
      </c>
      <c r="AF16" s="63">
        <f t="shared" si="7"/>
        <v>55004.520000000004</v>
      </c>
      <c r="AG16" s="63">
        <f t="shared" si="7"/>
        <v>64044.44</v>
      </c>
      <c r="AH16" s="63">
        <f t="shared" si="7"/>
        <v>64044.44</v>
      </c>
      <c r="AI16" s="63">
        <f t="shared" si="7"/>
        <v>64044.44</v>
      </c>
      <c r="AJ16" s="63">
        <f t="shared" si="7"/>
        <v>55004.520000000004</v>
      </c>
      <c r="AK16" s="63">
        <f t="shared" ref="AK16:BL16" si="8">AK31</f>
        <v>55195.770000000004</v>
      </c>
      <c r="AL16" s="63">
        <f t="shared" si="8"/>
        <v>52014.559999999998</v>
      </c>
      <c r="AM16" s="63">
        <f t="shared" si="8"/>
        <v>43165.89</v>
      </c>
      <c r="AN16" s="63">
        <f t="shared" si="8"/>
        <v>39793.43</v>
      </c>
      <c r="AO16" s="63">
        <f t="shared" si="8"/>
        <v>65716.967999999993</v>
      </c>
      <c r="AP16" s="63">
        <f t="shared" si="8"/>
        <v>109123.28000000001</v>
      </c>
      <c r="AQ16" s="63">
        <f t="shared" si="8"/>
        <v>125704.397</v>
      </c>
      <c r="AR16" s="63">
        <f t="shared" si="8"/>
        <v>125704.397</v>
      </c>
      <c r="AS16" s="63">
        <f t="shared" si="8"/>
        <v>136758.47499999998</v>
      </c>
      <c r="AT16" s="63">
        <f t="shared" si="8"/>
        <v>136758.47499999998</v>
      </c>
      <c r="AU16" s="63">
        <f t="shared" si="8"/>
        <v>136758.47499999998</v>
      </c>
      <c r="AV16" s="63">
        <f t="shared" si="8"/>
        <v>125704.397</v>
      </c>
      <c r="AW16" s="63">
        <f t="shared" si="8"/>
        <v>125906.897</v>
      </c>
      <c r="AX16" s="63">
        <f t="shared" si="8"/>
        <v>111148.28000000001</v>
      </c>
      <c r="AY16" s="63">
        <f t="shared" si="8"/>
        <v>100296.70199999999</v>
      </c>
      <c r="AZ16" s="63">
        <f t="shared" si="8"/>
        <v>90660.123999999996</v>
      </c>
      <c r="BA16" s="63">
        <f t="shared" si="8"/>
        <v>123067.4819</v>
      </c>
      <c r="BB16" s="63">
        <f t="shared" si="8"/>
        <v>194285.103</v>
      </c>
      <c r="BC16" s="63">
        <f t="shared" si="8"/>
        <v>226767.2035</v>
      </c>
      <c r="BD16" s="63">
        <f t="shared" si="8"/>
        <v>226767.2035</v>
      </c>
      <c r="BE16" s="63">
        <f t="shared" si="8"/>
        <v>246337.4638</v>
      </c>
      <c r="BF16" s="63">
        <f t="shared" si="8"/>
        <v>246337.4638</v>
      </c>
      <c r="BG16" s="63">
        <f t="shared" si="8"/>
        <v>246337.4638</v>
      </c>
      <c r="BH16" s="63">
        <f t="shared" si="8"/>
        <v>226767.2035</v>
      </c>
      <c r="BI16" s="63">
        <f t="shared" si="8"/>
        <v>226969.7035</v>
      </c>
      <c r="BJ16" s="63">
        <f t="shared" si="8"/>
        <v>196310.103</v>
      </c>
      <c r="BK16" s="63">
        <f t="shared" si="8"/>
        <v>176942.34270000001</v>
      </c>
      <c r="BL16" s="63">
        <f t="shared" si="8"/>
        <v>152536.1623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668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666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0</v>
      </c>
      <c r="I19" s="101">
        <f t="shared" si="9"/>
        <v>0</v>
      </c>
      <c r="J19" s="101">
        <f t="shared" si="9"/>
        <v>0</v>
      </c>
      <c r="K19" s="101">
        <f t="shared" si="9"/>
        <v>0</v>
      </c>
      <c r="L19" s="101">
        <f t="shared" si="9"/>
        <v>0</v>
      </c>
      <c r="M19" s="101">
        <f t="shared" si="9"/>
        <v>0</v>
      </c>
      <c r="N19" s="101">
        <f t="shared" si="9"/>
        <v>18</v>
      </c>
      <c r="O19" s="101">
        <f t="shared" si="9"/>
        <v>18</v>
      </c>
      <c r="P19" s="101">
        <f t="shared" si="9"/>
        <v>37</v>
      </c>
      <c r="Q19" s="101">
        <f t="shared" si="9"/>
        <v>1</v>
      </c>
      <c r="R19" s="101">
        <f t="shared" si="9"/>
        <v>2</v>
      </c>
      <c r="S19" s="101">
        <f t="shared" si="9"/>
        <v>5</v>
      </c>
      <c r="T19" s="101">
        <f t="shared" si="9"/>
        <v>5</v>
      </c>
      <c r="U19" s="101">
        <f t="shared" si="9"/>
        <v>5</v>
      </c>
      <c r="V19" s="101">
        <f t="shared" si="9"/>
        <v>5</v>
      </c>
      <c r="W19" s="101">
        <f t="shared" si="9"/>
        <v>5</v>
      </c>
      <c r="X19" s="101">
        <f t="shared" si="9"/>
        <v>6</v>
      </c>
      <c r="Y19" s="101">
        <f t="shared" si="9"/>
        <v>6</v>
      </c>
      <c r="Z19" s="101">
        <f t="shared" si="9"/>
        <v>6</v>
      </c>
      <c r="AA19" s="101">
        <f t="shared" si="9"/>
        <v>7</v>
      </c>
      <c r="AB19" s="101">
        <f t="shared" si="9"/>
        <v>7</v>
      </c>
      <c r="AC19" s="101">
        <f t="shared" si="9"/>
        <v>4</v>
      </c>
      <c r="AD19" s="101">
        <f t="shared" si="9"/>
        <v>6</v>
      </c>
      <c r="AE19" s="101">
        <f t="shared" si="9"/>
        <v>8</v>
      </c>
      <c r="AF19" s="101">
        <f t="shared" si="9"/>
        <v>8</v>
      </c>
      <c r="AG19" s="101">
        <f t="shared" si="9"/>
        <v>8</v>
      </c>
      <c r="AH19" s="101">
        <f t="shared" si="9"/>
        <v>8</v>
      </c>
      <c r="AI19" s="101">
        <f t="shared" si="9"/>
        <v>8</v>
      </c>
      <c r="AJ19" s="101">
        <f t="shared" si="9"/>
        <v>8</v>
      </c>
      <c r="AK19" s="101">
        <f t="shared" ref="AK19:BL19" si="10">AK66</f>
        <v>8</v>
      </c>
      <c r="AL19" s="101">
        <f t="shared" si="10"/>
        <v>6</v>
      </c>
      <c r="AM19" s="101">
        <f t="shared" si="10"/>
        <v>6</v>
      </c>
      <c r="AN19" s="101">
        <f t="shared" si="10"/>
        <v>5</v>
      </c>
      <c r="AO19" s="101">
        <f t="shared" si="10"/>
        <v>3</v>
      </c>
      <c r="AP19" s="101">
        <f t="shared" si="10"/>
        <v>5</v>
      </c>
      <c r="AQ19" s="101">
        <f t="shared" si="10"/>
        <v>5</v>
      </c>
      <c r="AR19" s="101">
        <f t="shared" si="10"/>
        <v>5</v>
      </c>
      <c r="AS19" s="101">
        <f t="shared" si="10"/>
        <v>6</v>
      </c>
      <c r="AT19" s="101">
        <f t="shared" si="10"/>
        <v>6</v>
      </c>
      <c r="AU19" s="101">
        <f t="shared" si="10"/>
        <v>6</v>
      </c>
      <c r="AV19" s="101">
        <f t="shared" si="10"/>
        <v>5</v>
      </c>
      <c r="AW19" s="101">
        <f t="shared" si="10"/>
        <v>5</v>
      </c>
      <c r="AX19" s="101">
        <f t="shared" si="10"/>
        <v>5</v>
      </c>
      <c r="AY19" s="101">
        <f t="shared" si="10"/>
        <v>4</v>
      </c>
      <c r="AZ19" s="101">
        <f t="shared" si="10"/>
        <v>3</v>
      </c>
      <c r="BA19" s="101">
        <f t="shared" si="10"/>
        <v>2</v>
      </c>
      <c r="BB19" s="101">
        <f t="shared" si="10"/>
        <v>3</v>
      </c>
      <c r="BC19" s="101">
        <f t="shared" si="10"/>
        <v>3</v>
      </c>
      <c r="BD19" s="101">
        <f t="shared" si="10"/>
        <v>3</v>
      </c>
      <c r="BE19" s="101">
        <f t="shared" si="10"/>
        <v>4</v>
      </c>
      <c r="BF19" s="101">
        <f t="shared" si="10"/>
        <v>4</v>
      </c>
      <c r="BG19" s="101">
        <f t="shared" si="10"/>
        <v>4</v>
      </c>
      <c r="BH19" s="101">
        <f t="shared" si="10"/>
        <v>3</v>
      </c>
      <c r="BI19" s="101">
        <f t="shared" si="10"/>
        <v>3</v>
      </c>
      <c r="BJ19" s="101">
        <f t="shared" si="10"/>
        <v>3</v>
      </c>
      <c r="BK19" s="101">
        <f t="shared" si="10"/>
        <v>2</v>
      </c>
      <c r="BL19" s="101">
        <f t="shared" si="10"/>
        <v>2</v>
      </c>
    </row>
    <row r="20" spans="2:66" x14ac:dyDescent="0.15">
      <c r="B20" s="47" t="s">
        <v>681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0</v>
      </c>
      <c r="I20" s="180">
        <f t="shared" si="11"/>
        <v>0</v>
      </c>
      <c r="J20" s="180">
        <f t="shared" si="11"/>
        <v>0</v>
      </c>
      <c r="K20" s="180">
        <f t="shared" si="11"/>
        <v>0</v>
      </c>
      <c r="L20" s="180">
        <f t="shared" si="11"/>
        <v>0</v>
      </c>
      <c r="M20" s="180">
        <f t="shared" si="11"/>
        <v>0</v>
      </c>
      <c r="N20" s="180">
        <f t="shared" si="11"/>
        <v>36000</v>
      </c>
      <c r="O20" s="180">
        <f t="shared" si="11"/>
        <v>36000</v>
      </c>
      <c r="P20" s="180">
        <f t="shared" si="11"/>
        <v>74000</v>
      </c>
      <c r="Q20" s="180">
        <f t="shared" si="11"/>
        <v>4125</v>
      </c>
      <c r="R20" s="180">
        <f t="shared" si="11"/>
        <v>8250</v>
      </c>
      <c r="S20" s="180">
        <f t="shared" si="11"/>
        <v>20625</v>
      </c>
      <c r="T20" s="180">
        <f t="shared" si="11"/>
        <v>20625</v>
      </c>
      <c r="U20" s="180">
        <f t="shared" si="11"/>
        <v>20625</v>
      </c>
      <c r="V20" s="180">
        <f t="shared" si="11"/>
        <v>20625</v>
      </c>
      <c r="W20" s="180">
        <f t="shared" si="11"/>
        <v>20625</v>
      </c>
      <c r="X20" s="180">
        <f t="shared" si="11"/>
        <v>24750</v>
      </c>
      <c r="Y20" s="180">
        <f t="shared" si="11"/>
        <v>24750</v>
      </c>
      <c r="Z20" s="180">
        <f t="shared" si="11"/>
        <v>24750</v>
      </c>
      <c r="AA20" s="180">
        <f t="shared" si="11"/>
        <v>28875</v>
      </c>
      <c r="AB20" s="180">
        <f t="shared" si="11"/>
        <v>28875</v>
      </c>
      <c r="AC20" s="180">
        <f t="shared" si="11"/>
        <v>20400</v>
      </c>
      <c r="AD20" s="180">
        <f t="shared" si="11"/>
        <v>30600</v>
      </c>
      <c r="AE20" s="180">
        <f t="shared" si="11"/>
        <v>40800</v>
      </c>
      <c r="AF20" s="180">
        <f t="shared" si="11"/>
        <v>40800</v>
      </c>
      <c r="AG20" s="180">
        <f t="shared" si="11"/>
        <v>40800</v>
      </c>
      <c r="AH20" s="180">
        <f t="shared" si="11"/>
        <v>40800</v>
      </c>
      <c r="AI20" s="180">
        <f t="shared" si="11"/>
        <v>40800</v>
      </c>
      <c r="AJ20" s="180">
        <f t="shared" si="11"/>
        <v>40800</v>
      </c>
      <c r="AK20" s="180">
        <f t="shared" ref="AK20:BL20" si="12">AK19*AK47</f>
        <v>40800</v>
      </c>
      <c r="AL20" s="180">
        <f t="shared" si="12"/>
        <v>30600</v>
      </c>
      <c r="AM20" s="180">
        <f t="shared" si="12"/>
        <v>30600</v>
      </c>
      <c r="AN20" s="180">
        <f t="shared" si="12"/>
        <v>25500</v>
      </c>
      <c r="AO20" s="180">
        <f t="shared" si="12"/>
        <v>17550</v>
      </c>
      <c r="AP20" s="180">
        <f t="shared" si="12"/>
        <v>29250</v>
      </c>
      <c r="AQ20" s="180">
        <f t="shared" si="12"/>
        <v>29250</v>
      </c>
      <c r="AR20" s="180">
        <f t="shared" si="12"/>
        <v>29250</v>
      </c>
      <c r="AS20" s="180">
        <f t="shared" si="12"/>
        <v>35100</v>
      </c>
      <c r="AT20" s="180">
        <f t="shared" si="12"/>
        <v>35100</v>
      </c>
      <c r="AU20" s="180">
        <f t="shared" si="12"/>
        <v>35100</v>
      </c>
      <c r="AV20" s="180">
        <f t="shared" si="12"/>
        <v>29250</v>
      </c>
      <c r="AW20" s="180">
        <f t="shared" si="12"/>
        <v>29250</v>
      </c>
      <c r="AX20" s="180">
        <f t="shared" si="12"/>
        <v>29250</v>
      </c>
      <c r="AY20" s="180">
        <f t="shared" si="12"/>
        <v>23400</v>
      </c>
      <c r="AZ20" s="180">
        <f t="shared" si="12"/>
        <v>17550</v>
      </c>
      <c r="BA20" s="180">
        <f t="shared" si="12"/>
        <v>13050</v>
      </c>
      <c r="BB20" s="180">
        <f t="shared" si="12"/>
        <v>19575</v>
      </c>
      <c r="BC20" s="180">
        <f t="shared" si="12"/>
        <v>19575</v>
      </c>
      <c r="BD20" s="180">
        <f t="shared" si="12"/>
        <v>19575</v>
      </c>
      <c r="BE20" s="180">
        <f t="shared" si="12"/>
        <v>26100</v>
      </c>
      <c r="BF20" s="180">
        <f t="shared" si="12"/>
        <v>26100</v>
      </c>
      <c r="BG20" s="180">
        <f t="shared" si="12"/>
        <v>26100</v>
      </c>
      <c r="BH20" s="180">
        <f t="shared" si="12"/>
        <v>19575</v>
      </c>
      <c r="BI20" s="180">
        <f t="shared" si="12"/>
        <v>19575</v>
      </c>
      <c r="BJ20" s="180">
        <f t="shared" si="12"/>
        <v>19575</v>
      </c>
      <c r="BK20" s="180">
        <f t="shared" si="12"/>
        <v>13050</v>
      </c>
      <c r="BL20" s="180">
        <f t="shared" si="12"/>
        <v>13050</v>
      </c>
    </row>
    <row r="21" spans="2:66" x14ac:dyDescent="0.15">
      <c r="B21" s="47" t="s">
        <v>665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0</v>
      </c>
      <c r="I21" s="104">
        <f t="shared" si="13"/>
        <v>0</v>
      </c>
      <c r="J21" s="104">
        <f t="shared" si="13"/>
        <v>0</v>
      </c>
      <c r="K21" s="104">
        <f t="shared" si="13"/>
        <v>0</v>
      </c>
      <c r="L21" s="104">
        <f t="shared" si="13"/>
        <v>0</v>
      </c>
      <c r="M21" s="104">
        <f t="shared" si="13"/>
        <v>0</v>
      </c>
      <c r="N21" s="104">
        <f t="shared" si="13"/>
        <v>19638</v>
      </c>
      <c r="O21" s="104">
        <f t="shared" si="13"/>
        <v>19638</v>
      </c>
      <c r="P21" s="104">
        <f t="shared" si="13"/>
        <v>40367</v>
      </c>
      <c r="Q21" s="104">
        <f t="shared" si="13"/>
        <v>3276.9</v>
      </c>
      <c r="R21" s="104">
        <f t="shared" si="13"/>
        <v>6553.8</v>
      </c>
      <c r="S21" s="104">
        <f t="shared" si="13"/>
        <v>16384.5</v>
      </c>
      <c r="T21" s="104">
        <f t="shared" si="13"/>
        <v>16384.5</v>
      </c>
      <c r="U21" s="104">
        <f t="shared" si="13"/>
        <v>16384.5</v>
      </c>
      <c r="V21" s="104">
        <f t="shared" si="13"/>
        <v>16384.5</v>
      </c>
      <c r="W21" s="104">
        <f t="shared" si="13"/>
        <v>16384.5</v>
      </c>
      <c r="X21" s="104">
        <f t="shared" si="13"/>
        <v>19661.400000000001</v>
      </c>
      <c r="Y21" s="104">
        <f t="shared" si="13"/>
        <v>19661.400000000001</v>
      </c>
      <c r="Z21" s="104">
        <f t="shared" si="13"/>
        <v>19661.400000000001</v>
      </c>
      <c r="AA21" s="104">
        <f t="shared" si="13"/>
        <v>22938.299999999996</v>
      </c>
      <c r="AB21" s="104">
        <f t="shared" si="13"/>
        <v>22938.299999999996</v>
      </c>
      <c r="AC21" s="104">
        <f t="shared" si="13"/>
        <v>17214.84</v>
      </c>
      <c r="AD21" s="104">
        <f t="shared" si="13"/>
        <v>25822.260000000002</v>
      </c>
      <c r="AE21" s="104">
        <f t="shared" si="13"/>
        <v>34429.68</v>
      </c>
      <c r="AF21" s="104">
        <f t="shared" si="13"/>
        <v>34429.68</v>
      </c>
      <c r="AG21" s="104">
        <f t="shared" si="13"/>
        <v>34429.68</v>
      </c>
      <c r="AH21" s="104">
        <f t="shared" si="13"/>
        <v>34429.68</v>
      </c>
      <c r="AI21" s="104">
        <f t="shared" si="13"/>
        <v>34429.68</v>
      </c>
      <c r="AJ21" s="104">
        <f t="shared" si="13"/>
        <v>34429.68</v>
      </c>
      <c r="AK21" s="104">
        <f t="shared" ref="AK21:BL21" si="14">AK19*AK59</f>
        <v>34429.68</v>
      </c>
      <c r="AL21" s="104">
        <f t="shared" si="14"/>
        <v>25822.260000000002</v>
      </c>
      <c r="AM21" s="104">
        <f t="shared" si="14"/>
        <v>25822.260000000002</v>
      </c>
      <c r="AN21" s="104">
        <f t="shared" si="14"/>
        <v>21518.55</v>
      </c>
      <c r="AO21" s="104">
        <f t="shared" si="14"/>
        <v>15291.116999999998</v>
      </c>
      <c r="AP21" s="104">
        <f t="shared" si="14"/>
        <v>25485.195000000003</v>
      </c>
      <c r="AQ21" s="104">
        <f t="shared" si="14"/>
        <v>25485.195</v>
      </c>
      <c r="AR21" s="104">
        <f t="shared" si="14"/>
        <v>25485.195</v>
      </c>
      <c r="AS21" s="104">
        <f t="shared" si="14"/>
        <v>30582.233999999997</v>
      </c>
      <c r="AT21" s="104">
        <f t="shared" si="14"/>
        <v>30582.233999999997</v>
      </c>
      <c r="AU21" s="104">
        <f t="shared" si="14"/>
        <v>30582.233999999997</v>
      </c>
      <c r="AV21" s="104">
        <f t="shared" si="14"/>
        <v>25485.195</v>
      </c>
      <c r="AW21" s="104">
        <f t="shared" si="14"/>
        <v>25485.195</v>
      </c>
      <c r="AX21" s="104">
        <f t="shared" si="14"/>
        <v>25485.195000000003</v>
      </c>
      <c r="AY21" s="104">
        <f t="shared" si="14"/>
        <v>20388.155999999999</v>
      </c>
      <c r="AZ21" s="104">
        <f t="shared" si="14"/>
        <v>15291.116999999998</v>
      </c>
      <c r="BA21" s="104">
        <f t="shared" si="14"/>
        <v>12051.840200000001</v>
      </c>
      <c r="BB21" s="104">
        <f t="shared" si="14"/>
        <v>18077.760300000002</v>
      </c>
      <c r="BC21" s="104">
        <f t="shared" si="14"/>
        <v>18077.760300000002</v>
      </c>
      <c r="BD21" s="104">
        <f t="shared" si="14"/>
        <v>18077.760300000002</v>
      </c>
      <c r="BE21" s="104">
        <f t="shared" si="14"/>
        <v>24103.680400000001</v>
      </c>
      <c r="BF21" s="104">
        <f t="shared" si="14"/>
        <v>24103.680400000001</v>
      </c>
      <c r="BG21" s="104">
        <f t="shared" si="14"/>
        <v>24103.680400000001</v>
      </c>
      <c r="BH21" s="104">
        <f t="shared" si="14"/>
        <v>18077.760300000002</v>
      </c>
      <c r="BI21" s="104">
        <f t="shared" si="14"/>
        <v>18077.760300000002</v>
      </c>
      <c r="BJ21" s="104">
        <f t="shared" si="14"/>
        <v>18077.760300000002</v>
      </c>
      <c r="BK21" s="104">
        <f t="shared" si="14"/>
        <v>12051.840200000001</v>
      </c>
      <c r="BL21" s="104">
        <f t="shared" si="14"/>
        <v>12051.840200000001</v>
      </c>
    </row>
    <row r="22" spans="2:66" x14ac:dyDescent="0.15">
      <c r="B22" s="47" t="s">
        <v>667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0</v>
      </c>
      <c r="I22" s="63">
        <f t="shared" si="15"/>
        <v>0</v>
      </c>
      <c r="J22" s="63">
        <f t="shared" si="15"/>
        <v>0</v>
      </c>
      <c r="K22" s="63">
        <f t="shared" si="15"/>
        <v>0</v>
      </c>
      <c r="L22" s="63">
        <f t="shared" si="15"/>
        <v>0</v>
      </c>
      <c r="M22" s="63">
        <f t="shared" si="15"/>
        <v>0</v>
      </c>
      <c r="N22" s="63">
        <f t="shared" si="15"/>
        <v>2250</v>
      </c>
      <c r="O22" s="63">
        <f t="shared" si="15"/>
        <v>2250</v>
      </c>
      <c r="P22" s="63">
        <f t="shared" si="15"/>
        <v>4625</v>
      </c>
      <c r="Q22" s="63">
        <f t="shared" si="15"/>
        <v>212.5</v>
      </c>
      <c r="R22" s="63">
        <f t="shared" si="15"/>
        <v>425</v>
      </c>
      <c r="S22" s="63">
        <f t="shared" si="15"/>
        <v>1062.5</v>
      </c>
      <c r="T22" s="63">
        <f t="shared" si="15"/>
        <v>1062.5</v>
      </c>
      <c r="U22" s="63">
        <f t="shared" si="15"/>
        <v>1062.5</v>
      </c>
      <c r="V22" s="63">
        <f t="shared" si="15"/>
        <v>1062.5</v>
      </c>
      <c r="W22" s="63">
        <f t="shared" si="15"/>
        <v>1062.5</v>
      </c>
      <c r="X22" s="63">
        <f t="shared" si="15"/>
        <v>1275</v>
      </c>
      <c r="Y22" s="63">
        <f t="shared" si="15"/>
        <v>1275</v>
      </c>
      <c r="Z22" s="63">
        <f t="shared" si="15"/>
        <v>1725</v>
      </c>
      <c r="AA22" s="63">
        <f t="shared" si="15"/>
        <v>1937.5</v>
      </c>
      <c r="AB22" s="63">
        <f t="shared" si="15"/>
        <v>2412.5</v>
      </c>
      <c r="AC22" s="63">
        <f t="shared" si="15"/>
        <v>975</v>
      </c>
      <c r="AD22" s="63">
        <f t="shared" si="15"/>
        <v>1475</v>
      </c>
      <c r="AE22" s="63">
        <f t="shared" si="15"/>
        <v>2025</v>
      </c>
      <c r="AF22" s="63">
        <f t="shared" si="15"/>
        <v>2025</v>
      </c>
      <c r="AG22" s="63">
        <f t="shared" si="15"/>
        <v>2025</v>
      </c>
      <c r="AH22" s="63">
        <f t="shared" si="15"/>
        <v>2025</v>
      </c>
      <c r="AI22" s="63">
        <f t="shared" si="15"/>
        <v>2025</v>
      </c>
      <c r="AJ22" s="63">
        <f t="shared" si="15"/>
        <v>2050</v>
      </c>
      <c r="AK22" s="63">
        <f t="shared" ref="AK22:BL22" si="16">AK75</f>
        <v>2050</v>
      </c>
      <c r="AL22" s="63">
        <f t="shared" si="16"/>
        <v>2025</v>
      </c>
      <c r="AM22" s="63">
        <f t="shared" si="16"/>
        <v>2050</v>
      </c>
      <c r="AN22" s="63">
        <f t="shared" si="16"/>
        <v>2287.5</v>
      </c>
      <c r="AO22" s="63">
        <f t="shared" si="16"/>
        <v>1225</v>
      </c>
      <c r="AP22" s="63">
        <f t="shared" si="16"/>
        <v>2030</v>
      </c>
      <c r="AQ22" s="63">
        <f t="shared" si="16"/>
        <v>2205</v>
      </c>
      <c r="AR22" s="63">
        <f t="shared" si="16"/>
        <v>2205</v>
      </c>
      <c r="AS22" s="63">
        <f t="shared" si="16"/>
        <v>2555</v>
      </c>
      <c r="AT22" s="63">
        <f t="shared" si="16"/>
        <v>2555</v>
      </c>
      <c r="AU22" s="63">
        <f t="shared" si="16"/>
        <v>2555</v>
      </c>
      <c r="AV22" s="63">
        <f t="shared" si="16"/>
        <v>2240</v>
      </c>
      <c r="AW22" s="63">
        <f t="shared" si="16"/>
        <v>2240</v>
      </c>
      <c r="AX22" s="63">
        <f t="shared" si="16"/>
        <v>2800</v>
      </c>
      <c r="AY22" s="63">
        <f t="shared" si="16"/>
        <v>2485</v>
      </c>
      <c r="AZ22" s="63">
        <f t="shared" si="16"/>
        <v>2765</v>
      </c>
      <c r="BA22" s="63">
        <f t="shared" si="16"/>
        <v>980</v>
      </c>
      <c r="BB22" s="63">
        <f t="shared" si="16"/>
        <v>1505</v>
      </c>
      <c r="BC22" s="63">
        <f t="shared" si="16"/>
        <v>1680</v>
      </c>
      <c r="BD22" s="63">
        <f t="shared" si="16"/>
        <v>1680</v>
      </c>
      <c r="BE22" s="63">
        <f t="shared" si="16"/>
        <v>2065</v>
      </c>
      <c r="BF22" s="63">
        <f t="shared" si="16"/>
        <v>2065</v>
      </c>
      <c r="BG22" s="63">
        <f t="shared" si="16"/>
        <v>2065</v>
      </c>
      <c r="BH22" s="63">
        <f t="shared" si="16"/>
        <v>1715</v>
      </c>
      <c r="BI22" s="63">
        <f t="shared" si="16"/>
        <v>1715</v>
      </c>
      <c r="BJ22" s="63">
        <f t="shared" si="16"/>
        <v>2275</v>
      </c>
      <c r="BK22" s="63">
        <f t="shared" si="16"/>
        <v>1925</v>
      </c>
      <c r="BL22" s="63">
        <f t="shared" si="16"/>
        <v>2520</v>
      </c>
      <c r="BN22" s="104">
        <f>BL20+BL22</f>
        <v>15570</v>
      </c>
    </row>
    <row r="23" spans="2:66" x14ac:dyDescent="0.15">
      <c r="B23" s="47" t="s">
        <v>669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0</v>
      </c>
      <c r="I23" s="63">
        <f t="shared" si="17"/>
        <v>0</v>
      </c>
      <c r="J23" s="63">
        <f t="shared" si="17"/>
        <v>0</v>
      </c>
      <c r="K23" s="63">
        <f t="shared" si="17"/>
        <v>0</v>
      </c>
      <c r="L23" s="63">
        <f t="shared" si="17"/>
        <v>0</v>
      </c>
      <c r="M23" s="63">
        <f t="shared" si="17"/>
        <v>0</v>
      </c>
      <c r="N23" s="63">
        <f t="shared" si="17"/>
        <v>21888</v>
      </c>
      <c r="O23" s="63">
        <f t="shared" si="17"/>
        <v>21888</v>
      </c>
      <c r="P23" s="63">
        <f t="shared" si="17"/>
        <v>44992</v>
      </c>
      <c r="Q23" s="63">
        <f t="shared" si="17"/>
        <v>3489.4</v>
      </c>
      <c r="R23" s="63">
        <f t="shared" si="17"/>
        <v>6978.8</v>
      </c>
      <c r="S23" s="63">
        <f t="shared" si="17"/>
        <v>17447</v>
      </c>
      <c r="T23" s="63">
        <f t="shared" si="17"/>
        <v>17447</v>
      </c>
      <c r="U23" s="63">
        <f t="shared" si="17"/>
        <v>17447</v>
      </c>
      <c r="V23" s="63">
        <f t="shared" si="17"/>
        <v>17447</v>
      </c>
      <c r="W23" s="63">
        <f t="shared" si="17"/>
        <v>17447</v>
      </c>
      <c r="X23" s="63">
        <f t="shared" si="17"/>
        <v>20936.400000000001</v>
      </c>
      <c r="Y23" s="63">
        <f t="shared" si="17"/>
        <v>20936.400000000001</v>
      </c>
      <c r="Z23" s="63">
        <f t="shared" si="17"/>
        <v>21386.400000000001</v>
      </c>
      <c r="AA23" s="63">
        <f t="shared" si="17"/>
        <v>24875.799999999996</v>
      </c>
      <c r="AB23" s="63">
        <f t="shared" si="17"/>
        <v>25350.799999999996</v>
      </c>
      <c r="AC23" s="63">
        <f t="shared" si="17"/>
        <v>18189.84</v>
      </c>
      <c r="AD23" s="63">
        <f t="shared" si="17"/>
        <v>27297.260000000002</v>
      </c>
      <c r="AE23" s="63">
        <f t="shared" si="17"/>
        <v>36454.68</v>
      </c>
      <c r="AF23" s="63">
        <f t="shared" si="17"/>
        <v>36454.68</v>
      </c>
      <c r="AG23" s="63">
        <f t="shared" si="17"/>
        <v>36454.68</v>
      </c>
      <c r="AH23" s="63">
        <f t="shared" si="17"/>
        <v>36454.68</v>
      </c>
      <c r="AI23" s="63">
        <f t="shared" si="17"/>
        <v>36454.68</v>
      </c>
      <c r="AJ23" s="63">
        <f t="shared" si="17"/>
        <v>36479.68</v>
      </c>
      <c r="AK23" s="63">
        <f t="shared" si="17"/>
        <v>36479.68</v>
      </c>
      <c r="AL23" s="63">
        <f t="shared" si="17"/>
        <v>27847.260000000002</v>
      </c>
      <c r="AM23" s="63">
        <f t="shared" si="17"/>
        <v>27872.260000000002</v>
      </c>
      <c r="AN23" s="63">
        <f t="shared" si="17"/>
        <v>23806.05</v>
      </c>
      <c r="AO23" s="63">
        <f t="shared" si="17"/>
        <v>16516.116999999998</v>
      </c>
      <c r="AP23" s="63">
        <f t="shared" si="17"/>
        <v>27515.195000000003</v>
      </c>
      <c r="AQ23" s="63">
        <f t="shared" si="17"/>
        <v>27690.195</v>
      </c>
      <c r="AR23" s="63">
        <f t="shared" si="17"/>
        <v>27690.195</v>
      </c>
      <c r="AS23" s="63">
        <f t="shared" si="17"/>
        <v>33137.233999999997</v>
      </c>
      <c r="AT23" s="63">
        <f t="shared" si="17"/>
        <v>33137.233999999997</v>
      </c>
      <c r="AU23" s="63">
        <f t="shared" si="17"/>
        <v>33137.233999999997</v>
      </c>
      <c r="AV23" s="63">
        <f t="shared" si="17"/>
        <v>27725.195</v>
      </c>
      <c r="AW23" s="63">
        <f t="shared" si="17"/>
        <v>27725.195</v>
      </c>
      <c r="AX23" s="63">
        <f t="shared" si="17"/>
        <v>28285.195000000003</v>
      </c>
      <c r="AY23" s="63">
        <f t="shared" si="17"/>
        <v>22873.155999999999</v>
      </c>
      <c r="AZ23" s="63">
        <f t="shared" si="17"/>
        <v>18056.116999999998</v>
      </c>
      <c r="BA23" s="63">
        <f t="shared" si="17"/>
        <v>13031.840200000001</v>
      </c>
      <c r="BB23" s="63">
        <f t="shared" si="17"/>
        <v>19582.760300000002</v>
      </c>
      <c r="BC23" s="63">
        <f t="shared" si="17"/>
        <v>19757.760300000002</v>
      </c>
      <c r="BD23" s="63">
        <f t="shared" si="17"/>
        <v>19757.760300000002</v>
      </c>
      <c r="BE23" s="63">
        <f t="shared" si="17"/>
        <v>26168.680400000001</v>
      </c>
      <c r="BF23" s="63">
        <f t="shared" si="17"/>
        <v>26168.680400000001</v>
      </c>
      <c r="BG23" s="63">
        <f t="shared" si="17"/>
        <v>26168.680400000001</v>
      </c>
      <c r="BH23" s="63">
        <f t="shared" si="17"/>
        <v>19792.760300000002</v>
      </c>
      <c r="BI23" s="63">
        <f t="shared" si="17"/>
        <v>19792.760300000002</v>
      </c>
      <c r="BJ23" s="63">
        <f t="shared" si="17"/>
        <v>20352.760300000002</v>
      </c>
      <c r="BK23" s="63">
        <f t="shared" si="17"/>
        <v>13976.840200000001</v>
      </c>
      <c r="BL23" s="63">
        <f t="shared" si="17"/>
        <v>14571.840200000001</v>
      </c>
      <c r="BN23" s="104">
        <f>BL21+BL22</f>
        <v>14571.840200000001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</v>
      </c>
      <c r="I24" s="96">
        <f t="shared" si="18"/>
        <v>0</v>
      </c>
      <c r="J24" s="96">
        <f t="shared" si="18"/>
        <v>0</v>
      </c>
      <c r="K24" s="96">
        <f t="shared" si="18"/>
        <v>0</v>
      </c>
      <c r="L24" s="96">
        <f t="shared" si="18"/>
        <v>0</v>
      </c>
      <c r="M24" s="96">
        <f t="shared" si="18"/>
        <v>0</v>
      </c>
      <c r="N24" s="96">
        <f t="shared" si="18"/>
        <v>0.57223529411764706</v>
      </c>
      <c r="O24" s="96">
        <f t="shared" si="18"/>
        <v>0.57223529411764706</v>
      </c>
      <c r="P24" s="96">
        <f t="shared" si="18"/>
        <v>0.57223529411764706</v>
      </c>
      <c r="Q24" s="96">
        <f t="shared" si="18"/>
        <v>0.80447262247838613</v>
      </c>
      <c r="R24" s="96">
        <f t="shared" si="18"/>
        <v>0.80447262247838613</v>
      </c>
      <c r="S24" s="96">
        <f t="shared" si="18"/>
        <v>0.80447262247838613</v>
      </c>
      <c r="T24" s="96">
        <f t="shared" si="18"/>
        <v>0.80447262247838613</v>
      </c>
      <c r="U24" s="96">
        <f t="shared" si="18"/>
        <v>0.80447262247838613</v>
      </c>
      <c r="V24" s="96">
        <f t="shared" si="18"/>
        <v>0.80447262247838613</v>
      </c>
      <c r="W24" s="96">
        <f t="shared" si="18"/>
        <v>0.80447262247838613</v>
      </c>
      <c r="X24" s="96">
        <f t="shared" si="18"/>
        <v>0.80447262247838625</v>
      </c>
      <c r="Y24" s="96">
        <f t="shared" si="18"/>
        <v>0.80447262247838625</v>
      </c>
      <c r="Z24" s="96">
        <f t="shared" si="18"/>
        <v>0.80779603399433431</v>
      </c>
      <c r="AA24" s="96">
        <f t="shared" si="18"/>
        <v>0.80732819472616624</v>
      </c>
      <c r="AB24" s="96">
        <f t="shared" si="18"/>
        <v>0.81025329604474616</v>
      </c>
      <c r="AC24" s="96">
        <f t="shared" si="18"/>
        <v>0.85098666666666667</v>
      </c>
      <c r="AD24" s="96">
        <f t="shared" si="18"/>
        <v>0.85104473889321908</v>
      </c>
      <c r="AE24" s="96">
        <f t="shared" si="18"/>
        <v>0.85124763572679507</v>
      </c>
      <c r="AF24" s="96">
        <f t="shared" si="18"/>
        <v>0.85124763572679507</v>
      </c>
      <c r="AG24" s="96">
        <f t="shared" si="18"/>
        <v>0.85124763572679507</v>
      </c>
      <c r="AH24" s="96">
        <f t="shared" si="18"/>
        <v>0.85124763572679507</v>
      </c>
      <c r="AI24" s="96">
        <f t="shared" si="18"/>
        <v>0.85124763572679507</v>
      </c>
      <c r="AJ24" s="96">
        <f t="shared" si="18"/>
        <v>0.85133442240373391</v>
      </c>
      <c r="AK24" s="96">
        <f t="shared" si="18"/>
        <v>0.85133442240373391</v>
      </c>
      <c r="AL24" s="96">
        <f t="shared" si="18"/>
        <v>0.85355586206896561</v>
      </c>
      <c r="AM24" s="96">
        <f t="shared" si="18"/>
        <v>0.85366799387442582</v>
      </c>
      <c r="AN24" s="96">
        <f t="shared" si="18"/>
        <v>0.85671794871794871</v>
      </c>
      <c r="AO24" s="96">
        <f t="shared" si="18"/>
        <v>0.87968665778961375</v>
      </c>
      <c r="AP24" s="96">
        <f t="shared" si="18"/>
        <v>0.87964178388746816</v>
      </c>
      <c r="AQ24" s="96">
        <f t="shared" si="18"/>
        <v>0.88031139723414398</v>
      </c>
      <c r="AR24" s="96">
        <f t="shared" si="18"/>
        <v>0.88031139723414398</v>
      </c>
      <c r="AS24" s="96">
        <f t="shared" si="18"/>
        <v>0.88002214845306059</v>
      </c>
      <c r="AT24" s="96">
        <f t="shared" si="18"/>
        <v>0.88002214845306059</v>
      </c>
      <c r="AU24" s="96">
        <f t="shared" si="18"/>
        <v>0.88002214845306059</v>
      </c>
      <c r="AV24" s="96">
        <f t="shared" si="18"/>
        <v>0.8804444268021594</v>
      </c>
      <c r="AW24" s="96">
        <f t="shared" si="18"/>
        <v>0.8804444268021594</v>
      </c>
      <c r="AX24" s="96">
        <f t="shared" si="18"/>
        <v>0.88253338533541348</v>
      </c>
      <c r="AY24" s="96">
        <f t="shared" si="18"/>
        <v>0.88364519992273516</v>
      </c>
      <c r="AZ24" s="96">
        <f t="shared" si="18"/>
        <v>0.88880713758306662</v>
      </c>
      <c r="BA24" s="96">
        <f t="shared" si="18"/>
        <v>0.92885532430506057</v>
      </c>
      <c r="BB24" s="96">
        <f t="shared" si="18"/>
        <v>0.92897344876660348</v>
      </c>
      <c r="BC24" s="96">
        <f t="shared" si="18"/>
        <v>0.92955823570924501</v>
      </c>
      <c r="BD24" s="96">
        <f t="shared" si="18"/>
        <v>0.92955823570924501</v>
      </c>
      <c r="BE24" s="96">
        <f t="shared" si="18"/>
        <v>0.92912055387892778</v>
      </c>
      <c r="BF24" s="96">
        <f t="shared" si="18"/>
        <v>0.92912055387892778</v>
      </c>
      <c r="BG24" s="96">
        <f t="shared" si="18"/>
        <v>0.92912055387892778</v>
      </c>
      <c r="BH24" s="96">
        <f t="shared" si="18"/>
        <v>0.92967403945514338</v>
      </c>
      <c r="BI24" s="96">
        <f t="shared" si="18"/>
        <v>0.92967403945514338</v>
      </c>
      <c r="BJ24" s="96">
        <f t="shared" si="18"/>
        <v>0.93147644393592688</v>
      </c>
      <c r="BK24" s="96">
        <f t="shared" si="18"/>
        <v>0.93334492153589321</v>
      </c>
      <c r="BL24" s="96">
        <f t="shared" si="18"/>
        <v>0.93589211303789344</v>
      </c>
      <c r="BN24" s="178">
        <f>BN23/BN22</f>
        <v>0.93589211303789344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679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666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7</v>
      </c>
      <c r="O27" s="101">
        <f t="shared" si="19"/>
        <v>7</v>
      </c>
      <c r="P27" s="101">
        <f t="shared" si="19"/>
        <v>13</v>
      </c>
      <c r="Q27" s="101">
        <f t="shared" si="19"/>
        <v>2</v>
      </c>
      <c r="R27" s="101">
        <f t="shared" si="19"/>
        <v>2</v>
      </c>
      <c r="S27" s="101">
        <f t="shared" si="19"/>
        <v>4</v>
      </c>
      <c r="T27" s="101">
        <f t="shared" si="19"/>
        <v>4</v>
      </c>
      <c r="U27" s="101">
        <f t="shared" si="19"/>
        <v>4</v>
      </c>
      <c r="V27" s="101">
        <f t="shared" si="19"/>
        <v>4</v>
      </c>
      <c r="W27" s="101">
        <f t="shared" si="19"/>
        <v>4</v>
      </c>
      <c r="X27" s="101">
        <f t="shared" si="19"/>
        <v>4</v>
      </c>
      <c r="Y27" s="101">
        <f t="shared" si="19"/>
        <v>5</v>
      </c>
      <c r="Z27" s="101">
        <f t="shared" si="19"/>
        <v>5</v>
      </c>
      <c r="AA27" s="101">
        <f t="shared" si="19"/>
        <v>6</v>
      </c>
      <c r="AB27" s="101">
        <f t="shared" si="19"/>
        <v>6</v>
      </c>
      <c r="AC27" s="101">
        <f t="shared" si="19"/>
        <v>7</v>
      </c>
      <c r="AD27" s="101">
        <f t="shared" si="19"/>
        <v>11</v>
      </c>
      <c r="AE27" s="101">
        <f t="shared" si="19"/>
        <v>12</v>
      </c>
      <c r="AF27" s="101">
        <f t="shared" si="19"/>
        <v>12</v>
      </c>
      <c r="AG27" s="101">
        <f t="shared" si="19"/>
        <v>14</v>
      </c>
      <c r="AH27" s="101">
        <f t="shared" si="19"/>
        <v>14</v>
      </c>
      <c r="AI27" s="101">
        <f t="shared" si="19"/>
        <v>14</v>
      </c>
      <c r="AJ27" s="101">
        <f t="shared" si="19"/>
        <v>12</v>
      </c>
      <c r="AK27" s="101">
        <f t="shared" ref="AK27:BL27" si="20">AK67</f>
        <v>12</v>
      </c>
      <c r="AL27" s="101">
        <f t="shared" si="20"/>
        <v>11</v>
      </c>
      <c r="AM27" s="101">
        <f t="shared" si="20"/>
        <v>9</v>
      </c>
      <c r="AN27" s="101">
        <f t="shared" si="20"/>
        <v>8</v>
      </c>
      <c r="AO27" s="101">
        <f t="shared" si="20"/>
        <v>12</v>
      </c>
      <c r="AP27" s="101">
        <f t="shared" si="20"/>
        <v>20</v>
      </c>
      <c r="AQ27" s="101">
        <f t="shared" si="20"/>
        <v>23</v>
      </c>
      <c r="AR27" s="101">
        <f t="shared" si="20"/>
        <v>23</v>
      </c>
      <c r="AS27" s="101">
        <f t="shared" si="20"/>
        <v>25</v>
      </c>
      <c r="AT27" s="101">
        <f t="shared" si="20"/>
        <v>25</v>
      </c>
      <c r="AU27" s="101">
        <f t="shared" si="20"/>
        <v>25</v>
      </c>
      <c r="AV27" s="101">
        <f t="shared" si="20"/>
        <v>23</v>
      </c>
      <c r="AW27" s="101">
        <f t="shared" si="20"/>
        <v>23</v>
      </c>
      <c r="AX27" s="101">
        <f t="shared" si="20"/>
        <v>20</v>
      </c>
      <c r="AY27" s="101">
        <f t="shared" si="20"/>
        <v>18</v>
      </c>
      <c r="AZ27" s="101">
        <f t="shared" si="20"/>
        <v>16</v>
      </c>
      <c r="BA27" s="101">
        <f t="shared" si="20"/>
        <v>19</v>
      </c>
      <c r="BB27" s="101">
        <f t="shared" si="20"/>
        <v>30</v>
      </c>
      <c r="BC27" s="101">
        <f t="shared" si="20"/>
        <v>35</v>
      </c>
      <c r="BD27" s="101">
        <f t="shared" si="20"/>
        <v>35</v>
      </c>
      <c r="BE27" s="101">
        <f t="shared" si="20"/>
        <v>38</v>
      </c>
      <c r="BF27" s="101">
        <f t="shared" si="20"/>
        <v>38</v>
      </c>
      <c r="BG27" s="101">
        <f t="shared" si="20"/>
        <v>38</v>
      </c>
      <c r="BH27" s="101">
        <f t="shared" si="20"/>
        <v>35</v>
      </c>
      <c r="BI27" s="101">
        <f t="shared" si="20"/>
        <v>35</v>
      </c>
      <c r="BJ27" s="101">
        <f t="shared" si="20"/>
        <v>30</v>
      </c>
      <c r="BK27" s="101">
        <f t="shared" si="20"/>
        <v>27</v>
      </c>
      <c r="BL27" s="101">
        <f t="shared" si="20"/>
        <v>23</v>
      </c>
    </row>
    <row r="28" spans="2:66" x14ac:dyDescent="0.15">
      <c r="B28" s="47" t="s">
        <v>681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14000</v>
      </c>
      <c r="O28" s="180">
        <f t="shared" si="21"/>
        <v>14000</v>
      </c>
      <c r="P28" s="180">
        <f t="shared" si="21"/>
        <v>26000</v>
      </c>
      <c r="Q28" s="180">
        <f t="shared" si="21"/>
        <v>8250</v>
      </c>
      <c r="R28" s="180">
        <f t="shared" si="21"/>
        <v>8250</v>
      </c>
      <c r="S28" s="180">
        <f t="shared" si="21"/>
        <v>16500</v>
      </c>
      <c r="T28" s="180">
        <f t="shared" si="21"/>
        <v>16500</v>
      </c>
      <c r="U28" s="180">
        <f t="shared" si="21"/>
        <v>16500</v>
      </c>
      <c r="V28" s="180">
        <f t="shared" si="21"/>
        <v>16500</v>
      </c>
      <c r="W28" s="180">
        <f t="shared" si="21"/>
        <v>16500</v>
      </c>
      <c r="X28" s="180">
        <f t="shared" si="21"/>
        <v>16500</v>
      </c>
      <c r="Y28" s="180">
        <f t="shared" si="21"/>
        <v>20625</v>
      </c>
      <c r="Z28" s="180">
        <f t="shared" si="21"/>
        <v>20625</v>
      </c>
      <c r="AA28" s="180">
        <f t="shared" si="21"/>
        <v>24750</v>
      </c>
      <c r="AB28" s="180">
        <f t="shared" si="21"/>
        <v>24750</v>
      </c>
      <c r="AC28" s="180">
        <f t="shared" si="21"/>
        <v>35700</v>
      </c>
      <c r="AD28" s="180">
        <f t="shared" si="21"/>
        <v>56100</v>
      </c>
      <c r="AE28" s="180">
        <f t="shared" si="21"/>
        <v>61200</v>
      </c>
      <c r="AF28" s="180">
        <f t="shared" si="21"/>
        <v>61200</v>
      </c>
      <c r="AG28" s="180">
        <f t="shared" si="21"/>
        <v>71400</v>
      </c>
      <c r="AH28" s="180">
        <f t="shared" si="21"/>
        <v>71400</v>
      </c>
      <c r="AI28" s="180">
        <f t="shared" si="21"/>
        <v>71400</v>
      </c>
      <c r="AJ28" s="180">
        <f t="shared" si="21"/>
        <v>61200</v>
      </c>
      <c r="AK28" s="180">
        <f t="shared" ref="AK28:BL28" si="22">AK27*AK47</f>
        <v>61200</v>
      </c>
      <c r="AL28" s="180">
        <f t="shared" si="22"/>
        <v>56100</v>
      </c>
      <c r="AM28" s="180">
        <f t="shared" si="22"/>
        <v>45900</v>
      </c>
      <c r="AN28" s="180">
        <f t="shared" si="22"/>
        <v>40800</v>
      </c>
      <c r="AO28" s="180">
        <f t="shared" si="22"/>
        <v>70200</v>
      </c>
      <c r="AP28" s="180">
        <f t="shared" si="22"/>
        <v>117000</v>
      </c>
      <c r="AQ28" s="180">
        <f t="shared" si="22"/>
        <v>134550</v>
      </c>
      <c r="AR28" s="180">
        <f t="shared" si="22"/>
        <v>134550</v>
      </c>
      <c r="AS28" s="180">
        <f t="shared" si="22"/>
        <v>146250</v>
      </c>
      <c r="AT28" s="180">
        <f t="shared" si="22"/>
        <v>146250</v>
      </c>
      <c r="AU28" s="180">
        <f t="shared" si="22"/>
        <v>146250</v>
      </c>
      <c r="AV28" s="180">
        <f t="shared" si="22"/>
        <v>134550</v>
      </c>
      <c r="AW28" s="180">
        <f t="shared" si="22"/>
        <v>134550</v>
      </c>
      <c r="AX28" s="180">
        <f t="shared" si="22"/>
        <v>117000</v>
      </c>
      <c r="AY28" s="180">
        <f t="shared" si="22"/>
        <v>105300</v>
      </c>
      <c r="AZ28" s="180">
        <f t="shared" si="22"/>
        <v>93600</v>
      </c>
      <c r="BA28" s="180">
        <f t="shared" si="22"/>
        <v>123975</v>
      </c>
      <c r="BB28" s="180">
        <f t="shared" si="22"/>
        <v>195750</v>
      </c>
      <c r="BC28" s="180">
        <f t="shared" si="22"/>
        <v>228375</v>
      </c>
      <c r="BD28" s="180">
        <f t="shared" si="22"/>
        <v>228375</v>
      </c>
      <c r="BE28" s="180">
        <f t="shared" si="22"/>
        <v>247950</v>
      </c>
      <c r="BF28" s="180">
        <f t="shared" si="22"/>
        <v>247950</v>
      </c>
      <c r="BG28" s="180">
        <f t="shared" si="22"/>
        <v>247950</v>
      </c>
      <c r="BH28" s="180">
        <f t="shared" si="22"/>
        <v>228375</v>
      </c>
      <c r="BI28" s="180">
        <f t="shared" si="22"/>
        <v>228375</v>
      </c>
      <c r="BJ28" s="180">
        <f t="shared" si="22"/>
        <v>195750</v>
      </c>
      <c r="BK28" s="180">
        <f t="shared" si="22"/>
        <v>176175</v>
      </c>
      <c r="BL28" s="180">
        <f t="shared" si="22"/>
        <v>150075</v>
      </c>
    </row>
    <row r="29" spans="2:66" x14ac:dyDescent="0.15">
      <c r="B29" s="47" t="s">
        <v>665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7637</v>
      </c>
      <c r="O29" s="63">
        <f t="shared" si="23"/>
        <v>7637</v>
      </c>
      <c r="P29" s="63">
        <f t="shared" si="23"/>
        <v>14183</v>
      </c>
      <c r="Q29" s="63">
        <f t="shared" si="23"/>
        <v>6553.8</v>
      </c>
      <c r="R29" s="63">
        <f t="shared" si="23"/>
        <v>6553.8</v>
      </c>
      <c r="S29" s="63">
        <f t="shared" si="23"/>
        <v>13107.599999999999</v>
      </c>
      <c r="T29" s="63">
        <f t="shared" si="23"/>
        <v>13107.599999999999</v>
      </c>
      <c r="U29" s="63">
        <f t="shared" si="23"/>
        <v>13107.599999999999</v>
      </c>
      <c r="V29" s="63">
        <f t="shared" si="23"/>
        <v>13107.599999999999</v>
      </c>
      <c r="W29" s="63">
        <f t="shared" si="23"/>
        <v>13107.599999999999</v>
      </c>
      <c r="X29" s="63">
        <f t="shared" si="23"/>
        <v>13107.6</v>
      </c>
      <c r="Y29" s="63">
        <f t="shared" si="23"/>
        <v>16384.5</v>
      </c>
      <c r="Z29" s="63">
        <f t="shared" si="23"/>
        <v>16384.5</v>
      </c>
      <c r="AA29" s="63">
        <f t="shared" si="23"/>
        <v>19661.399999999998</v>
      </c>
      <c r="AB29" s="63">
        <f t="shared" si="23"/>
        <v>19661.399999999998</v>
      </c>
      <c r="AC29" s="63">
        <f t="shared" si="23"/>
        <v>30125.97</v>
      </c>
      <c r="AD29" s="63">
        <f t="shared" si="23"/>
        <v>47340.81</v>
      </c>
      <c r="AE29" s="63">
        <f t="shared" si="23"/>
        <v>51644.520000000004</v>
      </c>
      <c r="AF29" s="63">
        <f t="shared" si="23"/>
        <v>51644.520000000004</v>
      </c>
      <c r="AG29" s="63">
        <f t="shared" si="23"/>
        <v>60251.94</v>
      </c>
      <c r="AH29" s="63">
        <f t="shared" si="23"/>
        <v>60251.94</v>
      </c>
      <c r="AI29" s="63">
        <f t="shared" si="23"/>
        <v>60251.94</v>
      </c>
      <c r="AJ29" s="63">
        <f t="shared" si="23"/>
        <v>51644.520000000004</v>
      </c>
      <c r="AK29" s="63">
        <f t="shared" ref="AK29:BL29" si="24">AK27*AK59</f>
        <v>51644.520000000004</v>
      </c>
      <c r="AL29" s="63">
        <f t="shared" si="24"/>
        <v>47340.81</v>
      </c>
      <c r="AM29" s="63">
        <f t="shared" si="24"/>
        <v>38733.39</v>
      </c>
      <c r="AN29" s="63">
        <f t="shared" si="24"/>
        <v>34429.68</v>
      </c>
      <c r="AO29" s="63">
        <f t="shared" si="24"/>
        <v>61164.467999999993</v>
      </c>
      <c r="AP29" s="63">
        <f t="shared" si="24"/>
        <v>101940.78000000001</v>
      </c>
      <c r="AQ29" s="63">
        <f t="shared" si="24"/>
        <v>117231.897</v>
      </c>
      <c r="AR29" s="63">
        <f t="shared" si="24"/>
        <v>117231.897</v>
      </c>
      <c r="AS29" s="63">
        <f t="shared" si="24"/>
        <v>127425.97499999999</v>
      </c>
      <c r="AT29" s="63">
        <f t="shared" si="24"/>
        <v>127425.97499999999</v>
      </c>
      <c r="AU29" s="63">
        <f t="shared" si="24"/>
        <v>127425.97499999999</v>
      </c>
      <c r="AV29" s="63">
        <f t="shared" si="24"/>
        <v>117231.897</v>
      </c>
      <c r="AW29" s="63">
        <f t="shared" si="24"/>
        <v>117231.897</v>
      </c>
      <c r="AX29" s="63">
        <f t="shared" si="24"/>
        <v>101940.78000000001</v>
      </c>
      <c r="AY29" s="63">
        <f t="shared" si="24"/>
        <v>91746.70199999999</v>
      </c>
      <c r="AZ29" s="63">
        <f t="shared" si="24"/>
        <v>81552.623999999996</v>
      </c>
      <c r="BA29" s="63">
        <f t="shared" si="24"/>
        <v>114492.4819</v>
      </c>
      <c r="BB29" s="63">
        <f t="shared" si="24"/>
        <v>180777.603</v>
      </c>
      <c r="BC29" s="63">
        <f t="shared" si="24"/>
        <v>210907.2035</v>
      </c>
      <c r="BD29" s="63">
        <f t="shared" si="24"/>
        <v>210907.2035</v>
      </c>
      <c r="BE29" s="63">
        <f t="shared" si="24"/>
        <v>228984.9638</v>
      </c>
      <c r="BF29" s="63">
        <f t="shared" si="24"/>
        <v>228984.9638</v>
      </c>
      <c r="BG29" s="63">
        <f t="shared" si="24"/>
        <v>228984.9638</v>
      </c>
      <c r="BH29" s="63">
        <f t="shared" si="24"/>
        <v>210907.2035</v>
      </c>
      <c r="BI29" s="63">
        <f t="shared" si="24"/>
        <v>210907.2035</v>
      </c>
      <c r="BJ29" s="63">
        <f t="shared" si="24"/>
        <v>180777.603</v>
      </c>
      <c r="BK29" s="63">
        <f t="shared" si="24"/>
        <v>162699.84270000001</v>
      </c>
      <c r="BL29" s="63">
        <f t="shared" si="24"/>
        <v>138596.1623</v>
      </c>
      <c r="BN29" s="104">
        <f>BL28+BL30</f>
        <v>164015</v>
      </c>
    </row>
    <row r="30" spans="2:66" x14ac:dyDescent="0.15">
      <c r="B30" s="47" t="s">
        <v>674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805</v>
      </c>
      <c r="O30" s="63">
        <f t="shared" si="25"/>
        <v>805</v>
      </c>
      <c r="P30" s="63">
        <f t="shared" si="25"/>
        <v>1495</v>
      </c>
      <c r="Q30" s="63">
        <f t="shared" si="25"/>
        <v>387.5</v>
      </c>
      <c r="R30" s="63">
        <f t="shared" si="25"/>
        <v>387.5</v>
      </c>
      <c r="S30" s="63">
        <f t="shared" si="25"/>
        <v>775</v>
      </c>
      <c r="T30" s="63">
        <f t="shared" si="25"/>
        <v>775</v>
      </c>
      <c r="U30" s="63">
        <f t="shared" si="25"/>
        <v>775</v>
      </c>
      <c r="V30" s="63">
        <f t="shared" si="25"/>
        <v>775</v>
      </c>
      <c r="W30" s="63">
        <f t="shared" si="25"/>
        <v>775</v>
      </c>
      <c r="X30" s="63">
        <f t="shared" si="25"/>
        <v>775</v>
      </c>
      <c r="Y30" s="63">
        <f t="shared" si="25"/>
        <v>968.75</v>
      </c>
      <c r="Z30" s="63">
        <f t="shared" si="25"/>
        <v>2150</v>
      </c>
      <c r="AA30" s="63">
        <f t="shared" si="25"/>
        <v>2343.75</v>
      </c>
      <c r="AB30" s="63">
        <f t="shared" si="25"/>
        <v>3356.25</v>
      </c>
      <c r="AC30" s="63">
        <f t="shared" si="25"/>
        <v>1896.25</v>
      </c>
      <c r="AD30" s="63">
        <f t="shared" si="25"/>
        <v>2761.25</v>
      </c>
      <c r="AE30" s="63">
        <f t="shared" si="25"/>
        <v>3360</v>
      </c>
      <c r="AF30" s="63">
        <f t="shared" si="25"/>
        <v>3360</v>
      </c>
      <c r="AG30" s="63">
        <f t="shared" si="25"/>
        <v>3792.5</v>
      </c>
      <c r="AH30" s="63">
        <f t="shared" si="25"/>
        <v>3792.5</v>
      </c>
      <c r="AI30" s="63">
        <f t="shared" si="25"/>
        <v>3792.5</v>
      </c>
      <c r="AJ30" s="63">
        <f t="shared" si="25"/>
        <v>3360</v>
      </c>
      <c r="AK30" s="63">
        <f t="shared" ref="AK30:BL30" si="26">AK80</f>
        <v>3551.25</v>
      </c>
      <c r="AL30" s="63">
        <f t="shared" si="26"/>
        <v>4673.75</v>
      </c>
      <c r="AM30" s="63">
        <f t="shared" si="26"/>
        <v>4432.5</v>
      </c>
      <c r="AN30" s="63">
        <f t="shared" si="26"/>
        <v>5363.75</v>
      </c>
      <c r="AO30" s="63">
        <f t="shared" si="26"/>
        <v>4552.5</v>
      </c>
      <c r="AP30" s="63">
        <f t="shared" si="26"/>
        <v>7182.5</v>
      </c>
      <c r="AQ30" s="63">
        <f t="shared" si="26"/>
        <v>8472.5</v>
      </c>
      <c r="AR30" s="63">
        <f t="shared" si="26"/>
        <v>8472.5</v>
      </c>
      <c r="AS30" s="63">
        <f t="shared" si="26"/>
        <v>9332.5</v>
      </c>
      <c r="AT30" s="63">
        <f t="shared" si="26"/>
        <v>9332.5</v>
      </c>
      <c r="AU30" s="63">
        <f t="shared" si="26"/>
        <v>9332.5</v>
      </c>
      <c r="AV30" s="63">
        <f t="shared" si="26"/>
        <v>8472.5</v>
      </c>
      <c r="AW30" s="63">
        <f t="shared" si="26"/>
        <v>8675</v>
      </c>
      <c r="AX30" s="63">
        <f t="shared" si="26"/>
        <v>9207.5</v>
      </c>
      <c r="AY30" s="63">
        <f t="shared" si="26"/>
        <v>8550</v>
      </c>
      <c r="AZ30" s="63">
        <f t="shared" si="26"/>
        <v>9107.5</v>
      </c>
      <c r="BA30" s="63">
        <f t="shared" si="26"/>
        <v>8575</v>
      </c>
      <c r="BB30" s="63">
        <f t="shared" si="26"/>
        <v>13507.5</v>
      </c>
      <c r="BC30" s="63">
        <f t="shared" si="26"/>
        <v>15860</v>
      </c>
      <c r="BD30" s="63">
        <f t="shared" si="26"/>
        <v>15860</v>
      </c>
      <c r="BE30" s="63">
        <f t="shared" si="26"/>
        <v>17352.5</v>
      </c>
      <c r="BF30" s="63">
        <f t="shared" si="26"/>
        <v>17352.5</v>
      </c>
      <c r="BG30" s="63">
        <f t="shared" si="26"/>
        <v>17352.5</v>
      </c>
      <c r="BH30" s="63">
        <f t="shared" si="26"/>
        <v>15860</v>
      </c>
      <c r="BI30" s="63">
        <f t="shared" si="26"/>
        <v>16062.5</v>
      </c>
      <c r="BJ30" s="63">
        <f t="shared" si="26"/>
        <v>15532.5</v>
      </c>
      <c r="BK30" s="63">
        <f t="shared" si="26"/>
        <v>14242.5</v>
      </c>
      <c r="BL30" s="63">
        <f t="shared" si="26"/>
        <v>13940</v>
      </c>
      <c r="BN30" s="104">
        <f>BL29+BL30</f>
        <v>152536.1623</v>
      </c>
    </row>
    <row r="31" spans="2:66" x14ac:dyDescent="0.15">
      <c r="B31" s="47" t="s">
        <v>669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8442</v>
      </c>
      <c r="O31" s="63">
        <f t="shared" si="27"/>
        <v>8442</v>
      </c>
      <c r="P31" s="63">
        <f t="shared" si="27"/>
        <v>15678</v>
      </c>
      <c r="Q31" s="63">
        <f t="shared" si="27"/>
        <v>6941.3</v>
      </c>
      <c r="R31" s="63">
        <f t="shared" si="27"/>
        <v>6941.3</v>
      </c>
      <c r="S31" s="63">
        <f t="shared" si="27"/>
        <v>13882.599999999999</v>
      </c>
      <c r="T31" s="63">
        <f t="shared" si="27"/>
        <v>13882.599999999999</v>
      </c>
      <c r="U31" s="63">
        <f t="shared" si="27"/>
        <v>13882.599999999999</v>
      </c>
      <c r="V31" s="63">
        <f t="shared" si="27"/>
        <v>13882.599999999999</v>
      </c>
      <c r="W31" s="63">
        <f t="shared" si="27"/>
        <v>13882.599999999999</v>
      </c>
      <c r="X31" s="63">
        <f t="shared" si="27"/>
        <v>13882.6</v>
      </c>
      <c r="Y31" s="63">
        <f t="shared" si="27"/>
        <v>17353.25</v>
      </c>
      <c r="Z31" s="63">
        <f t="shared" si="27"/>
        <v>18534.5</v>
      </c>
      <c r="AA31" s="63">
        <f t="shared" si="27"/>
        <v>22005.149999999998</v>
      </c>
      <c r="AB31" s="63">
        <f t="shared" si="27"/>
        <v>23017.649999999998</v>
      </c>
      <c r="AC31" s="63">
        <f t="shared" si="27"/>
        <v>32022.22</v>
      </c>
      <c r="AD31" s="63">
        <f t="shared" si="27"/>
        <v>50102.06</v>
      </c>
      <c r="AE31" s="63">
        <f t="shared" si="27"/>
        <v>55004.520000000004</v>
      </c>
      <c r="AF31" s="63">
        <f t="shared" si="27"/>
        <v>55004.520000000004</v>
      </c>
      <c r="AG31" s="63">
        <f t="shared" si="27"/>
        <v>64044.44</v>
      </c>
      <c r="AH31" s="63">
        <f t="shared" si="27"/>
        <v>64044.44</v>
      </c>
      <c r="AI31" s="63">
        <f t="shared" si="27"/>
        <v>64044.44</v>
      </c>
      <c r="AJ31" s="63">
        <f t="shared" si="27"/>
        <v>55004.520000000004</v>
      </c>
      <c r="AK31" s="63">
        <f t="shared" si="27"/>
        <v>55195.770000000004</v>
      </c>
      <c r="AL31" s="63">
        <f t="shared" si="27"/>
        <v>52014.559999999998</v>
      </c>
      <c r="AM31" s="63">
        <f t="shared" si="27"/>
        <v>43165.89</v>
      </c>
      <c r="AN31" s="63">
        <f t="shared" si="27"/>
        <v>39793.43</v>
      </c>
      <c r="AO31" s="63">
        <f t="shared" si="27"/>
        <v>65716.967999999993</v>
      </c>
      <c r="AP31" s="63">
        <f t="shared" si="27"/>
        <v>109123.28000000001</v>
      </c>
      <c r="AQ31" s="63">
        <f t="shared" si="27"/>
        <v>125704.397</v>
      </c>
      <c r="AR31" s="63">
        <f t="shared" si="27"/>
        <v>125704.397</v>
      </c>
      <c r="AS31" s="63">
        <f t="shared" si="27"/>
        <v>136758.47499999998</v>
      </c>
      <c r="AT31" s="63">
        <f t="shared" si="27"/>
        <v>136758.47499999998</v>
      </c>
      <c r="AU31" s="63">
        <f t="shared" si="27"/>
        <v>136758.47499999998</v>
      </c>
      <c r="AV31" s="63">
        <f t="shared" si="27"/>
        <v>125704.397</v>
      </c>
      <c r="AW31" s="63">
        <f t="shared" si="27"/>
        <v>125906.897</v>
      </c>
      <c r="AX31" s="63">
        <f t="shared" si="27"/>
        <v>111148.28000000001</v>
      </c>
      <c r="AY31" s="63">
        <f t="shared" si="27"/>
        <v>100296.70199999999</v>
      </c>
      <c r="AZ31" s="63">
        <f t="shared" si="27"/>
        <v>90660.123999999996</v>
      </c>
      <c r="BA31" s="63">
        <f t="shared" si="27"/>
        <v>123067.4819</v>
      </c>
      <c r="BB31" s="63">
        <f t="shared" si="27"/>
        <v>194285.103</v>
      </c>
      <c r="BC31" s="63">
        <f t="shared" si="27"/>
        <v>226767.2035</v>
      </c>
      <c r="BD31" s="63">
        <f t="shared" si="27"/>
        <v>226767.2035</v>
      </c>
      <c r="BE31" s="63">
        <f t="shared" si="27"/>
        <v>246337.4638</v>
      </c>
      <c r="BF31" s="63">
        <f t="shared" si="27"/>
        <v>246337.4638</v>
      </c>
      <c r="BG31" s="63">
        <f t="shared" si="27"/>
        <v>246337.4638</v>
      </c>
      <c r="BH31" s="63">
        <f t="shared" si="27"/>
        <v>226767.2035</v>
      </c>
      <c r="BI31" s="63">
        <f t="shared" si="27"/>
        <v>226969.7035</v>
      </c>
      <c r="BJ31" s="63">
        <f t="shared" si="27"/>
        <v>196310.103</v>
      </c>
      <c r="BK31" s="63">
        <f t="shared" si="27"/>
        <v>176942.34270000001</v>
      </c>
      <c r="BL31" s="63">
        <f t="shared" si="27"/>
        <v>152536.1623</v>
      </c>
      <c r="BN31" s="178">
        <f>BN30/BN29</f>
        <v>0.93001348840045117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0.57021276595744685</v>
      </c>
      <c r="O32" s="96">
        <f t="shared" si="28"/>
        <v>0.57021276595744685</v>
      </c>
      <c r="P32" s="96">
        <f t="shared" si="28"/>
        <v>0.57021276595744685</v>
      </c>
      <c r="Q32" s="96">
        <f t="shared" si="28"/>
        <v>0.80362373371924745</v>
      </c>
      <c r="R32" s="96">
        <f t="shared" si="28"/>
        <v>0.80362373371924745</v>
      </c>
      <c r="S32" s="96">
        <f t="shared" si="28"/>
        <v>0.80362373371924734</v>
      </c>
      <c r="T32" s="96">
        <f t="shared" si="28"/>
        <v>0.80362373371924734</v>
      </c>
      <c r="U32" s="96">
        <f t="shared" si="28"/>
        <v>0.80362373371924734</v>
      </c>
      <c r="V32" s="96">
        <f t="shared" si="28"/>
        <v>0.80362373371924734</v>
      </c>
      <c r="W32" s="96">
        <f t="shared" si="28"/>
        <v>0.80362373371924734</v>
      </c>
      <c r="X32" s="96">
        <f t="shared" si="28"/>
        <v>0.80362373371924745</v>
      </c>
      <c r="Y32" s="96">
        <f t="shared" si="28"/>
        <v>0.80362373371924745</v>
      </c>
      <c r="Z32" s="96">
        <f t="shared" si="28"/>
        <v>0.81380900109769483</v>
      </c>
      <c r="AA32" s="96">
        <f t="shared" si="28"/>
        <v>0.81218546712802764</v>
      </c>
      <c r="AB32" s="96">
        <f t="shared" si="28"/>
        <v>0.81895130086724477</v>
      </c>
      <c r="AC32" s="96">
        <f t="shared" si="28"/>
        <v>0.85173973468098552</v>
      </c>
      <c r="AD32" s="96">
        <f t="shared" si="28"/>
        <v>0.85118919492875189</v>
      </c>
      <c r="AE32" s="96">
        <f t="shared" si="28"/>
        <v>0.85199070631970264</v>
      </c>
      <c r="AF32" s="96">
        <f t="shared" si="28"/>
        <v>0.85199070631970264</v>
      </c>
      <c r="AG32" s="96">
        <f t="shared" si="28"/>
        <v>0.85173973468098552</v>
      </c>
      <c r="AH32" s="96">
        <f t="shared" si="28"/>
        <v>0.85173973468098552</v>
      </c>
      <c r="AI32" s="96">
        <f t="shared" si="28"/>
        <v>0.85173973468098552</v>
      </c>
      <c r="AJ32" s="96">
        <f t="shared" si="28"/>
        <v>0.85199070631970264</v>
      </c>
      <c r="AK32" s="96">
        <f t="shared" ref="AK32:BL32" si="29">IF(AK30+AK28&gt;0,(+AK31/(AK30+AK28)),0)</f>
        <v>0.85242786818787286</v>
      </c>
      <c r="AL32" s="96">
        <f t="shared" si="29"/>
        <v>0.85587214874843165</v>
      </c>
      <c r="AM32" s="96">
        <f t="shared" si="29"/>
        <v>0.85761466249441209</v>
      </c>
      <c r="AN32" s="96">
        <f t="shared" si="29"/>
        <v>0.86200601121009446</v>
      </c>
      <c r="AO32" s="96">
        <f t="shared" si="29"/>
        <v>0.87912736028895344</v>
      </c>
      <c r="AP32" s="96">
        <f t="shared" si="29"/>
        <v>0.87873315483260539</v>
      </c>
      <c r="AQ32" s="96">
        <f t="shared" si="29"/>
        <v>0.87891343669702315</v>
      </c>
      <c r="AR32" s="96">
        <f t="shared" si="29"/>
        <v>0.87891343669702315</v>
      </c>
      <c r="AS32" s="96">
        <f t="shared" si="29"/>
        <v>0.87900936802018204</v>
      </c>
      <c r="AT32" s="96">
        <f t="shared" si="29"/>
        <v>0.87900936802018204</v>
      </c>
      <c r="AU32" s="96">
        <f t="shared" si="29"/>
        <v>0.87900936802018204</v>
      </c>
      <c r="AV32" s="96">
        <f t="shared" si="29"/>
        <v>0.87891343669702315</v>
      </c>
      <c r="AW32" s="96">
        <f t="shared" si="29"/>
        <v>0.87908463606213993</v>
      </c>
      <c r="AX32" s="96">
        <f t="shared" si="29"/>
        <v>0.8806788819998812</v>
      </c>
      <c r="AY32" s="96">
        <f t="shared" si="29"/>
        <v>0.88095478260869553</v>
      </c>
      <c r="AZ32" s="96">
        <f t="shared" si="29"/>
        <v>0.88270208115278825</v>
      </c>
      <c r="BA32" s="96">
        <f t="shared" si="29"/>
        <v>0.92846082157676346</v>
      </c>
      <c r="BB32" s="96">
        <f t="shared" si="29"/>
        <v>0.92844989068492167</v>
      </c>
      <c r="BC32" s="96">
        <f t="shared" si="29"/>
        <v>0.92847955248019332</v>
      </c>
      <c r="BD32" s="96">
        <f t="shared" si="29"/>
        <v>0.92847955248019332</v>
      </c>
      <c r="BE32" s="96">
        <f t="shared" si="29"/>
        <v>0.92851542597600856</v>
      </c>
      <c r="BF32" s="96">
        <f t="shared" si="29"/>
        <v>0.92851542597600856</v>
      </c>
      <c r="BG32" s="96">
        <f t="shared" si="29"/>
        <v>0.92851542597600856</v>
      </c>
      <c r="BH32" s="96">
        <f t="shared" si="29"/>
        <v>0.92847955248019332</v>
      </c>
      <c r="BI32" s="96">
        <f t="shared" si="29"/>
        <v>0.92853880235233954</v>
      </c>
      <c r="BJ32" s="96">
        <f t="shared" si="29"/>
        <v>0.92913565013666533</v>
      </c>
      <c r="BK32" s="96">
        <f t="shared" si="29"/>
        <v>0.92923361928394188</v>
      </c>
      <c r="BL32" s="96">
        <f t="shared" si="29"/>
        <v>0.93001348840045117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666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0</v>
      </c>
      <c r="I35" s="101">
        <f t="shared" si="30"/>
        <v>0</v>
      </c>
      <c r="J35" s="101">
        <f t="shared" si="30"/>
        <v>0</v>
      </c>
      <c r="K35" s="101">
        <f t="shared" si="30"/>
        <v>0</v>
      </c>
      <c r="L35" s="101">
        <f t="shared" si="30"/>
        <v>0</v>
      </c>
      <c r="M35" s="101">
        <f t="shared" si="30"/>
        <v>0</v>
      </c>
      <c r="N35" s="101">
        <f t="shared" si="30"/>
        <v>25</v>
      </c>
      <c r="O35" s="101">
        <f t="shared" si="30"/>
        <v>25</v>
      </c>
      <c r="P35" s="101">
        <f t="shared" si="30"/>
        <v>50</v>
      </c>
      <c r="Q35" s="101">
        <f t="shared" si="30"/>
        <v>3</v>
      </c>
      <c r="R35" s="101">
        <f t="shared" si="30"/>
        <v>4</v>
      </c>
      <c r="S35" s="101">
        <f t="shared" si="30"/>
        <v>9</v>
      </c>
      <c r="T35" s="101">
        <f t="shared" si="30"/>
        <v>9</v>
      </c>
      <c r="U35" s="101">
        <f t="shared" si="30"/>
        <v>9</v>
      </c>
      <c r="V35" s="101">
        <f t="shared" si="30"/>
        <v>9</v>
      </c>
      <c r="W35" s="101">
        <f t="shared" si="30"/>
        <v>9</v>
      </c>
      <c r="X35" s="101">
        <f t="shared" si="30"/>
        <v>10</v>
      </c>
      <c r="Y35" s="101">
        <f t="shared" si="30"/>
        <v>11</v>
      </c>
      <c r="Z35" s="101">
        <f t="shared" si="30"/>
        <v>11</v>
      </c>
      <c r="AA35" s="101">
        <f t="shared" si="30"/>
        <v>13</v>
      </c>
      <c r="AB35" s="101">
        <f t="shared" si="30"/>
        <v>13</v>
      </c>
      <c r="AC35" s="101">
        <f t="shared" si="30"/>
        <v>11</v>
      </c>
      <c r="AD35" s="101">
        <f t="shared" si="30"/>
        <v>17</v>
      </c>
      <c r="AE35" s="101">
        <f t="shared" si="30"/>
        <v>20</v>
      </c>
      <c r="AF35" s="101">
        <f t="shared" si="30"/>
        <v>20</v>
      </c>
      <c r="AG35" s="101">
        <f t="shared" si="30"/>
        <v>22</v>
      </c>
      <c r="AH35" s="101">
        <f t="shared" si="30"/>
        <v>22</v>
      </c>
      <c r="AI35" s="101">
        <f t="shared" si="30"/>
        <v>22</v>
      </c>
      <c r="AJ35" s="101">
        <f t="shared" si="30"/>
        <v>20</v>
      </c>
      <c r="AK35" s="101">
        <f t="shared" ref="AK35:BL35" si="31">AK19+AK27</f>
        <v>20</v>
      </c>
      <c r="AL35" s="101">
        <f t="shared" si="31"/>
        <v>17</v>
      </c>
      <c r="AM35" s="101">
        <f t="shared" si="31"/>
        <v>15</v>
      </c>
      <c r="AN35" s="101">
        <f t="shared" si="31"/>
        <v>13</v>
      </c>
      <c r="AO35" s="101">
        <f t="shared" si="31"/>
        <v>15</v>
      </c>
      <c r="AP35" s="101">
        <f t="shared" si="31"/>
        <v>25</v>
      </c>
      <c r="AQ35" s="101">
        <f t="shared" si="31"/>
        <v>28</v>
      </c>
      <c r="AR35" s="101">
        <f t="shared" si="31"/>
        <v>28</v>
      </c>
      <c r="AS35" s="101">
        <f t="shared" si="31"/>
        <v>31</v>
      </c>
      <c r="AT35" s="101">
        <f t="shared" si="31"/>
        <v>31</v>
      </c>
      <c r="AU35" s="101">
        <f t="shared" si="31"/>
        <v>31</v>
      </c>
      <c r="AV35" s="101">
        <f t="shared" si="31"/>
        <v>28</v>
      </c>
      <c r="AW35" s="101">
        <f t="shared" si="31"/>
        <v>28</v>
      </c>
      <c r="AX35" s="101">
        <f t="shared" si="31"/>
        <v>25</v>
      </c>
      <c r="AY35" s="101">
        <f t="shared" si="31"/>
        <v>22</v>
      </c>
      <c r="AZ35" s="101">
        <f t="shared" si="31"/>
        <v>19</v>
      </c>
      <c r="BA35" s="101">
        <f t="shared" si="31"/>
        <v>21</v>
      </c>
      <c r="BB35" s="101">
        <f t="shared" si="31"/>
        <v>33</v>
      </c>
      <c r="BC35" s="101">
        <f t="shared" si="31"/>
        <v>38</v>
      </c>
      <c r="BD35" s="101">
        <f t="shared" si="31"/>
        <v>38</v>
      </c>
      <c r="BE35" s="101">
        <f t="shared" si="31"/>
        <v>42</v>
      </c>
      <c r="BF35" s="101">
        <f t="shared" si="31"/>
        <v>42</v>
      </c>
      <c r="BG35" s="101">
        <f t="shared" si="31"/>
        <v>42</v>
      </c>
      <c r="BH35" s="101">
        <f t="shared" si="31"/>
        <v>38</v>
      </c>
      <c r="BI35" s="101">
        <f t="shared" si="31"/>
        <v>38</v>
      </c>
      <c r="BJ35" s="101">
        <f t="shared" si="31"/>
        <v>33</v>
      </c>
      <c r="BK35" s="101">
        <f t="shared" si="31"/>
        <v>29</v>
      </c>
      <c r="BL35" s="101">
        <f t="shared" si="31"/>
        <v>25</v>
      </c>
    </row>
    <row r="36" spans="2:65" x14ac:dyDescent="0.15">
      <c r="B36" s="47" t="s">
        <v>689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0</v>
      </c>
      <c r="I36" s="63">
        <f t="shared" si="32"/>
        <v>0</v>
      </c>
      <c r="J36" s="63">
        <f t="shared" si="32"/>
        <v>0</v>
      </c>
      <c r="K36" s="63">
        <f t="shared" si="32"/>
        <v>0</v>
      </c>
      <c r="L36" s="63">
        <f t="shared" si="32"/>
        <v>0</v>
      </c>
      <c r="M36" s="63">
        <f t="shared" si="32"/>
        <v>0</v>
      </c>
      <c r="N36" s="63">
        <f>N28+N20</f>
        <v>50000</v>
      </c>
      <c r="O36" s="63">
        <f t="shared" si="32"/>
        <v>50000</v>
      </c>
      <c r="P36" s="63">
        <f t="shared" si="32"/>
        <v>100000</v>
      </c>
      <c r="Q36" s="63">
        <f t="shared" si="32"/>
        <v>12375</v>
      </c>
      <c r="R36" s="63">
        <f t="shared" si="32"/>
        <v>16500</v>
      </c>
      <c r="S36" s="63">
        <f t="shared" si="32"/>
        <v>37125</v>
      </c>
      <c r="T36" s="63">
        <f t="shared" si="32"/>
        <v>37125</v>
      </c>
      <c r="U36" s="63">
        <f t="shared" si="32"/>
        <v>37125</v>
      </c>
      <c r="V36" s="63">
        <f t="shared" si="32"/>
        <v>37125</v>
      </c>
      <c r="W36" s="63">
        <f t="shared" si="32"/>
        <v>37125</v>
      </c>
      <c r="X36" s="63">
        <f t="shared" si="32"/>
        <v>41250</v>
      </c>
      <c r="Y36" s="63">
        <f t="shared" si="32"/>
        <v>45375</v>
      </c>
      <c r="Z36" s="63">
        <f t="shared" si="32"/>
        <v>45375</v>
      </c>
      <c r="AA36" s="63">
        <f t="shared" si="32"/>
        <v>53625</v>
      </c>
      <c r="AB36" s="63">
        <f t="shared" si="32"/>
        <v>53625</v>
      </c>
      <c r="AC36" s="63">
        <f t="shared" si="32"/>
        <v>56100</v>
      </c>
      <c r="AD36" s="63">
        <f t="shared" si="32"/>
        <v>86700</v>
      </c>
      <c r="AE36" s="63">
        <f t="shared" si="32"/>
        <v>102000</v>
      </c>
      <c r="AF36" s="63">
        <f t="shared" si="32"/>
        <v>102000</v>
      </c>
      <c r="AG36" s="63">
        <f t="shared" si="32"/>
        <v>112200</v>
      </c>
      <c r="AH36" s="63">
        <f t="shared" si="32"/>
        <v>112200</v>
      </c>
      <c r="AI36" s="63">
        <f t="shared" si="32"/>
        <v>112200</v>
      </c>
      <c r="AJ36" s="63">
        <f t="shared" si="32"/>
        <v>102000</v>
      </c>
      <c r="AK36" s="63">
        <f t="shared" ref="AK36:BL36" si="33">AK28+AK20</f>
        <v>102000</v>
      </c>
      <c r="AL36" s="63">
        <f t="shared" si="33"/>
        <v>86700</v>
      </c>
      <c r="AM36" s="63">
        <f t="shared" si="33"/>
        <v>76500</v>
      </c>
      <c r="AN36" s="63">
        <f t="shared" si="33"/>
        <v>66300</v>
      </c>
      <c r="AO36" s="63">
        <f t="shared" si="33"/>
        <v>87750</v>
      </c>
      <c r="AP36" s="63">
        <f t="shared" si="33"/>
        <v>146250</v>
      </c>
      <c r="AQ36" s="63">
        <f t="shared" si="33"/>
        <v>163800</v>
      </c>
      <c r="AR36" s="63">
        <f t="shared" si="33"/>
        <v>163800</v>
      </c>
      <c r="AS36" s="63">
        <f t="shared" si="33"/>
        <v>181350</v>
      </c>
      <c r="AT36" s="63">
        <f t="shared" si="33"/>
        <v>181350</v>
      </c>
      <c r="AU36" s="63">
        <f t="shared" si="33"/>
        <v>181350</v>
      </c>
      <c r="AV36" s="63">
        <f t="shared" si="33"/>
        <v>163800</v>
      </c>
      <c r="AW36" s="63">
        <f t="shared" si="33"/>
        <v>163800</v>
      </c>
      <c r="AX36" s="63">
        <f t="shared" si="33"/>
        <v>146250</v>
      </c>
      <c r="AY36" s="63">
        <f t="shared" si="33"/>
        <v>128700</v>
      </c>
      <c r="AZ36" s="63">
        <f t="shared" si="33"/>
        <v>111150</v>
      </c>
      <c r="BA36" s="63">
        <f t="shared" si="33"/>
        <v>137025</v>
      </c>
      <c r="BB36" s="63">
        <f t="shared" si="33"/>
        <v>215325</v>
      </c>
      <c r="BC36" s="63">
        <f t="shared" si="33"/>
        <v>247950</v>
      </c>
      <c r="BD36" s="63">
        <f t="shared" si="33"/>
        <v>247950</v>
      </c>
      <c r="BE36" s="63">
        <f t="shared" si="33"/>
        <v>274050</v>
      </c>
      <c r="BF36" s="63">
        <f t="shared" si="33"/>
        <v>274050</v>
      </c>
      <c r="BG36" s="63">
        <f t="shared" si="33"/>
        <v>274050</v>
      </c>
      <c r="BH36" s="63">
        <f t="shared" si="33"/>
        <v>247950</v>
      </c>
      <c r="BI36" s="63">
        <f t="shared" si="33"/>
        <v>247950</v>
      </c>
      <c r="BJ36" s="63">
        <f t="shared" si="33"/>
        <v>215325</v>
      </c>
      <c r="BK36" s="63">
        <f t="shared" si="33"/>
        <v>189225</v>
      </c>
      <c r="BL36" s="63">
        <f t="shared" si="33"/>
        <v>163125</v>
      </c>
    </row>
    <row r="37" spans="2:65" x14ac:dyDescent="0.15">
      <c r="B37" s="47" t="s">
        <v>665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0</v>
      </c>
      <c r="I37" s="63">
        <f t="shared" si="34"/>
        <v>0</v>
      </c>
      <c r="J37" s="63">
        <f t="shared" si="34"/>
        <v>0</v>
      </c>
      <c r="K37" s="63">
        <f t="shared" si="34"/>
        <v>0</v>
      </c>
      <c r="L37" s="63">
        <f t="shared" si="34"/>
        <v>0</v>
      </c>
      <c r="M37" s="63">
        <f t="shared" si="34"/>
        <v>0</v>
      </c>
      <c r="N37" s="63">
        <f t="shared" si="34"/>
        <v>27275</v>
      </c>
      <c r="O37" s="63">
        <f t="shared" si="34"/>
        <v>27275</v>
      </c>
      <c r="P37" s="63">
        <f t="shared" si="34"/>
        <v>54550</v>
      </c>
      <c r="Q37" s="63">
        <f t="shared" si="34"/>
        <v>9830.7000000000007</v>
      </c>
      <c r="R37" s="63">
        <f t="shared" si="34"/>
        <v>13107.6</v>
      </c>
      <c r="S37" s="63">
        <f t="shared" si="34"/>
        <v>29492.1</v>
      </c>
      <c r="T37" s="63">
        <f t="shared" si="34"/>
        <v>29492.1</v>
      </c>
      <c r="U37" s="63">
        <f t="shared" si="34"/>
        <v>29492.1</v>
      </c>
      <c r="V37" s="63">
        <f t="shared" si="34"/>
        <v>29492.1</v>
      </c>
      <c r="W37" s="63">
        <f t="shared" si="34"/>
        <v>29492.1</v>
      </c>
      <c r="X37" s="63">
        <f t="shared" si="34"/>
        <v>32769</v>
      </c>
      <c r="Y37" s="63">
        <f t="shared" si="34"/>
        <v>36045.9</v>
      </c>
      <c r="Z37" s="63">
        <f t="shared" si="34"/>
        <v>36045.9</v>
      </c>
      <c r="AA37" s="63">
        <f t="shared" si="34"/>
        <v>42599.7</v>
      </c>
      <c r="AB37" s="63">
        <f t="shared" si="34"/>
        <v>42599.7</v>
      </c>
      <c r="AC37" s="63">
        <f t="shared" si="34"/>
        <v>47340.81</v>
      </c>
      <c r="AD37" s="63">
        <f t="shared" si="34"/>
        <v>73163.070000000007</v>
      </c>
      <c r="AE37" s="63">
        <f t="shared" si="34"/>
        <v>86074.200000000012</v>
      </c>
      <c r="AF37" s="63">
        <f t="shared" si="34"/>
        <v>86074.200000000012</v>
      </c>
      <c r="AG37" s="63">
        <f t="shared" si="34"/>
        <v>94681.62</v>
      </c>
      <c r="AH37" s="63">
        <f t="shared" si="34"/>
        <v>94681.62</v>
      </c>
      <c r="AI37" s="63">
        <f t="shared" si="34"/>
        <v>94681.62</v>
      </c>
      <c r="AJ37" s="63">
        <f t="shared" si="34"/>
        <v>86074.200000000012</v>
      </c>
      <c r="AK37" s="63">
        <f t="shared" ref="AK37:BL37" si="35">AK21+AK29</f>
        <v>86074.200000000012</v>
      </c>
      <c r="AL37" s="63">
        <f t="shared" si="35"/>
        <v>73163.070000000007</v>
      </c>
      <c r="AM37" s="63">
        <f t="shared" si="35"/>
        <v>64555.65</v>
      </c>
      <c r="AN37" s="63">
        <f t="shared" si="35"/>
        <v>55948.229999999996</v>
      </c>
      <c r="AO37" s="63">
        <f t="shared" si="35"/>
        <v>76455.584999999992</v>
      </c>
      <c r="AP37" s="63">
        <f t="shared" si="35"/>
        <v>127425.97500000002</v>
      </c>
      <c r="AQ37" s="63">
        <f t="shared" si="35"/>
        <v>142717.092</v>
      </c>
      <c r="AR37" s="63">
        <f t="shared" si="35"/>
        <v>142717.092</v>
      </c>
      <c r="AS37" s="63">
        <f t="shared" si="35"/>
        <v>158008.20899999997</v>
      </c>
      <c r="AT37" s="63">
        <f t="shared" si="35"/>
        <v>158008.20899999997</v>
      </c>
      <c r="AU37" s="63">
        <f t="shared" si="35"/>
        <v>158008.20899999997</v>
      </c>
      <c r="AV37" s="63">
        <f t="shared" si="35"/>
        <v>142717.092</v>
      </c>
      <c r="AW37" s="63">
        <f t="shared" si="35"/>
        <v>142717.092</v>
      </c>
      <c r="AX37" s="63">
        <f t="shared" si="35"/>
        <v>127425.97500000002</v>
      </c>
      <c r="AY37" s="63">
        <f t="shared" si="35"/>
        <v>112134.85799999999</v>
      </c>
      <c r="AZ37" s="63">
        <f t="shared" si="35"/>
        <v>96843.740999999995</v>
      </c>
      <c r="BA37" s="63">
        <f t="shared" si="35"/>
        <v>126544.3221</v>
      </c>
      <c r="BB37" s="63">
        <f t="shared" si="35"/>
        <v>198855.3633</v>
      </c>
      <c r="BC37" s="63">
        <f t="shared" si="35"/>
        <v>228984.9638</v>
      </c>
      <c r="BD37" s="63">
        <f t="shared" si="35"/>
        <v>228984.9638</v>
      </c>
      <c r="BE37" s="63">
        <f t="shared" si="35"/>
        <v>253088.64420000001</v>
      </c>
      <c r="BF37" s="63">
        <f t="shared" si="35"/>
        <v>253088.64420000001</v>
      </c>
      <c r="BG37" s="63">
        <f t="shared" si="35"/>
        <v>253088.64420000001</v>
      </c>
      <c r="BH37" s="63">
        <f t="shared" si="35"/>
        <v>228984.9638</v>
      </c>
      <c r="BI37" s="63">
        <f t="shared" si="35"/>
        <v>228984.9638</v>
      </c>
      <c r="BJ37" s="63">
        <f t="shared" si="35"/>
        <v>198855.3633</v>
      </c>
      <c r="BK37" s="63">
        <f t="shared" si="35"/>
        <v>174751.68290000001</v>
      </c>
      <c r="BL37" s="63">
        <f t="shared" si="35"/>
        <v>150648.0025</v>
      </c>
    </row>
    <row r="38" spans="2:65" x14ac:dyDescent="0.15">
      <c r="B38" s="47" t="s">
        <v>675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0</v>
      </c>
      <c r="I38" s="63">
        <f t="shared" si="36"/>
        <v>0</v>
      </c>
      <c r="J38" s="63">
        <f t="shared" si="36"/>
        <v>0</v>
      </c>
      <c r="K38" s="63">
        <f t="shared" si="36"/>
        <v>0</v>
      </c>
      <c r="L38" s="63">
        <f t="shared" si="36"/>
        <v>0</v>
      </c>
      <c r="M38" s="63">
        <f t="shared" si="36"/>
        <v>0</v>
      </c>
      <c r="N38" s="63">
        <f t="shared" si="36"/>
        <v>3055</v>
      </c>
      <c r="O38" s="63">
        <f t="shared" si="36"/>
        <v>3055</v>
      </c>
      <c r="P38" s="63">
        <f t="shared" si="36"/>
        <v>6120</v>
      </c>
      <c r="Q38" s="63">
        <f t="shared" si="36"/>
        <v>600</v>
      </c>
      <c r="R38" s="63">
        <f t="shared" si="36"/>
        <v>812.5</v>
      </c>
      <c r="S38" s="63">
        <f t="shared" si="36"/>
        <v>1837.5</v>
      </c>
      <c r="T38" s="63">
        <f t="shared" si="36"/>
        <v>1837.5</v>
      </c>
      <c r="U38" s="63">
        <f t="shared" si="36"/>
        <v>1837.5</v>
      </c>
      <c r="V38" s="63">
        <f t="shared" si="36"/>
        <v>1837.5</v>
      </c>
      <c r="W38" s="63">
        <f t="shared" si="36"/>
        <v>1837.5</v>
      </c>
      <c r="X38" s="63">
        <f t="shared" si="36"/>
        <v>2050</v>
      </c>
      <c r="Y38" s="63">
        <f t="shared" si="36"/>
        <v>2243.75</v>
      </c>
      <c r="Z38" s="63">
        <f t="shared" si="36"/>
        <v>3875</v>
      </c>
      <c r="AA38" s="63">
        <f t="shared" si="36"/>
        <v>4281.25</v>
      </c>
      <c r="AB38" s="63">
        <f t="shared" si="36"/>
        <v>5768.75</v>
      </c>
      <c r="AC38" s="63">
        <f t="shared" si="36"/>
        <v>2871.25</v>
      </c>
      <c r="AD38" s="63">
        <f t="shared" si="36"/>
        <v>4236.25</v>
      </c>
      <c r="AE38" s="63">
        <f t="shared" si="36"/>
        <v>5385</v>
      </c>
      <c r="AF38" s="63">
        <f t="shared" si="36"/>
        <v>5385</v>
      </c>
      <c r="AG38" s="63">
        <f t="shared" si="36"/>
        <v>5817.5</v>
      </c>
      <c r="AH38" s="63">
        <f t="shared" si="36"/>
        <v>5817.5</v>
      </c>
      <c r="AI38" s="63">
        <f t="shared" si="36"/>
        <v>5817.5</v>
      </c>
      <c r="AJ38" s="63">
        <f t="shared" si="36"/>
        <v>5410</v>
      </c>
      <c r="AK38" s="63">
        <f t="shared" ref="AK38:BL38" si="37">AK22+AK30</f>
        <v>5601.25</v>
      </c>
      <c r="AL38" s="63">
        <f t="shared" si="37"/>
        <v>6698.75</v>
      </c>
      <c r="AM38" s="63">
        <f t="shared" si="37"/>
        <v>6482.5</v>
      </c>
      <c r="AN38" s="63">
        <f t="shared" si="37"/>
        <v>7651.25</v>
      </c>
      <c r="AO38" s="63">
        <f t="shared" si="37"/>
        <v>5777.5</v>
      </c>
      <c r="AP38" s="63">
        <f t="shared" si="37"/>
        <v>9212.5</v>
      </c>
      <c r="AQ38" s="63">
        <f t="shared" si="37"/>
        <v>10677.5</v>
      </c>
      <c r="AR38" s="63">
        <f t="shared" si="37"/>
        <v>10677.5</v>
      </c>
      <c r="AS38" s="63">
        <f t="shared" si="37"/>
        <v>11887.5</v>
      </c>
      <c r="AT38" s="63">
        <f t="shared" si="37"/>
        <v>11887.5</v>
      </c>
      <c r="AU38" s="63">
        <f t="shared" si="37"/>
        <v>11887.5</v>
      </c>
      <c r="AV38" s="63">
        <f t="shared" si="37"/>
        <v>10712.5</v>
      </c>
      <c r="AW38" s="63">
        <f t="shared" si="37"/>
        <v>10915</v>
      </c>
      <c r="AX38" s="63">
        <f t="shared" si="37"/>
        <v>12007.5</v>
      </c>
      <c r="AY38" s="63">
        <f t="shared" si="37"/>
        <v>11035</v>
      </c>
      <c r="AZ38" s="63">
        <f t="shared" si="37"/>
        <v>11872.5</v>
      </c>
      <c r="BA38" s="63">
        <f t="shared" si="37"/>
        <v>9555</v>
      </c>
      <c r="BB38" s="63">
        <f t="shared" si="37"/>
        <v>15012.5</v>
      </c>
      <c r="BC38" s="63">
        <f t="shared" si="37"/>
        <v>17540</v>
      </c>
      <c r="BD38" s="63">
        <f t="shared" si="37"/>
        <v>17540</v>
      </c>
      <c r="BE38" s="63">
        <f t="shared" si="37"/>
        <v>19417.5</v>
      </c>
      <c r="BF38" s="63">
        <f t="shared" si="37"/>
        <v>19417.5</v>
      </c>
      <c r="BG38" s="63">
        <f t="shared" si="37"/>
        <v>19417.5</v>
      </c>
      <c r="BH38" s="63">
        <f t="shared" si="37"/>
        <v>17575</v>
      </c>
      <c r="BI38" s="63">
        <f t="shared" si="37"/>
        <v>17777.5</v>
      </c>
      <c r="BJ38" s="63">
        <f t="shared" si="37"/>
        <v>17807.5</v>
      </c>
      <c r="BK38" s="63">
        <f t="shared" si="37"/>
        <v>16167.5</v>
      </c>
      <c r="BL38" s="63">
        <f t="shared" si="37"/>
        <v>16460</v>
      </c>
    </row>
    <row r="39" spans="2:65" x14ac:dyDescent="0.15">
      <c r="B39" s="47" t="s">
        <v>669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0</v>
      </c>
      <c r="I39" s="63">
        <f t="shared" si="38"/>
        <v>0</v>
      </c>
      <c r="J39" s="63">
        <f t="shared" si="38"/>
        <v>0</v>
      </c>
      <c r="K39" s="63">
        <f t="shared" si="38"/>
        <v>0</v>
      </c>
      <c r="L39" s="63">
        <f t="shared" si="38"/>
        <v>0</v>
      </c>
      <c r="M39" s="63">
        <f t="shared" si="38"/>
        <v>0</v>
      </c>
      <c r="N39" s="63">
        <f t="shared" si="38"/>
        <v>30330</v>
      </c>
      <c r="O39" s="63">
        <f t="shared" si="38"/>
        <v>30330</v>
      </c>
      <c r="P39" s="63">
        <f t="shared" si="38"/>
        <v>60670</v>
      </c>
      <c r="Q39" s="63">
        <f t="shared" si="38"/>
        <v>10430.700000000001</v>
      </c>
      <c r="R39" s="63">
        <f t="shared" si="38"/>
        <v>13920.1</v>
      </c>
      <c r="S39" s="63">
        <f t="shared" si="38"/>
        <v>31329.599999999999</v>
      </c>
      <c r="T39" s="63">
        <f t="shared" si="38"/>
        <v>31329.599999999999</v>
      </c>
      <c r="U39" s="63">
        <f t="shared" si="38"/>
        <v>31329.599999999999</v>
      </c>
      <c r="V39" s="63">
        <f t="shared" si="38"/>
        <v>31329.599999999999</v>
      </c>
      <c r="W39" s="63">
        <f t="shared" si="38"/>
        <v>31329.599999999999</v>
      </c>
      <c r="X39" s="63">
        <f t="shared" si="38"/>
        <v>34819</v>
      </c>
      <c r="Y39" s="63">
        <f t="shared" si="38"/>
        <v>38289.65</v>
      </c>
      <c r="Z39" s="63">
        <f t="shared" si="38"/>
        <v>39920.9</v>
      </c>
      <c r="AA39" s="63">
        <f t="shared" si="38"/>
        <v>46880.95</v>
      </c>
      <c r="AB39" s="63">
        <f t="shared" si="38"/>
        <v>48368.45</v>
      </c>
      <c r="AC39" s="63">
        <f t="shared" si="38"/>
        <v>50212.06</v>
      </c>
      <c r="AD39" s="63">
        <f t="shared" si="38"/>
        <v>77399.320000000007</v>
      </c>
      <c r="AE39" s="63">
        <f t="shared" si="38"/>
        <v>91459.200000000012</v>
      </c>
      <c r="AF39" s="63">
        <f t="shared" si="38"/>
        <v>91459.200000000012</v>
      </c>
      <c r="AG39" s="63">
        <f t="shared" si="38"/>
        <v>100499.12</v>
      </c>
      <c r="AH39" s="63">
        <f t="shared" si="38"/>
        <v>100499.12</v>
      </c>
      <c r="AI39" s="63">
        <f t="shared" si="38"/>
        <v>100499.12</v>
      </c>
      <c r="AJ39" s="63">
        <f t="shared" si="38"/>
        <v>91484.200000000012</v>
      </c>
      <c r="AK39" s="63">
        <f t="shared" ref="AK39:BL39" si="39">AK23+AK31</f>
        <v>91675.450000000012</v>
      </c>
      <c r="AL39" s="63">
        <f t="shared" si="39"/>
        <v>79861.820000000007</v>
      </c>
      <c r="AM39" s="63">
        <f t="shared" si="39"/>
        <v>71038.149999999994</v>
      </c>
      <c r="AN39" s="63">
        <f t="shared" si="39"/>
        <v>63599.479999999996</v>
      </c>
      <c r="AO39" s="63">
        <f t="shared" si="39"/>
        <v>82233.084999999992</v>
      </c>
      <c r="AP39" s="63">
        <f t="shared" si="39"/>
        <v>136638.47500000001</v>
      </c>
      <c r="AQ39" s="63">
        <f t="shared" si="39"/>
        <v>153394.592</v>
      </c>
      <c r="AR39" s="63">
        <f t="shared" si="39"/>
        <v>153394.592</v>
      </c>
      <c r="AS39" s="63">
        <f t="shared" si="39"/>
        <v>169895.70899999997</v>
      </c>
      <c r="AT39" s="63">
        <f t="shared" si="39"/>
        <v>169895.70899999997</v>
      </c>
      <c r="AU39" s="63">
        <f t="shared" si="39"/>
        <v>169895.70899999997</v>
      </c>
      <c r="AV39" s="63">
        <f t="shared" si="39"/>
        <v>153429.592</v>
      </c>
      <c r="AW39" s="63">
        <f t="shared" si="39"/>
        <v>153632.092</v>
      </c>
      <c r="AX39" s="63">
        <f t="shared" si="39"/>
        <v>139433.47500000001</v>
      </c>
      <c r="AY39" s="63">
        <f t="shared" si="39"/>
        <v>123169.85799999999</v>
      </c>
      <c r="AZ39" s="63">
        <f t="shared" si="39"/>
        <v>108716.24099999999</v>
      </c>
      <c r="BA39" s="63">
        <f t="shared" si="39"/>
        <v>136099.32209999999</v>
      </c>
      <c r="BB39" s="63">
        <f t="shared" si="39"/>
        <v>213867.8633</v>
      </c>
      <c r="BC39" s="63">
        <f t="shared" si="39"/>
        <v>246524.9638</v>
      </c>
      <c r="BD39" s="63">
        <f t="shared" si="39"/>
        <v>246524.9638</v>
      </c>
      <c r="BE39" s="63">
        <f t="shared" si="39"/>
        <v>272506.14419999998</v>
      </c>
      <c r="BF39" s="63">
        <f t="shared" si="39"/>
        <v>272506.14419999998</v>
      </c>
      <c r="BG39" s="63">
        <f t="shared" si="39"/>
        <v>272506.14419999998</v>
      </c>
      <c r="BH39" s="63">
        <f t="shared" si="39"/>
        <v>246559.9638</v>
      </c>
      <c r="BI39" s="63">
        <f t="shared" si="39"/>
        <v>246762.4638</v>
      </c>
      <c r="BJ39" s="63">
        <f t="shared" si="39"/>
        <v>216662.8633</v>
      </c>
      <c r="BK39" s="63">
        <f t="shared" si="39"/>
        <v>190919.18290000001</v>
      </c>
      <c r="BL39" s="63">
        <f t="shared" si="39"/>
        <v>167108.0025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656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25</v>
      </c>
      <c r="O43" s="33">
        <f>'REV-SALES-FCAST_CWS'!M36</f>
        <v>25</v>
      </c>
      <c r="P43" s="33">
        <f>'REV-SALES-FCAST_CWS'!N36</f>
        <v>50</v>
      </c>
      <c r="Q43" s="33">
        <f>'REV-SALES-FCAST_CWS'!C40</f>
        <v>3</v>
      </c>
      <c r="R43" s="33">
        <f>'REV-SALES-FCAST_CWS'!D40</f>
        <v>4</v>
      </c>
      <c r="S43" s="33">
        <f>'REV-SALES-FCAST_CWS'!E40</f>
        <v>9</v>
      </c>
      <c r="T43" s="33">
        <f>'REV-SALES-FCAST_CWS'!F40</f>
        <v>9</v>
      </c>
      <c r="U43" s="33">
        <f>'REV-SALES-FCAST_CWS'!G40</f>
        <v>9</v>
      </c>
      <c r="V43" s="33">
        <f>'REV-SALES-FCAST_CWS'!H40</f>
        <v>9</v>
      </c>
      <c r="W43" s="33">
        <f>'REV-SALES-FCAST_CWS'!I40</f>
        <v>9</v>
      </c>
      <c r="X43" s="33">
        <f>'REV-SALES-FCAST_CWS'!J40</f>
        <v>10</v>
      </c>
      <c r="Y43" s="33">
        <f>'REV-SALES-FCAST_CWS'!K40</f>
        <v>11</v>
      </c>
      <c r="Z43" s="33">
        <f>'REV-SALES-FCAST_CWS'!L40</f>
        <v>11</v>
      </c>
      <c r="AA43" s="33">
        <f>'REV-SALES-FCAST_CWS'!M40</f>
        <v>13</v>
      </c>
      <c r="AB43" s="33">
        <f>'REV-SALES-FCAST_CWS'!N40</f>
        <v>13</v>
      </c>
      <c r="AC43" s="33">
        <f>'REV-SALES-FCAST_CWS'!C44</f>
        <v>11</v>
      </c>
      <c r="AD43" s="33">
        <f>'REV-SALES-FCAST_CWS'!D44</f>
        <v>17</v>
      </c>
      <c r="AE43" s="33">
        <f>'REV-SALES-FCAST_CWS'!E44</f>
        <v>20</v>
      </c>
      <c r="AF43" s="33">
        <f>'REV-SALES-FCAST_CWS'!F44</f>
        <v>20</v>
      </c>
      <c r="AG43" s="33">
        <f>'REV-SALES-FCAST_CWS'!G44</f>
        <v>22</v>
      </c>
      <c r="AH43" s="33">
        <f>'REV-SALES-FCAST_CWS'!H44</f>
        <v>22</v>
      </c>
      <c r="AI43" s="33">
        <f>'REV-SALES-FCAST_CWS'!I44</f>
        <v>22</v>
      </c>
      <c r="AJ43" s="33">
        <f>'REV-SALES-FCAST_CWS'!J44</f>
        <v>20</v>
      </c>
      <c r="AK43" s="33">
        <f>'REV-SALES-FCAST_CWS'!K44</f>
        <v>20</v>
      </c>
      <c r="AL43" s="33">
        <f>'REV-SALES-FCAST_CWS'!L44</f>
        <v>17</v>
      </c>
      <c r="AM43" s="33">
        <f>'REV-SALES-FCAST_CWS'!M44</f>
        <v>15</v>
      </c>
      <c r="AN43" s="33">
        <f>'REV-SALES-FCAST_CWS'!N44</f>
        <v>13</v>
      </c>
      <c r="AO43" s="33">
        <f>'REV-SALES-FCAST_CWS'!C48</f>
        <v>15</v>
      </c>
      <c r="AP43" s="33">
        <f>'REV-SALES-FCAST_CWS'!D48</f>
        <v>25</v>
      </c>
      <c r="AQ43" s="33">
        <f>'REV-SALES-FCAST_CWS'!E48</f>
        <v>28</v>
      </c>
      <c r="AR43" s="33">
        <f>'REV-SALES-FCAST_CWS'!F48</f>
        <v>28</v>
      </c>
      <c r="AS43" s="33">
        <f>'REV-SALES-FCAST_CWS'!G48</f>
        <v>31</v>
      </c>
      <c r="AT43" s="33">
        <f>'REV-SALES-FCAST_CWS'!H48</f>
        <v>31</v>
      </c>
      <c r="AU43" s="33">
        <f>'REV-SALES-FCAST_CWS'!I48</f>
        <v>31</v>
      </c>
      <c r="AV43" s="33">
        <f>'REV-SALES-FCAST_CWS'!J48</f>
        <v>28</v>
      </c>
      <c r="AW43" s="33">
        <f>'REV-SALES-FCAST_CWS'!K48</f>
        <v>28</v>
      </c>
      <c r="AX43" s="33">
        <f>'REV-SALES-FCAST_CWS'!L48</f>
        <v>25</v>
      </c>
      <c r="AY43" s="33">
        <f>'REV-SALES-FCAST_CWS'!M48</f>
        <v>22</v>
      </c>
      <c r="AZ43" s="33">
        <f>'REV-SALES-FCAST_CWS'!N48</f>
        <v>19</v>
      </c>
      <c r="BA43" s="33">
        <f>'REV-SALES-FCAST_CWS'!C52</f>
        <v>21</v>
      </c>
      <c r="BB43" s="33">
        <f>'REV-SALES-FCAST_CWS'!D52</f>
        <v>33</v>
      </c>
      <c r="BC43" s="33">
        <f>'REV-SALES-FCAST_CWS'!E52</f>
        <v>38</v>
      </c>
      <c r="BD43" s="33">
        <f>'REV-SALES-FCAST_CWS'!F52</f>
        <v>38</v>
      </c>
      <c r="BE43" s="33">
        <f>'REV-SALES-FCAST_CWS'!G52</f>
        <v>42</v>
      </c>
      <c r="BF43" s="33">
        <f>'REV-SALES-FCAST_CWS'!H52</f>
        <v>42</v>
      </c>
      <c r="BG43" s="33">
        <f>'REV-SALES-FCAST_CWS'!I52</f>
        <v>42</v>
      </c>
      <c r="BH43" s="33">
        <f>'REV-SALES-FCAST_CWS'!J52</f>
        <v>38</v>
      </c>
      <c r="BI43" s="33">
        <f>'REV-SALES-FCAST_CWS'!K52</f>
        <v>38</v>
      </c>
      <c r="BJ43" s="33">
        <f>'REV-SALES-FCAST_CWS'!L52</f>
        <v>33</v>
      </c>
      <c r="BK43" s="33">
        <f>'REV-SALES-FCAST_CWS'!M52</f>
        <v>29</v>
      </c>
      <c r="BL43" s="33">
        <f>'REV-SALES-FCAST_CWS'!N52</f>
        <v>25</v>
      </c>
      <c r="BM43" s="118">
        <f>SUM(E43:BL43)</f>
        <v>1159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0</v>
      </c>
      <c r="I44" s="63">
        <f>'COGS-PRICE-MARGIN_CWS'!$C5*I43</f>
        <v>0</v>
      </c>
      <c r="J44" s="63">
        <f>'COGS-PRICE-MARGIN_CWS'!$C5*J43</f>
        <v>0</v>
      </c>
      <c r="K44" s="63">
        <f>'COGS-PRICE-MARGIN_CWS'!$C5*K43</f>
        <v>0</v>
      </c>
      <c r="L44" s="63">
        <f>'COGS-PRICE-MARGIN_CWS'!$C5*L43</f>
        <v>0</v>
      </c>
      <c r="M44" s="63">
        <f>'COGS-PRICE-MARGIN_CWS'!$C5*M43</f>
        <v>0</v>
      </c>
      <c r="N44" s="63">
        <f>'COGS-PRICE-MARGIN_CWS'!$C5*N43</f>
        <v>125000</v>
      </c>
      <c r="O44" s="63">
        <f>'COGS-PRICE-MARGIN_CWS'!$C5*O43</f>
        <v>125000</v>
      </c>
      <c r="P44" s="63">
        <f>'COGS-PRICE-MARGIN_CWS'!$C5*P43</f>
        <v>250000</v>
      </c>
      <c r="Q44" s="63">
        <f>'COGS-PRICE-MARGIN_CWS'!$C26*Q43</f>
        <v>16500</v>
      </c>
      <c r="R44" s="63">
        <f>'COGS-PRICE-MARGIN_CWS'!$C26*R43</f>
        <v>22000</v>
      </c>
      <c r="S44" s="63">
        <f>'COGS-PRICE-MARGIN_CWS'!$C26*S43</f>
        <v>49500</v>
      </c>
      <c r="T44" s="63">
        <f>'COGS-PRICE-MARGIN_CWS'!$C26*T43</f>
        <v>49500</v>
      </c>
      <c r="U44" s="63">
        <f>'COGS-PRICE-MARGIN_CWS'!$C26*U43</f>
        <v>49500</v>
      </c>
      <c r="V44" s="63">
        <f>'COGS-PRICE-MARGIN_CWS'!$C26*V43</f>
        <v>49500</v>
      </c>
      <c r="W44" s="63">
        <f>'COGS-PRICE-MARGIN_CWS'!$C26*W43</f>
        <v>49500</v>
      </c>
      <c r="X44" s="63">
        <f>'COGS-PRICE-MARGIN_CWS'!$C26*X43</f>
        <v>55000</v>
      </c>
      <c r="Y44" s="63">
        <f>'COGS-PRICE-MARGIN_CWS'!$C26*Y43</f>
        <v>60500</v>
      </c>
      <c r="Z44" s="63">
        <f>'COGS-PRICE-MARGIN_CWS'!$C26*Z43</f>
        <v>60500</v>
      </c>
      <c r="AA44" s="63">
        <f>'COGS-PRICE-MARGIN_CWS'!$C26*AA43</f>
        <v>71500</v>
      </c>
      <c r="AB44" s="63">
        <f>'COGS-PRICE-MARGIN_CWS'!$C26*AB43</f>
        <v>71500</v>
      </c>
      <c r="AC44" s="63">
        <f>'COGS-PRICE-MARGIN_CWS'!$C47*AC43</f>
        <v>66000</v>
      </c>
      <c r="AD44" s="63">
        <f>'COGS-PRICE-MARGIN_CWS'!$C47*AD43</f>
        <v>102000</v>
      </c>
      <c r="AE44" s="63">
        <f>'COGS-PRICE-MARGIN_CWS'!$C47*AE43</f>
        <v>120000</v>
      </c>
      <c r="AF44" s="63">
        <f>'COGS-PRICE-MARGIN_CWS'!$C47*AF43</f>
        <v>120000</v>
      </c>
      <c r="AG44" s="63">
        <f>'COGS-PRICE-MARGIN_CWS'!$C47*AG43</f>
        <v>132000</v>
      </c>
      <c r="AH44" s="63">
        <f>'COGS-PRICE-MARGIN_CWS'!$C47*AH43</f>
        <v>132000</v>
      </c>
      <c r="AI44" s="63">
        <f>'COGS-PRICE-MARGIN_CWS'!$C47*AI43</f>
        <v>132000</v>
      </c>
      <c r="AJ44" s="63">
        <f>'COGS-PRICE-MARGIN_CWS'!$C47*AJ43</f>
        <v>120000</v>
      </c>
      <c r="AK44" s="63">
        <f>'COGS-PRICE-MARGIN_CWS'!$C47*AK43</f>
        <v>120000</v>
      </c>
      <c r="AL44" s="63">
        <f>'COGS-PRICE-MARGIN_CWS'!$C47*AL43</f>
        <v>102000</v>
      </c>
      <c r="AM44" s="63">
        <f>'COGS-PRICE-MARGIN_CWS'!$C47*AM43</f>
        <v>90000</v>
      </c>
      <c r="AN44" s="63">
        <f>'COGS-PRICE-MARGIN_CWS'!$C47*AN43</f>
        <v>78000</v>
      </c>
      <c r="AO44" s="63">
        <f>'COGS-PRICE-MARGIN_CWS'!$C68*AO43</f>
        <v>97500</v>
      </c>
      <c r="AP44" s="63">
        <f>'COGS-PRICE-MARGIN_CWS'!$C68*AP43</f>
        <v>162500</v>
      </c>
      <c r="AQ44" s="63">
        <f>'COGS-PRICE-MARGIN_CWS'!$C68*AQ43</f>
        <v>182000</v>
      </c>
      <c r="AR44" s="63">
        <f>'COGS-PRICE-MARGIN_CWS'!$C68*AR43</f>
        <v>182000</v>
      </c>
      <c r="AS44" s="63">
        <f>'COGS-PRICE-MARGIN_CWS'!$C68*AS43</f>
        <v>201500</v>
      </c>
      <c r="AT44" s="63">
        <f>'COGS-PRICE-MARGIN_CWS'!$C68*AT43</f>
        <v>201500</v>
      </c>
      <c r="AU44" s="63">
        <f>'COGS-PRICE-MARGIN_CWS'!$C68*AU43</f>
        <v>201500</v>
      </c>
      <c r="AV44" s="63">
        <f>'COGS-PRICE-MARGIN_CWS'!$C68*AV43</f>
        <v>182000</v>
      </c>
      <c r="AW44" s="63">
        <f>'COGS-PRICE-MARGIN_CWS'!$C68*AW43</f>
        <v>182000</v>
      </c>
      <c r="AX44" s="63">
        <f>'COGS-PRICE-MARGIN_CWS'!$C68*AX43</f>
        <v>162500</v>
      </c>
      <c r="AY44" s="63">
        <f>'COGS-PRICE-MARGIN_CWS'!$C68*AY43</f>
        <v>143000</v>
      </c>
      <c r="AZ44" s="63">
        <f>'COGS-PRICE-MARGIN_CWS'!$C68*AZ43</f>
        <v>123500</v>
      </c>
      <c r="BA44" s="63">
        <f>'COGS-PRICE-MARGIN_CWS'!$C89*BA43</f>
        <v>152250</v>
      </c>
      <c r="BB44" s="63">
        <f>'COGS-PRICE-MARGIN_CWS'!$C89*BB43</f>
        <v>239250</v>
      </c>
      <c r="BC44" s="63">
        <f>'COGS-PRICE-MARGIN_CWS'!$C89*BC43</f>
        <v>275500</v>
      </c>
      <c r="BD44" s="63">
        <f>'COGS-PRICE-MARGIN_CWS'!$C89*BD43</f>
        <v>275500</v>
      </c>
      <c r="BE44" s="63">
        <f>'COGS-PRICE-MARGIN_CWS'!$C89*BE43</f>
        <v>304500</v>
      </c>
      <c r="BF44" s="63">
        <f>'COGS-PRICE-MARGIN_CWS'!$C89*BF43</f>
        <v>304500</v>
      </c>
      <c r="BG44" s="63">
        <f>'COGS-PRICE-MARGIN_CWS'!$C89*BG43</f>
        <v>304500</v>
      </c>
      <c r="BH44" s="63">
        <f>'COGS-PRICE-MARGIN_CWS'!$C89*BH43</f>
        <v>275500</v>
      </c>
      <c r="BI44" s="63">
        <f>'COGS-PRICE-MARGIN_CWS'!$C89*BI43</f>
        <v>275500</v>
      </c>
      <c r="BJ44" s="63">
        <f>'COGS-PRICE-MARGIN_CWS'!$C89*BJ43</f>
        <v>239250</v>
      </c>
      <c r="BK44" s="63">
        <f>'COGS-PRICE-MARGIN_CWS'!$C89*BK43</f>
        <v>210250</v>
      </c>
      <c r="BL44" s="63">
        <f>'COGS-PRICE-MARGIN_CWS'!$C89*BL43</f>
        <v>181250</v>
      </c>
      <c r="BM44" s="118">
        <f>SUM(E44:BL44)</f>
        <v>7478250</v>
      </c>
    </row>
    <row r="45" spans="2:65" x14ac:dyDescent="0.15">
      <c r="B45" s="47" t="s">
        <v>351</v>
      </c>
      <c r="C45" s="47"/>
      <c r="E45" s="172">
        <f>'COGS-PRICE-MARGIN_CWS'!$D5</f>
        <v>0.6</v>
      </c>
      <c r="F45" s="172">
        <f>'COGS-PRICE-MARGIN_CWS'!$D5</f>
        <v>0.6</v>
      </c>
      <c r="G45" s="172">
        <f>'COGS-PRICE-MARGIN_CWS'!$D5</f>
        <v>0.6</v>
      </c>
      <c r="H45" s="172">
        <f>'COGS-PRICE-MARGIN_CWS'!$D5</f>
        <v>0.6</v>
      </c>
      <c r="I45" s="172">
        <f>'COGS-PRICE-MARGIN_CWS'!$D5</f>
        <v>0.6</v>
      </c>
      <c r="J45" s="172">
        <f>'COGS-PRICE-MARGIN_CWS'!$D5</f>
        <v>0.6</v>
      </c>
      <c r="K45" s="172">
        <f>'COGS-PRICE-MARGIN_CWS'!$D5</f>
        <v>0.6</v>
      </c>
      <c r="L45" s="172">
        <f>'COGS-PRICE-MARGIN_CWS'!$D5</f>
        <v>0.6</v>
      </c>
      <c r="M45" s="172">
        <f>'COGS-PRICE-MARGIN_CWS'!$D5</f>
        <v>0.6</v>
      </c>
      <c r="N45" s="172">
        <f>'COGS-PRICE-MARGIN_CWS'!$D5</f>
        <v>0.6</v>
      </c>
      <c r="O45" s="172">
        <f>'COGS-PRICE-MARGIN_CWS'!$D5</f>
        <v>0.6</v>
      </c>
      <c r="P45" s="172">
        <f>'COGS-PRICE-MARGIN_CWS'!$D5</f>
        <v>0.6</v>
      </c>
      <c r="Q45" s="172">
        <f>'COGS-PRICE-MARGIN_CWS'!$D26</f>
        <v>0.25</v>
      </c>
      <c r="R45" s="172">
        <f>'COGS-PRICE-MARGIN_CWS'!$D26</f>
        <v>0.25</v>
      </c>
      <c r="S45" s="172">
        <f>'COGS-PRICE-MARGIN_CWS'!$D26</f>
        <v>0.25</v>
      </c>
      <c r="T45" s="172">
        <f>'COGS-PRICE-MARGIN_CWS'!$D26</f>
        <v>0.25</v>
      </c>
      <c r="U45" s="172">
        <f>'COGS-PRICE-MARGIN_CWS'!$D26</f>
        <v>0.25</v>
      </c>
      <c r="V45" s="172">
        <f>'COGS-PRICE-MARGIN_CWS'!$D26</f>
        <v>0.25</v>
      </c>
      <c r="W45" s="172">
        <f>'COGS-PRICE-MARGIN_CWS'!$D26</f>
        <v>0.25</v>
      </c>
      <c r="X45" s="172">
        <f>'COGS-PRICE-MARGIN_CWS'!$D26</f>
        <v>0.25</v>
      </c>
      <c r="Y45" s="172">
        <f>'COGS-PRICE-MARGIN_CWS'!$D26</f>
        <v>0.25</v>
      </c>
      <c r="Z45" s="172">
        <f>'COGS-PRICE-MARGIN_CWS'!$D26</f>
        <v>0.25</v>
      </c>
      <c r="AA45" s="172">
        <f>'COGS-PRICE-MARGIN_CWS'!$D26</f>
        <v>0.25</v>
      </c>
      <c r="AB45" s="172">
        <f>'COGS-PRICE-MARGIN_CWS'!$D26</f>
        <v>0.25</v>
      </c>
      <c r="AC45" s="172">
        <f>'COGS-PRICE-MARGIN_CWS'!$D47</f>
        <v>0.15</v>
      </c>
      <c r="AD45" s="172">
        <f>'COGS-PRICE-MARGIN_CWS'!$D47</f>
        <v>0.15</v>
      </c>
      <c r="AE45" s="172">
        <f>'COGS-PRICE-MARGIN_CWS'!$D47</f>
        <v>0.15</v>
      </c>
      <c r="AF45" s="172">
        <f>'COGS-PRICE-MARGIN_CWS'!$D47</f>
        <v>0.15</v>
      </c>
      <c r="AG45" s="172">
        <f>'COGS-PRICE-MARGIN_CWS'!$D47</f>
        <v>0.15</v>
      </c>
      <c r="AH45" s="172">
        <f>'COGS-PRICE-MARGIN_CWS'!$D47</f>
        <v>0.15</v>
      </c>
      <c r="AI45" s="172">
        <f>'COGS-PRICE-MARGIN_CWS'!$D47</f>
        <v>0.15</v>
      </c>
      <c r="AJ45" s="172">
        <f>'COGS-PRICE-MARGIN_CWS'!$D47</f>
        <v>0.15</v>
      </c>
      <c r="AK45" s="172">
        <f>'COGS-PRICE-MARGIN_CWS'!$D47</f>
        <v>0.15</v>
      </c>
      <c r="AL45" s="172">
        <f>'COGS-PRICE-MARGIN_CWS'!$D47</f>
        <v>0.15</v>
      </c>
      <c r="AM45" s="172">
        <f>'COGS-PRICE-MARGIN_CWS'!$D47</f>
        <v>0.15</v>
      </c>
      <c r="AN45" s="172">
        <f>'COGS-PRICE-MARGIN_CWS'!$D47</f>
        <v>0.15</v>
      </c>
      <c r="AO45" s="172">
        <f>'COGS-PRICE-MARGIN_CWS'!$D68</f>
        <v>0.1</v>
      </c>
      <c r="AP45" s="172">
        <f>'COGS-PRICE-MARGIN_CWS'!$D68</f>
        <v>0.1</v>
      </c>
      <c r="AQ45" s="172">
        <f>'COGS-PRICE-MARGIN_CWS'!$D68</f>
        <v>0.1</v>
      </c>
      <c r="AR45" s="172">
        <f>'COGS-PRICE-MARGIN_CWS'!$D68</f>
        <v>0.1</v>
      </c>
      <c r="AS45" s="172">
        <f>'COGS-PRICE-MARGIN_CWS'!$D68</f>
        <v>0.1</v>
      </c>
      <c r="AT45" s="172">
        <f>'COGS-PRICE-MARGIN_CWS'!$D68</f>
        <v>0.1</v>
      </c>
      <c r="AU45" s="172">
        <f>'COGS-PRICE-MARGIN_CWS'!$D68</f>
        <v>0.1</v>
      </c>
      <c r="AV45" s="172">
        <f>'COGS-PRICE-MARGIN_CWS'!$D68</f>
        <v>0.1</v>
      </c>
      <c r="AW45" s="172">
        <f>'COGS-PRICE-MARGIN_CWS'!$D68</f>
        <v>0.1</v>
      </c>
      <c r="AX45" s="172">
        <f>'COGS-PRICE-MARGIN_CWS'!$D68</f>
        <v>0.1</v>
      </c>
      <c r="AY45" s="172">
        <f>'COGS-PRICE-MARGIN_CWS'!$D68</f>
        <v>0.1</v>
      </c>
      <c r="AZ45" s="172">
        <f>'COGS-PRICE-MARGIN_CWS'!$D68</f>
        <v>0.1</v>
      </c>
      <c r="BA45" s="172">
        <f>'COGS-PRICE-MARGIN_CWS'!$D89</f>
        <v>0.1</v>
      </c>
      <c r="BB45" s="172">
        <f>'COGS-PRICE-MARGIN_CWS'!$D89</f>
        <v>0.1</v>
      </c>
      <c r="BC45" s="172">
        <f>'COGS-PRICE-MARGIN_CWS'!$D89</f>
        <v>0.1</v>
      </c>
      <c r="BD45" s="172">
        <f>'COGS-PRICE-MARGIN_CWS'!$D89</f>
        <v>0.1</v>
      </c>
      <c r="BE45" s="172">
        <f>'COGS-PRICE-MARGIN_CWS'!$D89</f>
        <v>0.1</v>
      </c>
      <c r="BF45" s="172">
        <f>'COGS-PRICE-MARGIN_CWS'!$D89</f>
        <v>0.1</v>
      </c>
      <c r="BG45" s="172">
        <f>'COGS-PRICE-MARGIN_CWS'!$D89</f>
        <v>0.1</v>
      </c>
      <c r="BH45" s="172">
        <f>'COGS-PRICE-MARGIN_CWS'!$D89</f>
        <v>0.1</v>
      </c>
      <c r="BI45" s="172">
        <f>'COGS-PRICE-MARGIN_CWS'!$D89</f>
        <v>0.1</v>
      </c>
      <c r="BJ45" s="172">
        <f>'COGS-PRICE-MARGIN_CWS'!$D89</f>
        <v>0.1</v>
      </c>
      <c r="BK45" s="172">
        <f>'COGS-PRICE-MARGIN_CWS'!$D89</f>
        <v>0.1</v>
      </c>
      <c r="BL45" s="172">
        <f>'COGS-PRICE-MARGIN_CWS'!$D89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680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0</v>
      </c>
      <c r="I47" s="70">
        <f t="shared" si="40"/>
        <v>0</v>
      </c>
      <c r="J47" s="70">
        <f t="shared" si="40"/>
        <v>0</v>
      </c>
      <c r="K47" s="70">
        <f t="shared" si="40"/>
        <v>0</v>
      </c>
      <c r="L47" s="70">
        <f t="shared" si="40"/>
        <v>0</v>
      </c>
      <c r="M47" s="70">
        <f t="shared" si="40"/>
        <v>0</v>
      </c>
      <c r="N47" s="70">
        <f t="shared" si="40"/>
        <v>2000</v>
      </c>
      <c r="O47" s="70">
        <f t="shared" si="40"/>
        <v>2000</v>
      </c>
      <c r="P47" s="70">
        <f t="shared" si="40"/>
        <v>2000</v>
      </c>
      <c r="Q47" s="70">
        <f t="shared" si="40"/>
        <v>4125</v>
      </c>
      <c r="R47" s="70">
        <f t="shared" si="40"/>
        <v>4125</v>
      </c>
      <c r="S47" s="70">
        <f t="shared" si="40"/>
        <v>4125</v>
      </c>
      <c r="T47" s="70">
        <f t="shared" si="40"/>
        <v>4125</v>
      </c>
      <c r="U47" s="70">
        <f t="shared" si="40"/>
        <v>4125</v>
      </c>
      <c r="V47" s="70">
        <f t="shared" si="40"/>
        <v>4125</v>
      </c>
      <c r="W47" s="70">
        <f t="shared" si="40"/>
        <v>4125</v>
      </c>
      <c r="X47" s="70">
        <f t="shared" si="40"/>
        <v>4125</v>
      </c>
      <c r="Y47" s="70">
        <f t="shared" si="40"/>
        <v>4125</v>
      </c>
      <c r="Z47" s="70">
        <f t="shared" si="40"/>
        <v>4125</v>
      </c>
      <c r="AA47" s="70">
        <f t="shared" si="40"/>
        <v>4125</v>
      </c>
      <c r="AB47" s="70">
        <f t="shared" si="40"/>
        <v>4125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0</v>
      </c>
      <c r="I48" s="178">
        <f t="shared" si="41"/>
        <v>0</v>
      </c>
      <c r="J48" s="178">
        <f t="shared" si="41"/>
        <v>0</v>
      </c>
      <c r="K48" s="178">
        <f t="shared" si="41"/>
        <v>0</v>
      </c>
      <c r="L48" s="178">
        <f t="shared" si="41"/>
        <v>0</v>
      </c>
      <c r="M48" s="178">
        <f t="shared" si="41"/>
        <v>0</v>
      </c>
      <c r="N48" s="178">
        <f t="shared" si="41"/>
        <v>50000</v>
      </c>
      <c r="O48" s="178">
        <f t="shared" si="41"/>
        <v>50000</v>
      </c>
      <c r="P48" s="178">
        <f t="shared" si="41"/>
        <v>100000</v>
      </c>
      <c r="Q48" s="178">
        <f t="shared" si="41"/>
        <v>12375</v>
      </c>
      <c r="R48" s="178">
        <f t="shared" si="41"/>
        <v>16500</v>
      </c>
      <c r="S48" s="178">
        <f t="shared" si="41"/>
        <v>37125</v>
      </c>
      <c r="T48" s="178">
        <f t="shared" si="41"/>
        <v>37125</v>
      </c>
      <c r="U48" s="178">
        <f t="shared" si="41"/>
        <v>37125</v>
      </c>
      <c r="V48" s="178">
        <f t="shared" si="41"/>
        <v>37125</v>
      </c>
      <c r="W48" s="178">
        <f t="shared" si="41"/>
        <v>37125</v>
      </c>
      <c r="X48" s="178">
        <f t="shared" si="41"/>
        <v>41250</v>
      </c>
      <c r="Y48" s="178">
        <f t="shared" si="41"/>
        <v>45375</v>
      </c>
      <c r="Z48" s="178">
        <f t="shared" si="41"/>
        <v>45375</v>
      </c>
      <c r="AA48" s="178">
        <f t="shared" si="41"/>
        <v>53625</v>
      </c>
      <c r="AB48" s="178">
        <f t="shared" si="41"/>
        <v>53625</v>
      </c>
      <c r="AC48" s="178">
        <f t="shared" si="41"/>
        <v>56100</v>
      </c>
      <c r="AD48" s="178">
        <f t="shared" si="41"/>
        <v>86700</v>
      </c>
      <c r="AE48" s="178">
        <f t="shared" si="41"/>
        <v>102000</v>
      </c>
      <c r="AF48" s="178">
        <f t="shared" si="41"/>
        <v>102000</v>
      </c>
      <c r="AG48" s="178">
        <f t="shared" si="41"/>
        <v>112200</v>
      </c>
      <c r="AH48" s="178">
        <f t="shared" si="41"/>
        <v>112200</v>
      </c>
      <c r="AI48" s="178">
        <f t="shared" si="41"/>
        <v>112200</v>
      </c>
      <c r="AJ48" s="178">
        <f t="shared" si="41"/>
        <v>102000</v>
      </c>
      <c r="AK48" s="178">
        <f t="shared" ref="AK48:BL48" si="42">AK44*(1-AK45)</f>
        <v>102000</v>
      </c>
      <c r="AL48" s="178">
        <f t="shared" si="42"/>
        <v>86700</v>
      </c>
      <c r="AM48" s="178">
        <f t="shared" si="42"/>
        <v>76500</v>
      </c>
      <c r="AN48" s="178">
        <f t="shared" si="42"/>
        <v>66300</v>
      </c>
      <c r="AO48" s="178">
        <f t="shared" si="42"/>
        <v>87750</v>
      </c>
      <c r="AP48" s="178">
        <f t="shared" si="42"/>
        <v>146250</v>
      </c>
      <c r="AQ48" s="178">
        <f t="shared" si="42"/>
        <v>163800</v>
      </c>
      <c r="AR48" s="178">
        <f t="shared" si="42"/>
        <v>163800</v>
      </c>
      <c r="AS48" s="178">
        <f t="shared" si="42"/>
        <v>181350</v>
      </c>
      <c r="AT48" s="178">
        <f t="shared" si="42"/>
        <v>181350</v>
      </c>
      <c r="AU48" s="178">
        <f t="shared" si="42"/>
        <v>181350</v>
      </c>
      <c r="AV48" s="178">
        <f t="shared" si="42"/>
        <v>163800</v>
      </c>
      <c r="AW48" s="178">
        <f t="shared" si="42"/>
        <v>163800</v>
      </c>
      <c r="AX48" s="178">
        <f t="shared" si="42"/>
        <v>146250</v>
      </c>
      <c r="AY48" s="178">
        <f t="shared" si="42"/>
        <v>128700</v>
      </c>
      <c r="AZ48" s="178">
        <f t="shared" si="42"/>
        <v>111150</v>
      </c>
      <c r="BA48" s="178">
        <f t="shared" si="42"/>
        <v>137025</v>
      </c>
      <c r="BB48" s="178">
        <f t="shared" si="42"/>
        <v>215325</v>
      </c>
      <c r="BC48" s="178">
        <f t="shared" si="42"/>
        <v>247950</v>
      </c>
      <c r="BD48" s="178">
        <f t="shared" si="42"/>
        <v>247950</v>
      </c>
      <c r="BE48" s="178">
        <f t="shared" si="42"/>
        <v>274050</v>
      </c>
      <c r="BF48" s="178">
        <f t="shared" si="42"/>
        <v>274050</v>
      </c>
      <c r="BG48" s="178">
        <f t="shared" si="42"/>
        <v>274050</v>
      </c>
      <c r="BH48" s="178">
        <f t="shared" si="42"/>
        <v>247950</v>
      </c>
      <c r="BI48" s="178">
        <f t="shared" si="42"/>
        <v>247950</v>
      </c>
      <c r="BJ48" s="178">
        <f t="shared" si="42"/>
        <v>215325</v>
      </c>
      <c r="BK48" s="178">
        <f t="shared" si="42"/>
        <v>189225</v>
      </c>
      <c r="BL48" s="178">
        <f t="shared" si="42"/>
        <v>163125</v>
      </c>
      <c r="BM48" s="118">
        <f>SUM(E48:BL48)</f>
        <v>6323975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0</v>
      </c>
      <c r="I52" s="63">
        <f>'COGS-PRICE-MARGIN_CWS'!$F5*I43</f>
        <v>0</v>
      </c>
      <c r="J52" s="63">
        <f>'COGS-PRICE-MARGIN_CWS'!$F5*J43</f>
        <v>0</v>
      </c>
      <c r="K52" s="63">
        <f>'COGS-PRICE-MARGIN_CWS'!$F5*K43</f>
        <v>0</v>
      </c>
      <c r="L52" s="63">
        <f>'COGS-PRICE-MARGIN_CWS'!$F5*L43</f>
        <v>0</v>
      </c>
      <c r="M52" s="63">
        <f>'COGS-PRICE-MARGIN_CWS'!$F5*M43</f>
        <v>0</v>
      </c>
      <c r="N52" s="63">
        <f>'COGS-PRICE-MARGIN_CWS'!$F5*N43</f>
        <v>18750</v>
      </c>
      <c r="O52" s="63">
        <f>'COGS-PRICE-MARGIN_CWS'!$F5*O43</f>
        <v>18750</v>
      </c>
      <c r="P52" s="63">
        <f>'COGS-PRICE-MARGIN_CWS'!$F5*P43</f>
        <v>37500</v>
      </c>
      <c r="Q52" s="63">
        <f>'COGS-PRICE-MARGIN_CWS'!$F26*Q43</f>
        <v>2025</v>
      </c>
      <c r="R52" s="63">
        <f>'COGS-PRICE-MARGIN_CWS'!$F26*R43</f>
        <v>2700</v>
      </c>
      <c r="S52" s="63">
        <f>'COGS-PRICE-MARGIN_CWS'!$F26*S43</f>
        <v>6075</v>
      </c>
      <c r="T52" s="63">
        <f>'COGS-PRICE-MARGIN_CWS'!$F26*T43</f>
        <v>6075</v>
      </c>
      <c r="U52" s="63">
        <f>'COGS-PRICE-MARGIN_CWS'!$F26*U43</f>
        <v>6075</v>
      </c>
      <c r="V52" s="63">
        <f>'COGS-PRICE-MARGIN_CWS'!$F26*V43</f>
        <v>6075</v>
      </c>
      <c r="W52" s="63">
        <f>'COGS-PRICE-MARGIN_CWS'!$F26*W43</f>
        <v>6075</v>
      </c>
      <c r="X52" s="63">
        <f>'COGS-PRICE-MARGIN_CWS'!$F26*X43</f>
        <v>6750</v>
      </c>
      <c r="Y52" s="63">
        <f>'COGS-PRICE-MARGIN_CWS'!$F26*Y43</f>
        <v>7425</v>
      </c>
      <c r="Z52" s="63">
        <f>'COGS-PRICE-MARGIN_CWS'!$F26*Z43</f>
        <v>7425</v>
      </c>
      <c r="AA52" s="63">
        <f>'COGS-PRICE-MARGIN_CWS'!$F26*AA43</f>
        <v>8775</v>
      </c>
      <c r="AB52" s="63">
        <f>'COGS-PRICE-MARGIN_CWS'!$F26*AB43</f>
        <v>8775</v>
      </c>
      <c r="AC52" s="63">
        <f>'COGS-PRICE-MARGIN_CWS'!$F47*AC43</f>
        <v>6682.5</v>
      </c>
      <c r="AD52" s="63">
        <f>'COGS-PRICE-MARGIN_CWS'!$F47*AD43</f>
        <v>10327.5</v>
      </c>
      <c r="AE52" s="63">
        <f>'COGS-PRICE-MARGIN_CWS'!$F47*AE43</f>
        <v>12150</v>
      </c>
      <c r="AF52" s="63">
        <f>'COGS-PRICE-MARGIN_CWS'!$F47*AF43</f>
        <v>12150</v>
      </c>
      <c r="AG52" s="63">
        <f>'COGS-PRICE-MARGIN_CWS'!$F47*AG43</f>
        <v>13365</v>
      </c>
      <c r="AH52" s="63">
        <f>'COGS-PRICE-MARGIN_CWS'!$F47*AH43</f>
        <v>13365</v>
      </c>
      <c r="AI52" s="63">
        <f>'COGS-PRICE-MARGIN_CWS'!$F47*AI43</f>
        <v>13365</v>
      </c>
      <c r="AJ52" s="63">
        <f>'COGS-PRICE-MARGIN_CWS'!$F47*AJ43</f>
        <v>12150</v>
      </c>
      <c r="AK52" s="63">
        <f>'COGS-PRICE-MARGIN_CWS'!$F47*AK43</f>
        <v>12150</v>
      </c>
      <c r="AL52" s="63">
        <f>'COGS-PRICE-MARGIN_CWS'!$F47*AL43</f>
        <v>10327.5</v>
      </c>
      <c r="AM52" s="63">
        <f>'COGS-PRICE-MARGIN_CWS'!$F47*AM43</f>
        <v>9112.5</v>
      </c>
      <c r="AN52" s="63">
        <f>'COGS-PRICE-MARGIN_CWS'!$F47*AN43</f>
        <v>7897.5</v>
      </c>
      <c r="AO52" s="63">
        <f>'COGS-PRICE-MARGIN_CWS'!$F68*AO43</f>
        <v>8201.25</v>
      </c>
      <c r="AP52" s="63">
        <f>'COGS-PRICE-MARGIN_CWS'!$F68*AP43</f>
        <v>13668.75</v>
      </c>
      <c r="AQ52" s="63">
        <f>'COGS-PRICE-MARGIN_CWS'!$F68*AQ43</f>
        <v>15309</v>
      </c>
      <c r="AR52" s="63">
        <f>'COGS-PRICE-MARGIN_CWS'!$F68*AR43</f>
        <v>15309</v>
      </c>
      <c r="AS52" s="63">
        <f>'COGS-PRICE-MARGIN_CWS'!$F68*AS43</f>
        <v>16949.25</v>
      </c>
      <c r="AT52" s="63">
        <f>'COGS-PRICE-MARGIN_CWS'!$F68*AT43</f>
        <v>16949.25</v>
      </c>
      <c r="AU52" s="63">
        <f>'COGS-PRICE-MARGIN_CWS'!$F68*AU43</f>
        <v>16949.25</v>
      </c>
      <c r="AV52" s="63">
        <f>'COGS-PRICE-MARGIN_CWS'!$F68*AV43</f>
        <v>15309</v>
      </c>
      <c r="AW52" s="63">
        <f>'COGS-PRICE-MARGIN_CWS'!$F68*AW43</f>
        <v>15309</v>
      </c>
      <c r="AX52" s="63">
        <f>'COGS-PRICE-MARGIN_CWS'!$F68*AX43</f>
        <v>13668.75</v>
      </c>
      <c r="AY52" s="63">
        <f>'COGS-PRICE-MARGIN_CWS'!$F68*AY43</f>
        <v>12028.5</v>
      </c>
      <c r="AZ52" s="63">
        <f>'COGS-PRICE-MARGIN_CWS'!$F68*AZ43</f>
        <v>10388.25</v>
      </c>
      <c r="BA52" s="63">
        <f>'COGS-PRICE-MARGIN_CWS'!$F89*BA43</f>
        <v>10333.574999999999</v>
      </c>
      <c r="BB52" s="63">
        <f>'COGS-PRICE-MARGIN_CWS'!$F89*BB43</f>
        <v>16238.475</v>
      </c>
      <c r="BC52" s="63">
        <f>'COGS-PRICE-MARGIN_CWS'!$F89*BC43</f>
        <v>18698.849999999999</v>
      </c>
      <c r="BD52" s="63">
        <f>'COGS-PRICE-MARGIN_CWS'!$F89*BD43</f>
        <v>18698.849999999999</v>
      </c>
      <c r="BE52" s="63">
        <f>'COGS-PRICE-MARGIN_CWS'!$F89*BE43</f>
        <v>20667.149999999998</v>
      </c>
      <c r="BF52" s="63">
        <f>'COGS-PRICE-MARGIN_CWS'!$F89*BF43</f>
        <v>20667.149999999998</v>
      </c>
      <c r="BG52" s="63">
        <f>'COGS-PRICE-MARGIN_CWS'!$F89*BG43</f>
        <v>20667.149999999998</v>
      </c>
      <c r="BH52" s="63">
        <f>'COGS-PRICE-MARGIN_CWS'!$F89*BH43</f>
        <v>18698.849999999999</v>
      </c>
      <c r="BI52" s="63">
        <f>'COGS-PRICE-MARGIN_CWS'!$F89*BI43</f>
        <v>18698.849999999999</v>
      </c>
      <c r="BJ52" s="63">
        <f>'COGS-PRICE-MARGIN_CWS'!$F89*BJ43</f>
        <v>16238.475</v>
      </c>
      <c r="BK52" s="63">
        <f>'COGS-PRICE-MARGIN_CWS'!$F89*BK43</f>
        <v>14270.174999999999</v>
      </c>
      <c r="BL52" s="63">
        <f>'COGS-PRICE-MARGIN_CWS'!$F89*BL43</f>
        <v>12301.875</v>
      </c>
      <c r="BM52" s="118">
        <f>SUM(E52:BL52)</f>
        <v>658511.17499999993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3750</v>
      </c>
      <c r="O53" s="63">
        <f>'COGS-PRICE-MARGIN_CWS'!$F6*O43</f>
        <v>3750</v>
      </c>
      <c r="P53" s="63">
        <f>'COGS-PRICE-MARGIN_CWS'!$F6*P43</f>
        <v>7500</v>
      </c>
      <c r="Q53" s="63">
        <f>'COGS-PRICE-MARGIN_CWS'!$F27*Q43</f>
        <v>495</v>
      </c>
      <c r="R53" s="63">
        <f>'COGS-PRICE-MARGIN_CWS'!$F27*R43</f>
        <v>660</v>
      </c>
      <c r="S53" s="63">
        <f>'COGS-PRICE-MARGIN_CWS'!$F27*S43</f>
        <v>1485</v>
      </c>
      <c r="T53" s="63">
        <f>'COGS-PRICE-MARGIN_CWS'!$F27*T43</f>
        <v>1485</v>
      </c>
      <c r="U53" s="63">
        <f>'COGS-PRICE-MARGIN_CWS'!$F27*U43</f>
        <v>1485</v>
      </c>
      <c r="V53" s="63">
        <f>'COGS-PRICE-MARGIN_CWS'!$F27*V43</f>
        <v>1485</v>
      </c>
      <c r="W53" s="63">
        <f>'COGS-PRICE-MARGIN_CWS'!$F27*W43</f>
        <v>1485</v>
      </c>
      <c r="X53" s="63">
        <f>'COGS-PRICE-MARGIN_CWS'!$F27*X43</f>
        <v>1650</v>
      </c>
      <c r="Y53" s="63">
        <f>'COGS-PRICE-MARGIN_CWS'!$F27*Y43</f>
        <v>1815</v>
      </c>
      <c r="Z53" s="63">
        <f>'COGS-PRICE-MARGIN_CWS'!$F27*Z43</f>
        <v>1815</v>
      </c>
      <c r="AA53" s="63">
        <f>'COGS-PRICE-MARGIN_CWS'!$F27*AA43</f>
        <v>2145</v>
      </c>
      <c r="AB53" s="63">
        <f>'COGS-PRICE-MARGIN_CWS'!$F27*AB43</f>
        <v>2145</v>
      </c>
      <c r="AC53" s="63">
        <f>'COGS-PRICE-MARGIN_CWS'!$F48*AC43</f>
        <v>1996.5000000000002</v>
      </c>
      <c r="AD53" s="63">
        <f>'COGS-PRICE-MARGIN_CWS'!$F48*AD43</f>
        <v>3085.5000000000005</v>
      </c>
      <c r="AE53" s="63">
        <f>'COGS-PRICE-MARGIN_CWS'!$F48*AE43</f>
        <v>3630.0000000000005</v>
      </c>
      <c r="AF53" s="63">
        <f>'COGS-PRICE-MARGIN_CWS'!$F48*AF43</f>
        <v>3630.0000000000005</v>
      </c>
      <c r="AG53" s="63">
        <f>'COGS-PRICE-MARGIN_CWS'!$F48*AG43</f>
        <v>3993.0000000000005</v>
      </c>
      <c r="AH53" s="63">
        <f>'COGS-PRICE-MARGIN_CWS'!$F48*AH43</f>
        <v>3993.0000000000005</v>
      </c>
      <c r="AI53" s="63">
        <f>'COGS-PRICE-MARGIN_CWS'!$F48*AI43</f>
        <v>3993.0000000000005</v>
      </c>
      <c r="AJ53" s="63">
        <f>'COGS-PRICE-MARGIN_CWS'!$F48*AJ43</f>
        <v>3630.0000000000005</v>
      </c>
      <c r="AK53" s="63">
        <f>'COGS-PRICE-MARGIN_CWS'!$F48*AK43</f>
        <v>3630.0000000000005</v>
      </c>
      <c r="AL53" s="63">
        <f>'COGS-PRICE-MARGIN_CWS'!$F48*AL43</f>
        <v>3085.5000000000005</v>
      </c>
      <c r="AM53" s="63">
        <f>'COGS-PRICE-MARGIN_CWS'!$F48*AM43</f>
        <v>2722.5000000000005</v>
      </c>
      <c r="AN53" s="63">
        <f>'COGS-PRICE-MARGIN_CWS'!$F48*AN43</f>
        <v>2359.5000000000005</v>
      </c>
      <c r="AO53" s="63">
        <f>'COGS-PRICE-MARGIN_CWS'!$F69*AO43</f>
        <v>2994.7500000000005</v>
      </c>
      <c r="AP53" s="63">
        <f>'COGS-PRICE-MARGIN_CWS'!$F69*AP43</f>
        <v>4991.2500000000009</v>
      </c>
      <c r="AQ53" s="63">
        <f>'COGS-PRICE-MARGIN_CWS'!$F69*AQ43</f>
        <v>5590.2000000000007</v>
      </c>
      <c r="AR53" s="63">
        <f>'COGS-PRICE-MARGIN_CWS'!$F69*AR43</f>
        <v>5590.2000000000007</v>
      </c>
      <c r="AS53" s="63">
        <f>'COGS-PRICE-MARGIN_CWS'!$F69*AS43</f>
        <v>6189.1500000000015</v>
      </c>
      <c r="AT53" s="63">
        <f>'COGS-PRICE-MARGIN_CWS'!$F69*AT43</f>
        <v>6189.1500000000015</v>
      </c>
      <c r="AU53" s="63">
        <f>'COGS-PRICE-MARGIN_CWS'!$F69*AU43</f>
        <v>6189.1500000000015</v>
      </c>
      <c r="AV53" s="63">
        <f>'COGS-PRICE-MARGIN_CWS'!$F69*AV43</f>
        <v>5590.2000000000007</v>
      </c>
      <c r="AW53" s="63">
        <f>'COGS-PRICE-MARGIN_CWS'!$F69*AW43</f>
        <v>5590.2000000000007</v>
      </c>
      <c r="AX53" s="63">
        <f>'COGS-PRICE-MARGIN_CWS'!$F69*AX43</f>
        <v>4991.2500000000009</v>
      </c>
      <c r="AY53" s="63">
        <f>'COGS-PRICE-MARGIN_CWS'!$F69*AY43</f>
        <v>4392.3000000000011</v>
      </c>
      <c r="AZ53" s="63">
        <f>'COGS-PRICE-MARGIN_CWS'!$F69*AZ43</f>
        <v>3793.3500000000008</v>
      </c>
      <c r="BA53" s="63">
        <f>'COGS-PRICE-MARGIN_CWS'!$F90*BA43</f>
        <v>23.1</v>
      </c>
      <c r="BB53" s="63">
        <f>'COGS-PRICE-MARGIN_CWS'!$F90*BB43</f>
        <v>36.300000000000004</v>
      </c>
      <c r="BC53" s="63">
        <f>'COGS-PRICE-MARGIN_CWS'!$F90*BC43</f>
        <v>41.800000000000004</v>
      </c>
      <c r="BD53" s="63">
        <f>'COGS-PRICE-MARGIN_CWS'!$F90*BD43</f>
        <v>41.800000000000004</v>
      </c>
      <c r="BE53" s="63">
        <f>'COGS-PRICE-MARGIN_CWS'!$F90*BE43</f>
        <v>46.2</v>
      </c>
      <c r="BF53" s="63">
        <f>'COGS-PRICE-MARGIN_CWS'!$F90*BF43</f>
        <v>46.2</v>
      </c>
      <c r="BG53" s="63">
        <f>'COGS-PRICE-MARGIN_CWS'!$F90*BG43</f>
        <v>46.2</v>
      </c>
      <c r="BH53" s="63">
        <f>'COGS-PRICE-MARGIN_CWS'!$F90*BH43</f>
        <v>41.800000000000004</v>
      </c>
      <c r="BI53" s="63">
        <f>'COGS-PRICE-MARGIN_CWS'!$F90*BI43</f>
        <v>41.800000000000004</v>
      </c>
      <c r="BJ53" s="63">
        <f>'COGS-PRICE-MARGIN_CWS'!$F90*BJ43</f>
        <v>36.300000000000004</v>
      </c>
      <c r="BK53" s="63">
        <f>'COGS-PRICE-MARGIN_CWS'!$F90*BK43</f>
        <v>31.900000000000002</v>
      </c>
      <c r="BL53" s="63">
        <f>'COGS-PRICE-MARGIN_CWS'!$F90*BL43</f>
        <v>27.500000000000004</v>
      </c>
      <c r="BM53" s="118">
        <f>SUM(E53:BL53)</f>
        <v>135450.54999999993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187.5</v>
      </c>
      <c r="O54" s="63">
        <f>'COGS-PRICE-MARGIN_CWS'!$F7*O43</f>
        <v>187.5</v>
      </c>
      <c r="P54" s="63">
        <f>'COGS-PRICE-MARGIN_CWS'!$F7*P43</f>
        <v>375</v>
      </c>
      <c r="Q54" s="63">
        <f>'COGS-PRICE-MARGIN_CWS'!$F28*Q43</f>
        <v>20.25</v>
      </c>
      <c r="R54" s="63">
        <f>'COGS-PRICE-MARGIN_CWS'!$F28*R43</f>
        <v>27</v>
      </c>
      <c r="S54" s="63">
        <f>'COGS-PRICE-MARGIN_CWS'!$F28*S43</f>
        <v>60.75</v>
      </c>
      <c r="T54" s="63">
        <f>'COGS-PRICE-MARGIN_CWS'!$F28*T43</f>
        <v>60.75</v>
      </c>
      <c r="U54" s="63">
        <f>'COGS-PRICE-MARGIN_CWS'!$F28*U43</f>
        <v>60.75</v>
      </c>
      <c r="V54" s="63">
        <f>'COGS-PRICE-MARGIN_CWS'!$F28*V43</f>
        <v>60.75</v>
      </c>
      <c r="W54" s="63">
        <f>'COGS-PRICE-MARGIN_CWS'!$F28*W43</f>
        <v>60.75</v>
      </c>
      <c r="X54" s="63">
        <f>'COGS-PRICE-MARGIN_CWS'!$F28*X43</f>
        <v>67.5</v>
      </c>
      <c r="Y54" s="63">
        <f>'COGS-PRICE-MARGIN_CWS'!$F28*Y43</f>
        <v>74.25</v>
      </c>
      <c r="Z54" s="63">
        <f>'COGS-PRICE-MARGIN_CWS'!$F28*Z43</f>
        <v>74.25</v>
      </c>
      <c r="AA54" s="63">
        <f>'COGS-PRICE-MARGIN_CWS'!$F28*AA43</f>
        <v>87.75</v>
      </c>
      <c r="AB54" s="63">
        <f>'COGS-PRICE-MARGIN_CWS'!$F28*AB43</f>
        <v>87.75</v>
      </c>
      <c r="AC54" s="63">
        <f>'COGS-PRICE-MARGIN_CWS'!$F49*AC43</f>
        <v>66.825000000000003</v>
      </c>
      <c r="AD54" s="63">
        <f>'COGS-PRICE-MARGIN_CWS'!$F49*AD43</f>
        <v>103.27500000000001</v>
      </c>
      <c r="AE54" s="63">
        <f>'COGS-PRICE-MARGIN_CWS'!$F49*AE43</f>
        <v>121.5</v>
      </c>
      <c r="AF54" s="63">
        <f>'COGS-PRICE-MARGIN_CWS'!$F49*AF43</f>
        <v>121.5</v>
      </c>
      <c r="AG54" s="63">
        <f>'COGS-PRICE-MARGIN_CWS'!$F49*AG43</f>
        <v>133.65</v>
      </c>
      <c r="AH54" s="63">
        <f>'COGS-PRICE-MARGIN_CWS'!$F49*AH43</f>
        <v>133.65</v>
      </c>
      <c r="AI54" s="63">
        <f>'COGS-PRICE-MARGIN_CWS'!$F49*AI43</f>
        <v>133.65</v>
      </c>
      <c r="AJ54" s="63">
        <f>'COGS-PRICE-MARGIN_CWS'!$F49*AJ43</f>
        <v>121.5</v>
      </c>
      <c r="AK54" s="63">
        <f>'COGS-PRICE-MARGIN_CWS'!$F49*AK43</f>
        <v>121.5</v>
      </c>
      <c r="AL54" s="63">
        <f>'COGS-PRICE-MARGIN_CWS'!$F49*AL43</f>
        <v>103.27500000000001</v>
      </c>
      <c r="AM54" s="63">
        <f>'COGS-PRICE-MARGIN_CWS'!$F49*AM43</f>
        <v>91.125</v>
      </c>
      <c r="AN54" s="63">
        <f>'COGS-PRICE-MARGIN_CWS'!$F49*AN43</f>
        <v>78.975000000000009</v>
      </c>
      <c r="AO54" s="63">
        <f>'COGS-PRICE-MARGIN_CWS'!$F70*AO43</f>
        <v>82.012500000000003</v>
      </c>
      <c r="AP54" s="63">
        <f>'COGS-PRICE-MARGIN_CWS'!$F70*AP43</f>
        <v>136.6875</v>
      </c>
      <c r="AQ54" s="63">
        <f>'COGS-PRICE-MARGIN_CWS'!$F70*AQ43</f>
        <v>153.09</v>
      </c>
      <c r="AR54" s="63">
        <f>'COGS-PRICE-MARGIN_CWS'!$F70*AR43</f>
        <v>153.09</v>
      </c>
      <c r="AS54" s="63">
        <f>'COGS-PRICE-MARGIN_CWS'!$F70*AS43</f>
        <v>169.49250000000001</v>
      </c>
      <c r="AT54" s="63">
        <f>'COGS-PRICE-MARGIN_CWS'!$F70*AT43</f>
        <v>169.49250000000001</v>
      </c>
      <c r="AU54" s="63">
        <f>'COGS-PRICE-MARGIN_CWS'!$F70*AU43</f>
        <v>169.49250000000001</v>
      </c>
      <c r="AV54" s="63">
        <f>'COGS-PRICE-MARGIN_CWS'!$F70*AV43</f>
        <v>153.09</v>
      </c>
      <c r="AW54" s="63">
        <f>'COGS-PRICE-MARGIN_CWS'!$F70*AW43</f>
        <v>153.09</v>
      </c>
      <c r="AX54" s="63">
        <f>'COGS-PRICE-MARGIN_CWS'!$F70*AX43</f>
        <v>136.6875</v>
      </c>
      <c r="AY54" s="63">
        <f>'COGS-PRICE-MARGIN_CWS'!$F70*AY43</f>
        <v>120.28500000000001</v>
      </c>
      <c r="AZ54" s="63">
        <f>'COGS-PRICE-MARGIN_CWS'!$F70*AZ43</f>
        <v>103.88250000000001</v>
      </c>
      <c r="BA54" s="63">
        <f>'COGS-PRICE-MARGIN_CWS'!$F91*BA43</f>
        <v>103.33575</v>
      </c>
      <c r="BB54" s="63">
        <f>'COGS-PRICE-MARGIN_CWS'!$F91*BB43</f>
        <v>162.38475</v>
      </c>
      <c r="BC54" s="63">
        <f>'COGS-PRICE-MARGIN_CWS'!$F91*BC43</f>
        <v>186.98849999999999</v>
      </c>
      <c r="BD54" s="63">
        <f>'COGS-PRICE-MARGIN_CWS'!$F91*BD43</f>
        <v>186.98849999999999</v>
      </c>
      <c r="BE54" s="63">
        <f>'COGS-PRICE-MARGIN_CWS'!$F91*BE43</f>
        <v>206.67150000000001</v>
      </c>
      <c r="BF54" s="63">
        <f>'COGS-PRICE-MARGIN_CWS'!$F91*BF43</f>
        <v>206.67150000000001</v>
      </c>
      <c r="BG54" s="63">
        <f>'COGS-PRICE-MARGIN_CWS'!$F91*BG43</f>
        <v>206.67150000000001</v>
      </c>
      <c r="BH54" s="63">
        <f>'COGS-PRICE-MARGIN_CWS'!$F91*BH43</f>
        <v>186.98849999999999</v>
      </c>
      <c r="BI54" s="63">
        <f>'COGS-PRICE-MARGIN_CWS'!$F91*BI43</f>
        <v>186.98849999999999</v>
      </c>
      <c r="BJ54" s="63">
        <f>'COGS-PRICE-MARGIN_CWS'!$F91*BJ43</f>
        <v>162.38475</v>
      </c>
      <c r="BK54" s="63">
        <f>'COGS-PRICE-MARGIN_CWS'!$F91*BK43</f>
        <v>142.70175</v>
      </c>
      <c r="BL54" s="63">
        <f>'COGS-PRICE-MARGIN_CWS'!$F91*BL43</f>
        <v>123.01875</v>
      </c>
      <c r="BM54" s="118">
        <f>SUM(E54:BL54)</f>
        <v>6585.1117500000028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37.5</v>
      </c>
      <c r="O55" s="63">
        <f>'COGS-PRICE-MARGIN_CWS'!$F8*O43</f>
        <v>37.5</v>
      </c>
      <c r="P55" s="63">
        <f>'COGS-PRICE-MARGIN_CWS'!$F8*P43</f>
        <v>75</v>
      </c>
      <c r="Q55" s="63">
        <f>'COGS-PRICE-MARGIN_CWS'!$F29*Q43</f>
        <v>4.0500000000000007</v>
      </c>
      <c r="R55" s="63">
        <f>'COGS-PRICE-MARGIN_CWS'!$F29*R43</f>
        <v>5.4</v>
      </c>
      <c r="S55" s="63">
        <f>'COGS-PRICE-MARGIN_CWS'!$F29*S43</f>
        <v>12.15</v>
      </c>
      <c r="T55" s="63">
        <f>'COGS-PRICE-MARGIN_CWS'!$F29*T43</f>
        <v>12.15</v>
      </c>
      <c r="U55" s="63">
        <f>'COGS-PRICE-MARGIN_CWS'!$F29*U43</f>
        <v>12.15</v>
      </c>
      <c r="V55" s="63">
        <f>'COGS-PRICE-MARGIN_CWS'!$F29*V43</f>
        <v>12.15</v>
      </c>
      <c r="W55" s="63">
        <f>'COGS-PRICE-MARGIN_CWS'!$F29*W43</f>
        <v>12.15</v>
      </c>
      <c r="X55" s="63">
        <f>'COGS-PRICE-MARGIN_CWS'!$F29*X43</f>
        <v>13.5</v>
      </c>
      <c r="Y55" s="63">
        <f>'COGS-PRICE-MARGIN_CWS'!$F29*Y43</f>
        <v>14.850000000000001</v>
      </c>
      <c r="Z55" s="63">
        <f>'COGS-PRICE-MARGIN_CWS'!$F29*Z43</f>
        <v>14.850000000000001</v>
      </c>
      <c r="AA55" s="63">
        <f>'COGS-PRICE-MARGIN_CWS'!$F29*AA43</f>
        <v>17.55</v>
      </c>
      <c r="AB55" s="63">
        <f>'COGS-PRICE-MARGIN_CWS'!$F29*AB43</f>
        <v>17.55</v>
      </c>
      <c r="AC55" s="63">
        <f>'COGS-PRICE-MARGIN_CWS'!$F50*AC43</f>
        <v>13.365</v>
      </c>
      <c r="AD55" s="63">
        <f>'COGS-PRICE-MARGIN_CWS'!$F50*AD43</f>
        <v>20.655000000000001</v>
      </c>
      <c r="AE55" s="63">
        <f>'COGS-PRICE-MARGIN_CWS'!$F50*AE43</f>
        <v>24.3</v>
      </c>
      <c r="AF55" s="63">
        <f>'COGS-PRICE-MARGIN_CWS'!$F50*AF43</f>
        <v>24.3</v>
      </c>
      <c r="AG55" s="63">
        <f>'COGS-PRICE-MARGIN_CWS'!$F50*AG43</f>
        <v>26.73</v>
      </c>
      <c r="AH55" s="63">
        <f>'COGS-PRICE-MARGIN_CWS'!$F50*AH43</f>
        <v>26.73</v>
      </c>
      <c r="AI55" s="63">
        <f>'COGS-PRICE-MARGIN_CWS'!$F50*AI43</f>
        <v>26.73</v>
      </c>
      <c r="AJ55" s="63">
        <f>'COGS-PRICE-MARGIN_CWS'!$F50*AJ43</f>
        <v>24.3</v>
      </c>
      <c r="AK55" s="63">
        <f>'COGS-PRICE-MARGIN_CWS'!$F50*AK43</f>
        <v>24.3</v>
      </c>
      <c r="AL55" s="63">
        <f>'COGS-PRICE-MARGIN_CWS'!$F50*AL43</f>
        <v>20.655000000000001</v>
      </c>
      <c r="AM55" s="63">
        <f>'COGS-PRICE-MARGIN_CWS'!$F50*AM43</f>
        <v>18.225000000000001</v>
      </c>
      <c r="AN55" s="63">
        <f>'COGS-PRICE-MARGIN_CWS'!$F50*AN43</f>
        <v>15.795000000000002</v>
      </c>
      <c r="AO55" s="63">
        <f>'COGS-PRICE-MARGIN_CWS'!$F71*AO43</f>
        <v>16.402500000000003</v>
      </c>
      <c r="AP55" s="63">
        <f>'COGS-PRICE-MARGIN_CWS'!$F71*AP43</f>
        <v>27.337500000000002</v>
      </c>
      <c r="AQ55" s="63">
        <f>'COGS-PRICE-MARGIN_CWS'!$F71*AQ43</f>
        <v>30.618000000000002</v>
      </c>
      <c r="AR55" s="63">
        <f>'COGS-PRICE-MARGIN_CWS'!$F71*AR43</f>
        <v>30.618000000000002</v>
      </c>
      <c r="AS55" s="63">
        <f>'COGS-PRICE-MARGIN_CWS'!$F71*AS43</f>
        <v>33.898500000000006</v>
      </c>
      <c r="AT55" s="63">
        <f>'COGS-PRICE-MARGIN_CWS'!$F71*AT43</f>
        <v>33.898500000000006</v>
      </c>
      <c r="AU55" s="63">
        <f>'COGS-PRICE-MARGIN_CWS'!$F71*AU43</f>
        <v>33.898500000000006</v>
      </c>
      <c r="AV55" s="63">
        <f>'COGS-PRICE-MARGIN_CWS'!$F71*AV43</f>
        <v>30.618000000000002</v>
      </c>
      <c r="AW55" s="63">
        <f>'COGS-PRICE-MARGIN_CWS'!$F71*AW43</f>
        <v>30.618000000000002</v>
      </c>
      <c r="AX55" s="63">
        <f>'COGS-PRICE-MARGIN_CWS'!$F71*AX43</f>
        <v>27.337500000000002</v>
      </c>
      <c r="AY55" s="63">
        <f>'COGS-PRICE-MARGIN_CWS'!$F71*AY43</f>
        <v>24.057000000000002</v>
      </c>
      <c r="AZ55" s="63">
        <f>'COGS-PRICE-MARGIN_CWS'!$F71*AZ43</f>
        <v>20.776500000000002</v>
      </c>
      <c r="BA55" s="63">
        <f>'COGS-PRICE-MARGIN_CWS'!$F92*BA43</f>
        <v>20.667150000000003</v>
      </c>
      <c r="BB55" s="63">
        <f>'COGS-PRICE-MARGIN_CWS'!$F92*BB43</f>
        <v>32.476950000000009</v>
      </c>
      <c r="BC55" s="63">
        <f>'COGS-PRICE-MARGIN_CWS'!$F92*BC43</f>
        <v>37.397700000000007</v>
      </c>
      <c r="BD55" s="63">
        <f>'COGS-PRICE-MARGIN_CWS'!$F92*BD43</f>
        <v>37.397700000000007</v>
      </c>
      <c r="BE55" s="63">
        <f>'COGS-PRICE-MARGIN_CWS'!$F92*BE43</f>
        <v>41.334300000000006</v>
      </c>
      <c r="BF55" s="63">
        <f>'COGS-PRICE-MARGIN_CWS'!$F92*BF43</f>
        <v>41.334300000000006</v>
      </c>
      <c r="BG55" s="63">
        <f>'COGS-PRICE-MARGIN_CWS'!$F92*BG43</f>
        <v>41.334300000000006</v>
      </c>
      <c r="BH55" s="63">
        <f>'COGS-PRICE-MARGIN_CWS'!$F92*BH43</f>
        <v>37.397700000000007</v>
      </c>
      <c r="BI55" s="63">
        <f>'COGS-PRICE-MARGIN_CWS'!$F92*BI43</f>
        <v>37.397700000000007</v>
      </c>
      <c r="BJ55" s="63">
        <f>'COGS-PRICE-MARGIN_CWS'!$F92*BJ43</f>
        <v>32.476950000000009</v>
      </c>
      <c r="BK55" s="63">
        <f>'COGS-PRICE-MARGIN_CWS'!$F92*BK43</f>
        <v>28.540350000000007</v>
      </c>
      <c r="BL55" s="63">
        <f>'COGS-PRICE-MARGIN_CWS'!$F92*BL43</f>
        <v>24.603750000000005</v>
      </c>
      <c r="BM55" s="118">
        <f>SUM(E55:BL55)</f>
        <v>1317.0223500000004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0</v>
      </c>
      <c r="I57" s="63">
        <f t="shared" si="43"/>
        <v>0</v>
      </c>
      <c r="J57" s="63">
        <f t="shared" si="43"/>
        <v>0</v>
      </c>
      <c r="K57" s="63">
        <f t="shared" si="43"/>
        <v>0</v>
      </c>
      <c r="L57" s="63">
        <f t="shared" si="43"/>
        <v>0</v>
      </c>
      <c r="M57" s="63">
        <f t="shared" si="43"/>
        <v>0</v>
      </c>
      <c r="N57" s="63">
        <f t="shared" si="43"/>
        <v>22725</v>
      </c>
      <c r="O57" s="63">
        <f t="shared" si="43"/>
        <v>22725</v>
      </c>
      <c r="P57" s="63">
        <f t="shared" si="43"/>
        <v>45450</v>
      </c>
      <c r="Q57" s="63">
        <f>SUM(Q52:Q55)</f>
        <v>2544.3000000000002</v>
      </c>
      <c r="R57" s="63">
        <f t="shared" ref="R57:BL57" si="44">SUM(R52:R55)</f>
        <v>3392.4</v>
      </c>
      <c r="S57" s="63">
        <f t="shared" si="44"/>
        <v>7632.9</v>
      </c>
      <c r="T57" s="63">
        <f t="shared" si="44"/>
        <v>7632.9</v>
      </c>
      <c r="U57" s="63">
        <f t="shared" si="44"/>
        <v>7632.9</v>
      </c>
      <c r="V57" s="63">
        <f t="shared" si="44"/>
        <v>7632.9</v>
      </c>
      <c r="W57" s="63">
        <f t="shared" si="44"/>
        <v>7632.9</v>
      </c>
      <c r="X57" s="63">
        <f t="shared" si="44"/>
        <v>8481</v>
      </c>
      <c r="Y57" s="63">
        <f t="shared" si="44"/>
        <v>9329.1</v>
      </c>
      <c r="Z57" s="63">
        <f t="shared" si="44"/>
        <v>9329.1</v>
      </c>
      <c r="AA57" s="63">
        <f t="shared" si="44"/>
        <v>11025.3</v>
      </c>
      <c r="AB57" s="63">
        <f t="shared" si="44"/>
        <v>11025.3</v>
      </c>
      <c r="AC57" s="63">
        <f t="shared" si="44"/>
        <v>8759.19</v>
      </c>
      <c r="AD57" s="63">
        <f t="shared" si="44"/>
        <v>13536.93</v>
      </c>
      <c r="AE57" s="63">
        <f t="shared" si="44"/>
        <v>15925.8</v>
      </c>
      <c r="AF57" s="63">
        <f t="shared" si="44"/>
        <v>15925.8</v>
      </c>
      <c r="AG57" s="63">
        <f t="shared" si="44"/>
        <v>17518.38</v>
      </c>
      <c r="AH57" s="63">
        <f t="shared" si="44"/>
        <v>17518.38</v>
      </c>
      <c r="AI57" s="63">
        <f t="shared" si="44"/>
        <v>17518.38</v>
      </c>
      <c r="AJ57" s="63">
        <f t="shared" si="44"/>
        <v>15925.8</v>
      </c>
      <c r="AK57" s="63">
        <f t="shared" si="44"/>
        <v>15925.8</v>
      </c>
      <c r="AL57" s="63">
        <f t="shared" si="44"/>
        <v>13536.93</v>
      </c>
      <c r="AM57" s="63">
        <f t="shared" si="44"/>
        <v>11944.35</v>
      </c>
      <c r="AN57" s="63">
        <f t="shared" si="44"/>
        <v>10351.77</v>
      </c>
      <c r="AO57" s="63">
        <f t="shared" si="44"/>
        <v>11294.415000000001</v>
      </c>
      <c r="AP57" s="63">
        <f t="shared" si="44"/>
        <v>18824.025000000001</v>
      </c>
      <c r="AQ57" s="63">
        <f t="shared" si="44"/>
        <v>21082.907999999999</v>
      </c>
      <c r="AR57" s="63">
        <f t="shared" si="44"/>
        <v>21082.907999999999</v>
      </c>
      <c r="AS57" s="63">
        <f t="shared" si="44"/>
        <v>23341.791000000001</v>
      </c>
      <c r="AT57" s="63">
        <f t="shared" si="44"/>
        <v>23341.791000000001</v>
      </c>
      <c r="AU57" s="63">
        <f t="shared" si="44"/>
        <v>23341.791000000001</v>
      </c>
      <c r="AV57" s="63">
        <f t="shared" si="44"/>
        <v>21082.907999999999</v>
      </c>
      <c r="AW57" s="63">
        <f t="shared" si="44"/>
        <v>21082.907999999999</v>
      </c>
      <c r="AX57" s="63">
        <f t="shared" si="44"/>
        <v>18824.025000000001</v>
      </c>
      <c r="AY57" s="63">
        <f t="shared" si="44"/>
        <v>16565.142000000003</v>
      </c>
      <c r="AZ57" s="63">
        <f t="shared" si="44"/>
        <v>14306.259</v>
      </c>
      <c r="BA57" s="63">
        <f t="shared" si="44"/>
        <v>10480.677899999999</v>
      </c>
      <c r="BB57" s="63">
        <f t="shared" si="44"/>
        <v>16469.636699999999</v>
      </c>
      <c r="BC57" s="63">
        <f t="shared" si="44"/>
        <v>18965.036199999999</v>
      </c>
      <c r="BD57" s="63">
        <f t="shared" si="44"/>
        <v>18965.036199999999</v>
      </c>
      <c r="BE57" s="63">
        <f t="shared" si="44"/>
        <v>20961.355799999998</v>
      </c>
      <c r="BF57" s="63">
        <f t="shared" si="44"/>
        <v>20961.355799999998</v>
      </c>
      <c r="BG57" s="63">
        <f t="shared" si="44"/>
        <v>20961.355799999998</v>
      </c>
      <c r="BH57" s="63">
        <f t="shared" si="44"/>
        <v>18965.036199999999</v>
      </c>
      <c r="BI57" s="63">
        <f t="shared" si="44"/>
        <v>18965.036199999999</v>
      </c>
      <c r="BJ57" s="63">
        <f t="shared" si="44"/>
        <v>16469.636699999999</v>
      </c>
      <c r="BK57" s="63">
        <f t="shared" si="44"/>
        <v>14473.317099999998</v>
      </c>
      <c r="BL57" s="63">
        <f t="shared" si="44"/>
        <v>12476.997499999999</v>
      </c>
      <c r="BM57" s="118">
        <f>SUM(E57:BL57)</f>
        <v>801863.8591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672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0</v>
      </c>
      <c r="I59" s="63">
        <f t="shared" si="45"/>
        <v>0</v>
      </c>
      <c r="J59" s="63">
        <f t="shared" si="45"/>
        <v>0</v>
      </c>
      <c r="K59" s="63">
        <f t="shared" si="45"/>
        <v>0</v>
      </c>
      <c r="L59" s="63">
        <f t="shared" si="45"/>
        <v>0</v>
      </c>
      <c r="M59" s="63">
        <f t="shared" si="45"/>
        <v>0</v>
      </c>
      <c r="N59" s="63">
        <f t="shared" si="45"/>
        <v>1091</v>
      </c>
      <c r="O59" s="63">
        <f t="shared" si="45"/>
        <v>1091</v>
      </c>
      <c r="P59" s="63">
        <f t="shared" si="45"/>
        <v>1091</v>
      </c>
      <c r="Q59" s="63">
        <f t="shared" si="45"/>
        <v>3276.9</v>
      </c>
      <c r="R59" s="63">
        <f t="shared" si="45"/>
        <v>3276.9</v>
      </c>
      <c r="S59" s="63">
        <f t="shared" si="45"/>
        <v>3276.8999999999996</v>
      </c>
      <c r="T59" s="63">
        <f t="shared" si="45"/>
        <v>3276.8999999999996</v>
      </c>
      <c r="U59" s="63">
        <f t="shared" si="45"/>
        <v>3276.8999999999996</v>
      </c>
      <c r="V59" s="63">
        <f t="shared" si="45"/>
        <v>3276.8999999999996</v>
      </c>
      <c r="W59" s="63">
        <f t="shared" si="45"/>
        <v>3276.8999999999996</v>
      </c>
      <c r="X59" s="63">
        <f t="shared" si="45"/>
        <v>3276.9</v>
      </c>
      <c r="Y59" s="63">
        <f t="shared" si="45"/>
        <v>3276.9</v>
      </c>
      <c r="Z59" s="63">
        <f t="shared" si="45"/>
        <v>3276.9</v>
      </c>
      <c r="AA59" s="63">
        <f t="shared" si="45"/>
        <v>3276.8999999999996</v>
      </c>
      <c r="AB59" s="63">
        <f t="shared" si="45"/>
        <v>3276.8999999999996</v>
      </c>
      <c r="AC59" s="63">
        <f t="shared" si="45"/>
        <v>4303.71</v>
      </c>
      <c r="AD59" s="63">
        <f t="shared" si="45"/>
        <v>4303.71</v>
      </c>
      <c r="AE59" s="63">
        <f t="shared" si="45"/>
        <v>4303.71</v>
      </c>
      <c r="AF59" s="63">
        <f t="shared" si="45"/>
        <v>4303.71</v>
      </c>
      <c r="AG59" s="63">
        <f t="shared" si="45"/>
        <v>4303.71</v>
      </c>
      <c r="AH59" s="63">
        <f t="shared" si="45"/>
        <v>4303.71</v>
      </c>
      <c r="AI59" s="63">
        <f t="shared" si="45"/>
        <v>4303.71</v>
      </c>
      <c r="AJ59" s="63">
        <f t="shared" si="45"/>
        <v>4303.71</v>
      </c>
      <c r="AK59" s="63">
        <f t="shared" ref="AK59:BL59" si="46">IF(AK43&gt;0,(AK48-AK57)/AK43,0)</f>
        <v>4303.71</v>
      </c>
      <c r="AL59" s="63">
        <f t="shared" si="46"/>
        <v>4303.71</v>
      </c>
      <c r="AM59" s="63">
        <f t="shared" si="46"/>
        <v>4303.71</v>
      </c>
      <c r="AN59" s="63">
        <f t="shared" si="46"/>
        <v>4303.71</v>
      </c>
      <c r="AO59" s="63">
        <f t="shared" si="46"/>
        <v>5097.0389999999998</v>
      </c>
      <c r="AP59" s="63">
        <f t="shared" si="46"/>
        <v>5097.0390000000007</v>
      </c>
      <c r="AQ59" s="63">
        <f t="shared" si="46"/>
        <v>5097.0389999999998</v>
      </c>
      <c r="AR59" s="63">
        <f t="shared" si="46"/>
        <v>5097.0389999999998</v>
      </c>
      <c r="AS59" s="63">
        <f t="shared" si="46"/>
        <v>5097.0389999999998</v>
      </c>
      <c r="AT59" s="63">
        <f t="shared" si="46"/>
        <v>5097.0389999999998</v>
      </c>
      <c r="AU59" s="63">
        <f t="shared" si="46"/>
        <v>5097.0389999999998</v>
      </c>
      <c r="AV59" s="63">
        <f t="shared" si="46"/>
        <v>5097.0389999999998</v>
      </c>
      <c r="AW59" s="63">
        <f t="shared" si="46"/>
        <v>5097.0389999999998</v>
      </c>
      <c r="AX59" s="63">
        <f t="shared" si="46"/>
        <v>5097.0390000000007</v>
      </c>
      <c r="AY59" s="63">
        <f t="shared" si="46"/>
        <v>5097.0389999999998</v>
      </c>
      <c r="AZ59" s="63">
        <f t="shared" si="46"/>
        <v>5097.0389999999998</v>
      </c>
      <c r="BA59" s="63">
        <f t="shared" si="46"/>
        <v>6025.9201000000003</v>
      </c>
      <c r="BB59" s="63">
        <f t="shared" si="46"/>
        <v>6025.9201000000003</v>
      </c>
      <c r="BC59" s="63">
        <f t="shared" si="46"/>
        <v>6025.9201000000003</v>
      </c>
      <c r="BD59" s="63">
        <f t="shared" si="46"/>
        <v>6025.9201000000003</v>
      </c>
      <c r="BE59" s="63">
        <f t="shared" si="46"/>
        <v>6025.9201000000003</v>
      </c>
      <c r="BF59" s="63">
        <f t="shared" si="46"/>
        <v>6025.9201000000003</v>
      </c>
      <c r="BG59" s="63">
        <f t="shared" si="46"/>
        <v>6025.9201000000003</v>
      </c>
      <c r="BH59" s="63">
        <f t="shared" si="46"/>
        <v>6025.9201000000003</v>
      </c>
      <c r="BI59" s="63">
        <f t="shared" si="46"/>
        <v>6025.9201000000003</v>
      </c>
      <c r="BJ59" s="63">
        <f t="shared" si="46"/>
        <v>6025.9201000000003</v>
      </c>
      <c r="BK59" s="63">
        <f t="shared" si="46"/>
        <v>6025.9201000000003</v>
      </c>
      <c r="BL59" s="63">
        <f t="shared" si="46"/>
        <v>6025.9201000000003</v>
      </c>
    </row>
    <row r="60" spans="2:65" x14ac:dyDescent="0.15">
      <c r="B60" s="47" t="s">
        <v>673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0</v>
      </c>
      <c r="I60" s="63">
        <f t="shared" si="47"/>
        <v>0</v>
      </c>
      <c r="J60" s="63">
        <f t="shared" si="47"/>
        <v>0</v>
      </c>
      <c r="K60" s="63">
        <f t="shared" si="47"/>
        <v>0</v>
      </c>
      <c r="L60" s="63">
        <f t="shared" si="47"/>
        <v>0</v>
      </c>
      <c r="M60" s="63">
        <f t="shared" si="47"/>
        <v>0</v>
      </c>
      <c r="N60" s="63">
        <f t="shared" si="47"/>
        <v>27275</v>
      </c>
      <c r="O60" s="63">
        <f t="shared" si="47"/>
        <v>27275</v>
      </c>
      <c r="P60" s="63">
        <f t="shared" si="47"/>
        <v>54550</v>
      </c>
      <c r="Q60" s="63">
        <f t="shared" si="47"/>
        <v>9830.7000000000007</v>
      </c>
      <c r="R60" s="63">
        <f t="shared" si="47"/>
        <v>13107.6</v>
      </c>
      <c r="S60" s="63">
        <f t="shared" si="47"/>
        <v>29492.1</v>
      </c>
      <c r="T60" s="63">
        <f t="shared" si="47"/>
        <v>29492.1</v>
      </c>
      <c r="U60" s="63">
        <f t="shared" si="47"/>
        <v>29492.1</v>
      </c>
      <c r="V60" s="63">
        <f t="shared" si="47"/>
        <v>29492.1</v>
      </c>
      <c r="W60" s="63">
        <f t="shared" si="47"/>
        <v>29492.1</v>
      </c>
      <c r="X60" s="63">
        <f t="shared" si="47"/>
        <v>32769</v>
      </c>
      <c r="Y60" s="63">
        <f t="shared" si="47"/>
        <v>36045.9</v>
      </c>
      <c r="Z60" s="63">
        <f t="shared" si="47"/>
        <v>36045.9</v>
      </c>
      <c r="AA60" s="63">
        <f t="shared" si="47"/>
        <v>42599.7</v>
      </c>
      <c r="AB60" s="63">
        <f t="shared" si="47"/>
        <v>42599.7</v>
      </c>
      <c r="AC60" s="63">
        <f t="shared" si="47"/>
        <v>47340.81</v>
      </c>
      <c r="AD60" s="63">
        <f t="shared" si="47"/>
        <v>73163.070000000007</v>
      </c>
      <c r="AE60" s="63">
        <f t="shared" si="47"/>
        <v>86074.2</v>
      </c>
      <c r="AF60" s="63">
        <f t="shared" si="47"/>
        <v>86074.2</v>
      </c>
      <c r="AG60" s="63">
        <f t="shared" si="47"/>
        <v>94681.62</v>
      </c>
      <c r="AH60" s="63">
        <f t="shared" si="47"/>
        <v>94681.62</v>
      </c>
      <c r="AI60" s="63">
        <f t="shared" si="47"/>
        <v>94681.62</v>
      </c>
      <c r="AJ60" s="63">
        <f t="shared" si="47"/>
        <v>86074.2</v>
      </c>
      <c r="AK60" s="63">
        <f t="shared" ref="AK60:BL60" si="48">AK48-AK57</f>
        <v>86074.2</v>
      </c>
      <c r="AL60" s="63">
        <f t="shared" si="48"/>
        <v>73163.070000000007</v>
      </c>
      <c r="AM60" s="63">
        <f t="shared" si="48"/>
        <v>64555.65</v>
      </c>
      <c r="AN60" s="63">
        <f t="shared" si="48"/>
        <v>55948.229999999996</v>
      </c>
      <c r="AO60" s="63">
        <f t="shared" si="48"/>
        <v>76455.584999999992</v>
      </c>
      <c r="AP60" s="63">
        <f t="shared" si="48"/>
        <v>127425.97500000001</v>
      </c>
      <c r="AQ60" s="63">
        <f t="shared" si="48"/>
        <v>142717.092</v>
      </c>
      <c r="AR60" s="63">
        <f t="shared" si="48"/>
        <v>142717.092</v>
      </c>
      <c r="AS60" s="63">
        <f t="shared" si="48"/>
        <v>158008.209</v>
      </c>
      <c r="AT60" s="63">
        <f t="shared" si="48"/>
        <v>158008.209</v>
      </c>
      <c r="AU60" s="63">
        <f t="shared" si="48"/>
        <v>158008.209</v>
      </c>
      <c r="AV60" s="63">
        <f t="shared" si="48"/>
        <v>142717.092</v>
      </c>
      <c r="AW60" s="63">
        <f t="shared" si="48"/>
        <v>142717.092</v>
      </c>
      <c r="AX60" s="63">
        <f t="shared" si="48"/>
        <v>127425.97500000001</v>
      </c>
      <c r="AY60" s="63">
        <f t="shared" si="48"/>
        <v>112134.85799999999</v>
      </c>
      <c r="AZ60" s="63">
        <f t="shared" si="48"/>
        <v>96843.740999999995</v>
      </c>
      <c r="BA60" s="63">
        <f t="shared" si="48"/>
        <v>126544.3221</v>
      </c>
      <c r="BB60" s="63">
        <f t="shared" si="48"/>
        <v>198855.3633</v>
      </c>
      <c r="BC60" s="63">
        <f t="shared" si="48"/>
        <v>228984.9638</v>
      </c>
      <c r="BD60" s="63">
        <f t="shared" si="48"/>
        <v>228984.9638</v>
      </c>
      <c r="BE60" s="63">
        <f t="shared" si="48"/>
        <v>253088.64420000001</v>
      </c>
      <c r="BF60" s="63">
        <f t="shared" si="48"/>
        <v>253088.64420000001</v>
      </c>
      <c r="BG60" s="63">
        <f t="shared" si="48"/>
        <v>253088.64420000001</v>
      </c>
      <c r="BH60" s="63">
        <f t="shared" si="48"/>
        <v>228984.9638</v>
      </c>
      <c r="BI60" s="63">
        <f t="shared" si="48"/>
        <v>228984.9638</v>
      </c>
      <c r="BJ60" s="63">
        <f t="shared" si="48"/>
        <v>198855.3633</v>
      </c>
      <c r="BK60" s="63">
        <f t="shared" si="48"/>
        <v>174751.68290000001</v>
      </c>
      <c r="BL60" s="63">
        <f t="shared" si="48"/>
        <v>150648.0025</v>
      </c>
      <c r="BM60" s="118">
        <f>SUM(E60:BL60)</f>
        <v>5522111.1409000009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</v>
      </c>
      <c r="I61" s="46">
        <f t="shared" si="49"/>
        <v>0</v>
      </c>
      <c r="J61" s="46">
        <f t="shared" si="49"/>
        <v>0</v>
      </c>
      <c r="K61" s="46">
        <f t="shared" si="49"/>
        <v>0</v>
      </c>
      <c r="L61" s="46">
        <f t="shared" si="49"/>
        <v>0</v>
      </c>
      <c r="M61" s="46">
        <f t="shared" si="49"/>
        <v>0</v>
      </c>
      <c r="N61" s="46">
        <f t="shared" si="49"/>
        <v>0.54549999999999998</v>
      </c>
      <c r="O61" s="46">
        <f t="shared" si="49"/>
        <v>0.54549999999999998</v>
      </c>
      <c r="P61" s="46">
        <f t="shared" si="49"/>
        <v>0.54549999999999998</v>
      </c>
      <c r="Q61" s="46">
        <f t="shared" si="49"/>
        <v>0.79440000000000011</v>
      </c>
      <c r="R61" s="46">
        <f t="shared" si="49"/>
        <v>0.7944</v>
      </c>
      <c r="S61" s="46">
        <f t="shared" si="49"/>
        <v>0.7944</v>
      </c>
      <c r="T61" s="46">
        <f t="shared" si="49"/>
        <v>0.7944</v>
      </c>
      <c r="U61" s="46">
        <f t="shared" si="49"/>
        <v>0.7944</v>
      </c>
      <c r="V61" s="46">
        <f t="shared" si="49"/>
        <v>0.7944</v>
      </c>
      <c r="W61" s="46">
        <f t="shared" si="49"/>
        <v>0.7944</v>
      </c>
      <c r="X61" s="46">
        <f t="shared" si="49"/>
        <v>0.7944</v>
      </c>
      <c r="Y61" s="46">
        <f t="shared" si="49"/>
        <v>0.7944</v>
      </c>
      <c r="Z61" s="46">
        <f t="shared" si="49"/>
        <v>0.7944</v>
      </c>
      <c r="AA61" s="46">
        <f t="shared" si="49"/>
        <v>0.7944</v>
      </c>
      <c r="AB61" s="46">
        <f t="shared" si="49"/>
        <v>0.7944</v>
      </c>
      <c r="AC61" s="46">
        <f t="shared" si="49"/>
        <v>0.84386470588235285</v>
      </c>
      <c r="AD61" s="46">
        <f t="shared" si="49"/>
        <v>0.84386470588235307</v>
      </c>
      <c r="AE61" s="46">
        <f t="shared" si="49"/>
        <v>0.84386470588235296</v>
      </c>
      <c r="AF61" s="46">
        <f t="shared" si="49"/>
        <v>0.84386470588235296</v>
      </c>
      <c r="AG61" s="46">
        <f t="shared" si="49"/>
        <v>0.84386470588235285</v>
      </c>
      <c r="AH61" s="46">
        <f t="shared" si="49"/>
        <v>0.84386470588235285</v>
      </c>
      <c r="AI61" s="46">
        <f t="shared" si="49"/>
        <v>0.84386470588235285</v>
      </c>
      <c r="AJ61" s="46">
        <f t="shared" si="49"/>
        <v>0.84386470588235296</v>
      </c>
      <c r="AK61" s="46">
        <f t="shared" si="49"/>
        <v>0.84386470588235296</v>
      </c>
      <c r="AL61" s="46">
        <f t="shared" si="49"/>
        <v>0.84386470588235307</v>
      </c>
      <c r="AM61" s="46">
        <f t="shared" si="49"/>
        <v>0.84386470588235296</v>
      </c>
      <c r="AN61" s="46">
        <f t="shared" si="49"/>
        <v>0.84386470588235285</v>
      </c>
      <c r="AO61" s="46">
        <f t="shared" si="49"/>
        <v>0.87128871794871787</v>
      </c>
      <c r="AP61" s="46">
        <f t="shared" si="49"/>
        <v>0.87128871794871798</v>
      </c>
      <c r="AQ61" s="46">
        <f t="shared" si="49"/>
        <v>0.87128871794871798</v>
      </c>
      <c r="AR61" s="46">
        <f t="shared" si="49"/>
        <v>0.87128871794871798</v>
      </c>
      <c r="AS61" s="46">
        <f t="shared" si="49"/>
        <v>0.87128871794871798</v>
      </c>
      <c r="AT61" s="46">
        <f t="shared" si="49"/>
        <v>0.87128871794871798</v>
      </c>
      <c r="AU61" s="46">
        <f t="shared" si="49"/>
        <v>0.87128871794871798</v>
      </c>
      <c r="AV61" s="46">
        <f t="shared" si="49"/>
        <v>0.87128871794871798</v>
      </c>
      <c r="AW61" s="46">
        <f t="shared" si="49"/>
        <v>0.87128871794871798</v>
      </c>
      <c r="AX61" s="46">
        <f t="shared" si="49"/>
        <v>0.87128871794871798</v>
      </c>
      <c r="AY61" s="46">
        <f t="shared" si="49"/>
        <v>0.87128871794871787</v>
      </c>
      <c r="AZ61" s="46">
        <f t="shared" si="49"/>
        <v>0.87128871794871787</v>
      </c>
      <c r="BA61" s="46">
        <f t="shared" si="49"/>
        <v>0.9235126590038315</v>
      </c>
      <c r="BB61" s="46">
        <f t="shared" si="49"/>
        <v>0.92351265900383139</v>
      </c>
      <c r="BC61" s="46">
        <f t="shared" si="49"/>
        <v>0.92351265900383139</v>
      </c>
      <c r="BD61" s="46">
        <f t="shared" si="49"/>
        <v>0.92351265900383139</v>
      </c>
      <c r="BE61" s="46">
        <f t="shared" si="49"/>
        <v>0.9235126590038315</v>
      </c>
      <c r="BF61" s="46">
        <f t="shared" si="49"/>
        <v>0.9235126590038315</v>
      </c>
      <c r="BG61" s="46">
        <f t="shared" si="49"/>
        <v>0.9235126590038315</v>
      </c>
      <c r="BH61" s="46">
        <f t="shared" si="49"/>
        <v>0.92351265900383139</v>
      </c>
      <c r="BI61" s="46">
        <f t="shared" si="49"/>
        <v>0.92351265900383139</v>
      </c>
      <c r="BJ61" s="46">
        <f t="shared" si="49"/>
        <v>0.92351265900383139</v>
      </c>
      <c r="BK61" s="46">
        <f t="shared" si="49"/>
        <v>0.9235126590038315</v>
      </c>
      <c r="BL61" s="46">
        <f t="shared" si="49"/>
        <v>0.92351265900383139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'COGS-PRICE-MARGIN_CWS'!$C20</f>
        <v>0.25</v>
      </c>
      <c r="F65" s="172">
        <f>'COGS-PRICE-MARGIN_CWS'!$C20</f>
        <v>0.25</v>
      </c>
      <c r="G65" s="172">
        <f>'COGS-PRICE-MARGIN_CWS'!$C20</f>
        <v>0.25</v>
      </c>
      <c r="H65" s="172">
        <f>'COGS-PRICE-MARGIN_CWS'!$C20</f>
        <v>0.25</v>
      </c>
      <c r="I65" s="172">
        <f>'COGS-PRICE-MARGIN_CWS'!$C20</f>
        <v>0.25</v>
      </c>
      <c r="J65" s="172">
        <f>'COGS-PRICE-MARGIN_CWS'!$C20</f>
        <v>0.25</v>
      </c>
      <c r="K65" s="172">
        <f>'COGS-PRICE-MARGIN_CWS'!$C20</f>
        <v>0.25</v>
      </c>
      <c r="L65" s="172">
        <f>'COGS-PRICE-MARGIN_CWS'!$C20</f>
        <v>0.25</v>
      </c>
      <c r="M65" s="172">
        <f>'COGS-PRICE-MARGIN_CWS'!$C20</f>
        <v>0.25</v>
      </c>
      <c r="N65" s="172">
        <f>'COGS-PRICE-MARGIN_CWS'!$C20</f>
        <v>0.25</v>
      </c>
      <c r="O65" s="172">
        <f>'COGS-PRICE-MARGIN_CWS'!$C20</f>
        <v>0.25</v>
      </c>
      <c r="P65" s="172">
        <f>'COGS-PRICE-MARGIN_CWS'!$C20</f>
        <v>0.25</v>
      </c>
      <c r="Q65" s="172">
        <f>'COGS-PRICE-MARGIN_CWS'!$C41</f>
        <v>0.4</v>
      </c>
      <c r="R65" s="172">
        <f>'COGS-PRICE-MARGIN_CWS'!$C41</f>
        <v>0.4</v>
      </c>
      <c r="S65" s="172">
        <f>'COGS-PRICE-MARGIN_CWS'!$C41</f>
        <v>0.4</v>
      </c>
      <c r="T65" s="172">
        <f>'COGS-PRICE-MARGIN_CWS'!$C41</f>
        <v>0.4</v>
      </c>
      <c r="U65" s="172">
        <f>'COGS-PRICE-MARGIN_CWS'!$C41</f>
        <v>0.4</v>
      </c>
      <c r="V65" s="172">
        <f>'COGS-PRICE-MARGIN_CWS'!$C41</f>
        <v>0.4</v>
      </c>
      <c r="W65" s="172">
        <f>'COGS-PRICE-MARGIN_CWS'!$C41</f>
        <v>0.4</v>
      </c>
      <c r="X65" s="172">
        <f>'COGS-PRICE-MARGIN_CWS'!$C41</f>
        <v>0.4</v>
      </c>
      <c r="Y65" s="172">
        <f>'COGS-PRICE-MARGIN_CWS'!$C41</f>
        <v>0.4</v>
      </c>
      <c r="Z65" s="172">
        <f>'COGS-PRICE-MARGIN_CWS'!$C41</f>
        <v>0.4</v>
      </c>
      <c r="AA65" s="172">
        <f>'COGS-PRICE-MARGIN_CWS'!$C41</f>
        <v>0.4</v>
      </c>
      <c r="AB65" s="172">
        <f>'COGS-PRICE-MARGIN_CWS'!$C41</f>
        <v>0.4</v>
      </c>
      <c r="AC65" s="172">
        <f>'COGS-PRICE-MARGIN_CWS'!$C62</f>
        <v>0.6</v>
      </c>
      <c r="AD65" s="172">
        <f>'COGS-PRICE-MARGIN_CWS'!$C62</f>
        <v>0.6</v>
      </c>
      <c r="AE65" s="172">
        <f>'COGS-PRICE-MARGIN_CWS'!$C62</f>
        <v>0.6</v>
      </c>
      <c r="AF65" s="172">
        <f>'COGS-PRICE-MARGIN_CWS'!$C62</f>
        <v>0.6</v>
      </c>
      <c r="AG65" s="172">
        <f>'COGS-PRICE-MARGIN_CWS'!$C62</f>
        <v>0.6</v>
      </c>
      <c r="AH65" s="172">
        <f>'COGS-PRICE-MARGIN_CWS'!$C62</f>
        <v>0.6</v>
      </c>
      <c r="AI65" s="172">
        <f>'COGS-PRICE-MARGIN_CWS'!$C62</f>
        <v>0.6</v>
      </c>
      <c r="AJ65" s="172">
        <f>'COGS-PRICE-MARGIN_CWS'!$C62</f>
        <v>0.6</v>
      </c>
      <c r="AK65" s="172">
        <f>'COGS-PRICE-MARGIN_CWS'!$C62</f>
        <v>0.6</v>
      </c>
      <c r="AL65" s="172">
        <f>'COGS-PRICE-MARGIN_CWS'!$C62</f>
        <v>0.6</v>
      </c>
      <c r="AM65" s="172">
        <f>'COGS-PRICE-MARGIN_CWS'!$C62</f>
        <v>0.6</v>
      </c>
      <c r="AN65" s="172">
        <f>'COGS-PRICE-MARGIN_CWS'!$C62</f>
        <v>0.6</v>
      </c>
      <c r="AO65" s="172">
        <f>'COGS-PRICE-MARGIN_CWS'!$C83</f>
        <v>0.8</v>
      </c>
      <c r="AP65" s="172">
        <f>'COGS-PRICE-MARGIN_CWS'!$C83</f>
        <v>0.8</v>
      </c>
      <c r="AQ65" s="172">
        <f>'COGS-PRICE-MARGIN_CWS'!$C83</f>
        <v>0.8</v>
      </c>
      <c r="AR65" s="172">
        <f>'COGS-PRICE-MARGIN_CWS'!$C83</f>
        <v>0.8</v>
      </c>
      <c r="AS65" s="172">
        <f>'COGS-PRICE-MARGIN_CWS'!$C83</f>
        <v>0.8</v>
      </c>
      <c r="AT65" s="172">
        <f>'COGS-PRICE-MARGIN_CWS'!$C83</f>
        <v>0.8</v>
      </c>
      <c r="AU65" s="172">
        <f>'COGS-PRICE-MARGIN_CWS'!$C83</f>
        <v>0.8</v>
      </c>
      <c r="AV65" s="172">
        <f>'COGS-PRICE-MARGIN_CWS'!$C83</f>
        <v>0.8</v>
      </c>
      <c r="AW65" s="172">
        <f>'COGS-PRICE-MARGIN_CWS'!$C83</f>
        <v>0.8</v>
      </c>
      <c r="AX65" s="172">
        <f>'COGS-PRICE-MARGIN_CWS'!$C83</f>
        <v>0.8</v>
      </c>
      <c r="AY65" s="172">
        <f>'COGS-PRICE-MARGIN_CWS'!$C83</f>
        <v>0.8</v>
      </c>
      <c r="AZ65" s="172">
        <f>'COGS-PRICE-MARGIN_CWS'!$C83</f>
        <v>0.8</v>
      </c>
      <c r="BA65" s="172">
        <f>'COGS-PRICE-MARGIN_CWS'!$C104</f>
        <v>0.9</v>
      </c>
      <c r="BB65" s="172">
        <f>'COGS-PRICE-MARGIN_CWS'!$C104</f>
        <v>0.9</v>
      </c>
      <c r="BC65" s="172">
        <f>'COGS-PRICE-MARGIN_CWS'!$C104</f>
        <v>0.9</v>
      </c>
      <c r="BD65" s="172">
        <f>'COGS-PRICE-MARGIN_CWS'!$C104</f>
        <v>0.9</v>
      </c>
      <c r="BE65" s="172">
        <f>'COGS-PRICE-MARGIN_CWS'!$C104</f>
        <v>0.9</v>
      </c>
      <c r="BF65" s="172">
        <f>'COGS-PRICE-MARGIN_CWS'!$C104</f>
        <v>0.9</v>
      </c>
      <c r="BG65" s="172">
        <f>'COGS-PRICE-MARGIN_CWS'!$C104</f>
        <v>0.9</v>
      </c>
      <c r="BH65" s="172">
        <f>'COGS-PRICE-MARGIN_CWS'!$C104</f>
        <v>0.9</v>
      </c>
      <c r="BI65" s="172">
        <f>'COGS-PRICE-MARGIN_CWS'!$C104</f>
        <v>0.9</v>
      </c>
      <c r="BJ65" s="172">
        <f>'COGS-PRICE-MARGIN_CWS'!$C104</f>
        <v>0.9</v>
      </c>
      <c r="BK65" s="172">
        <f>'COGS-PRICE-MARGIN_CWS'!$C104</f>
        <v>0.9</v>
      </c>
      <c r="BL65" s="172">
        <f>'COGS-PRICE-MARGIN_CWS'!$C104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18</v>
      </c>
      <c r="O66" s="33">
        <f t="shared" si="50"/>
        <v>18</v>
      </c>
      <c r="P66" s="33">
        <f t="shared" si="50"/>
        <v>37</v>
      </c>
      <c r="Q66" s="33">
        <f t="shared" si="50"/>
        <v>1</v>
      </c>
      <c r="R66" s="33">
        <f t="shared" si="50"/>
        <v>2</v>
      </c>
      <c r="S66" s="33">
        <f t="shared" si="50"/>
        <v>5</v>
      </c>
      <c r="T66" s="33">
        <f t="shared" si="50"/>
        <v>5</v>
      </c>
      <c r="U66" s="33">
        <f t="shared" si="50"/>
        <v>5</v>
      </c>
      <c r="V66" s="33">
        <f t="shared" si="50"/>
        <v>5</v>
      </c>
      <c r="W66" s="33">
        <f t="shared" si="50"/>
        <v>5</v>
      </c>
      <c r="X66" s="33">
        <f t="shared" si="50"/>
        <v>6</v>
      </c>
      <c r="Y66" s="33">
        <f t="shared" si="50"/>
        <v>6</v>
      </c>
      <c r="Z66" s="33">
        <f t="shared" si="50"/>
        <v>6</v>
      </c>
      <c r="AA66" s="33">
        <f t="shared" si="50"/>
        <v>7</v>
      </c>
      <c r="AB66" s="33">
        <f t="shared" si="50"/>
        <v>7</v>
      </c>
      <c r="AC66" s="33">
        <f t="shared" si="50"/>
        <v>4</v>
      </c>
      <c r="AD66" s="33">
        <f t="shared" si="50"/>
        <v>6</v>
      </c>
      <c r="AE66" s="33">
        <f t="shared" si="50"/>
        <v>8</v>
      </c>
      <c r="AF66" s="33">
        <f t="shared" si="50"/>
        <v>8</v>
      </c>
      <c r="AG66" s="33">
        <f t="shared" si="50"/>
        <v>8</v>
      </c>
      <c r="AH66" s="33">
        <f t="shared" si="50"/>
        <v>8</v>
      </c>
      <c r="AI66" s="33">
        <f t="shared" si="50"/>
        <v>8</v>
      </c>
      <c r="AJ66" s="33">
        <f t="shared" si="50"/>
        <v>8</v>
      </c>
      <c r="AK66" s="33">
        <f t="shared" ref="AK66:BL66" si="51">AK43-AK67</f>
        <v>8</v>
      </c>
      <c r="AL66" s="33">
        <f t="shared" si="51"/>
        <v>6</v>
      </c>
      <c r="AM66" s="33">
        <f t="shared" si="51"/>
        <v>6</v>
      </c>
      <c r="AN66" s="33">
        <f t="shared" si="51"/>
        <v>5</v>
      </c>
      <c r="AO66" s="33">
        <f t="shared" si="51"/>
        <v>3</v>
      </c>
      <c r="AP66" s="33">
        <f t="shared" si="51"/>
        <v>5</v>
      </c>
      <c r="AQ66" s="33">
        <f t="shared" si="51"/>
        <v>5</v>
      </c>
      <c r="AR66" s="33">
        <f t="shared" si="51"/>
        <v>5</v>
      </c>
      <c r="AS66" s="33">
        <f t="shared" si="51"/>
        <v>6</v>
      </c>
      <c r="AT66" s="33">
        <f t="shared" si="51"/>
        <v>6</v>
      </c>
      <c r="AU66" s="33">
        <f t="shared" si="51"/>
        <v>6</v>
      </c>
      <c r="AV66" s="33">
        <f t="shared" si="51"/>
        <v>5</v>
      </c>
      <c r="AW66" s="33">
        <f t="shared" si="51"/>
        <v>5</v>
      </c>
      <c r="AX66" s="33">
        <f t="shared" si="51"/>
        <v>5</v>
      </c>
      <c r="AY66" s="33">
        <f t="shared" si="51"/>
        <v>4</v>
      </c>
      <c r="AZ66" s="33">
        <f t="shared" si="51"/>
        <v>3</v>
      </c>
      <c r="BA66" s="33">
        <f t="shared" si="51"/>
        <v>2</v>
      </c>
      <c r="BB66" s="33">
        <f t="shared" si="51"/>
        <v>3</v>
      </c>
      <c r="BC66" s="33">
        <f t="shared" si="51"/>
        <v>3</v>
      </c>
      <c r="BD66" s="33">
        <f t="shared" si="51"/>
        <v>3</v>
      </c>
      <c r="BE66" s="33">
        <f t="shared" si="51"/>
        <v>4</v>
      </c>
      <c r="BF66" s="33">
        <f t="shared" si="51"/>
        <v>4</v>
      </c>
      <c r="BG66" s="33">
        <f t="shared" si="51"/>
        <v>4</v>
      </c>
      <c r="BH66" s="33">
        <f t="shared" si="51"/>
        <v>3</v>
      </c>
      <c r="BI66" s="33">
        <f t="shared" si="51"/>
        <v>3</v>
      </c>
      <c r="BJ66" s="33">
        <f t="shared" si="51"/>
        <v>3</v>
      </c>
      <c r="BK66" s="33">
        <f t="shared" si="51"/>
        <v>2</v>
      </c>
      <c r="BL66" s="33">
        <f t="shared" si="51"/>
        <v>2</v>
      </c>
      <c r="BM66" s="118">
        <f>SUM(E66:BL66)</f>
        <v>310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7</v>
      </c>
      <c r="O67" s="33">
        <f t="shared" si="52"/>
        <v>7</v>
      </c>
      <c r="P67" s="33">
        <f t="shared" si="52"/>
        <v>13</v>
      </c>
      <c r="Q67" s="33">
        <f t="shared" si="52"/>
        <v>2</v>
      </c>
      <c r="R67" s="33">
        <f t="shared" si="52"/>
        <v>2</v>
      </c>
      <c r="S67" s="33">
        <f t="shared" si="52"/>
        <v>4</v>
      </c>
      <c r="T67" s="33">
        <f t="shared" si="52"/>
        <v>4</v>
      </c>
      <c r="U67" s="33">
        <f t="shared" si="52"/>
        <v>4</v>
      </c>
      <c r="V67" s="33">
        <f t="shared" si="52"/>
        <v>4</v>
      </c>
      <c r="W67" s="33">
        <f t="shared" si="52"/>
        <v>4</v>
      </c>
      <c r="X67" s="33">
        <f t="shared" si="52"/>
        <v>4</v>
      </c>
      <c r="Y67" s="33">
        <f t="shared" si="52"/>
        <v>5</v>
      </c>
      <c r="Z67" s="33">
        <f t="shared" si="52"/>
        <v>5</v>
      </c>
      <c r="AA67" s="33">
        <f t="shared" si="52"/>
        <v>6</v>
      </c>
      <c r="AB67" s="33">
        <f t="shared" si="52"/>
        <v>6</v>
      </c>
      <c r="AC67" s="33">
        <f t="shared" si="52"/>
        <v>7</v>
      </c>
      <c r="AD67" s="33">
        <f t="shared" si="52"/>
        <v>11</v>
      </c>
      <c r="AE67" s="33">
        <f t="shared" si="52"/>
        <v>12</v>
      </c>
      <c r="AF67" s="33">
        <f t="shared" si="52"/>
        <v>12</v>
      </c>
      <c r="AG67" s="33">
        <f t="shared" si="52"/>
        <v>14</v>
      </c>
      <c r="AH67" s="33">
        <f t="shared" si="52"/>
        <v>14</v>
      </c>
      <c r="AI67" s="33">
        <f t="shared" si="52"/>
        <v>14</v>
      </c>
      <c r="AJ67" s="33">
        <f t="shared" si="52"/>
        <v>12</v>
      </c>
      <c r="AK67" s="33">
        <f t="shared" si="52"/>
        <v>12</v>
      </c>
      <c r="AL67" s="33">
        <f t="shared" si="52"/>
        <v>11</v>
      </c>
      <c r="AM67" s="33">
        <f t="shared" si="52"/>
        <v>9</v>
      </c>
      <c r="AN67" s="33">
        <f t="shared" si="52"/>
        <v>8</v>
      </c>
      <c r="AO67" s="33">
        <f t="shared" si="52"/>
        <v>12</v>
      </c>
      <c r="AP67" s="33">
        <f t="shared" si="52"/>
        <v>20</v>
      </c>
      <c r="AQ67" s="33">
        <f t="shared" si="52"/>
        <v>23</v>
      </c>
      <c r="AR67" s="33">
        <f t="shared" si="52"/>
        <v>23</v>
      </c>
      <c r="AS67" s="33">
        <f t="shared" si="52"/>
        <v>25</v>
      </c>
      <c r="AT67" s="33">
        <f t="shared" si="52"/>
        <v>25</v>
      </c>
      <c r="AU67" s="33">
        <f t="shared" si="52"/>
        <v>25</v>
      </c>
      <c r="AV67" s="33">
        <f t="shared" si="52"/>
        <v>23</v>
      </c>
      <c r="AW67" s="33">
        <f t="shared" si="52"/>
        <v>23</v>
      </c>
      <c r="AX67" s="33">
        <f t="shared" si="52"/>
        <v>20</v>
      </c>
      <c r="AY67" s="33">
        <f t="shared" si="52"/>
        <v>18</v>
      </c>
      <c r="AZ67" s="33">
        <f t="shared" si="52"/>
        <v>16</v>
      </c>
      <c r="BA67" s="33">
        <f t="shared" si="52"/>
        <v>19</v>
      </c>
      <c r="BB67" s="33">
        <f t="shared" si="52"/>
        <v>30</v>
      </c>
      <c r="BC67" s="33">
        <f t="shared" si="52"/>
        <v>35</v>
      </c>
      <c r="BD67" s="33">
        <f t="shared" si="52"/>
        <v>35</v>
      </c>
      <c r="BE67" s="33">
        <f t="shared" si="52"/>
        <v>38</v>
      </c>
      <c r="BF67" s="33">
        <f t="shared" si="52"/>
        <v>38</v>
      </c>
      <c r="BG67" s="33">
        <f t="shared" si="52"/>
        <v>38</v>
      </c>
      <c r="BH67" s="33">
        <f t="shared" si="52"/>
        <v>35</v>
      </c>
      <c r="BI67" s="33">
        <f t="shared" si="52"/>
        <v>35</v>
      </c>
      <c r="BJ67" s="33">
        <f t="shared" si="52"/>
        <v>30</v>
      </c>
      <c r="BK67" s="33">
        <f t="shared" si="52"/>
        <v>27</v>
      </c>
      <c r="BL67" s="33">
        <f t="shared" si="52"/>
        <v>23</v>
      </c>
      <c r="BM67" s="118">
        <f>SUM(E67:BL67)</f>
        <v>849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0</v>
      </c>
      <c r="I71" s="108">
        <f>'COGS-PRICE-MARGIN_CWS'!$C12*I66</f>
        <v>0</v>
      </c>
      <c r="J71" s="108">
        <f>'COGS-PRICE-MARGIN_CWS'!$C12*J66</f>
        <v>0</v>
      </c>
      <c r="K71" s="108">
        <f>'COGS-PRICE-MARGIN_CWS'!$C12*K66</f>
        <v>0</v>
      </c>
      <c r="L71" s="108">
        <f>'COGS-PRICE-MARGIN_CWS'!$C12*L66</f>
        <v>0</v>
      </c>
      <c r="M71" s="108">
        <f>'COGS-PRICE-MARGIN_CWS'!$C12*M66</f>
        <v>0</v>
      </c>
      <c r="N71" s="108">
        <f>'COGS-PRICE-MARGIN_CWS'!$C12*N66</f>
        <v>4500</v>
      </c>
      <c r="O71" s="108">
        <f>'COGS-PRICE-MARGIN_CWS'!$C12*O66</f>
        <v>4500</v>
      </c>
      <c r="P71" s="108">
        <f>'COGS-PRICE-MARGIN_CWS'!$C12*P66</f>
        <v>9250</v>
      </c>
      <c r="Q71" s="108">
        <f>'COGS-PRICE-MARGIN_CWS'!$C33*Q66</f>
        <v>250</v>
      </c>
      <c r="R71" s="108">
        <f>'COGS-PRICE-MARGIN_CWS'!$C33*R66</f>
        <v>500</v>
      </c>
      <c r="S71" s="108">
        <f>'COGS-PRICE-MARGIN_CWS'!$C33*S66</f>
        <v>1250</v>
      </c>
      <c r="T71" s="108">
        <f>'COGS-PRICE-MARGIN_CWS'!$C33*T66</f>
        <v>1250</v>
      </c>
      <c r="U71" s="108">
        <f>'COGS-PRICE-MARGIN_CWS'!$C33*U66</f>
        <v>1250</v>
      </c>
      <c r="V71" s="108">
        <f>'COGS-PRICE-MARGIN_CWS'!$C33*V66</f>
        <v>1250</v>
      </c>
      <c r="W71" s="108">
        <f>'COGS-PRICE-MARGIN_CWS'!$C33*W66</f>
        <v>1250</v>
      </c>
      <c r="X71" s="108">
        <f>'COGS-PRICE-MARGIN_CWS'!$C33*X66</f>
        <v>1500</v>
      </c>
      <c r="Y71" s="108">
        <f>'COGS-PRICE-MARGIN_CWS'!$C33*Y66</f>
        <v>1500</v>
      </c>
      <c r="Z71" s="108">
        <f>'COGS-PRICE-MARGIN_CWS'!$C33*Z66</f>
        <v>1500</v>
      </c>
      <c r="AA71" s="108">
        <f>'COGS-PRICE-MARGIN_CWS'!$C33*AA66</f>
        <v>1750</v>
      </c>
      <c r="AB71" s="108">
        <f>'COGS-PRICE-MARGIN_CWS'!$C33*AB66</f>
        <v>1750</v>
      </c>
      <c r="AC71" s="108">
        <f>'COGS-PRICE-MARGIN_CWS'!$C54*AC66</f>
        <v>1000</v>
      </c>
      <c r="AD71" s="108">
        <f>'COGS-PRICE-MARGIN_CWS'!$C54*AD66</f>
        <v>1500</v>
      </c>
      <c r="AE71" s="108">
        <f>'COGS-PRICE-MARGIN_CWS'!$C54*AE66</f>
        <v>2000</v>
      </c>
      <c r="AF71" s="108">
        <f>'COGS-PRICE-MARGIN_CWS'!$C54*AF66</f>
        <v>2000</v>
      </c>
      <c r="AG71" s="108">
        <f>'COGS-PRICE-MARGIN_CWS'!$C54*AG66</f>
        <v>2000</v>
      </c>
      <c r="AH71" s="108">
        <f>'COGS-PRICE-MARGIN_CWS'!$C54*AH66</f>
        <v>2000</v>
      </c>
      <c r="AI71" s="108">
        <f>'COGS-PRICE-MARGIN_CWS'!$C54*AI66</f>
        <v>2000</v>
      </c>
      <c r="AJ71" s="108">
        <f>'COGS-PRICE-MARGIN_CWS'!$C54*AJ66</f>
        <v>2000</v>
      </c>
      <c r="AK71" s="108">
        <f>'COGS-PRICE-MARGIN_CWS'!$C54*AK66</f>
        <v>2000</v>
      </c>
      <c r="AL71" s="108">
        <f>'COGS-PRICE-MARGIN_CWS'!$C54*AL66</f>
        <v>1500</v>
      </c>
      <c r="AM71" s="108">
        <f>'COGS-PRICE-MARGIN_CWS'!$C54*AM66</f>
        <v>1500</v>
      </c>
      <c r="AN71" s="108">
        <f>'COGS-PRICE-MARGIN_CWS'!$C54*AN66</f>
        <v>1250</v>
      </c>
      <c r="AO71" s="108">
        <f>'COGS-PRICE-MARGIN_CWS'!$C75*AO66</f>
        <v>1050</v>
      </c>
      <c r="AP71" s="108">
        <f>'COGS-PRICE-MARGIN_CWS'!$C75*AP66</f>
        <v>1750</v>
      </c>
      <c r="AQ71" s="108">
        <f>'COGS-PRICE-MARGIN_CWS'!$C75*AQ66</f>
        <v>1750</v>
      </c>
      <c r="AR71" s="108">
        <f>'COGS-PRICE-MARGIN_CWS'!$C75*AR66</f>
        <v>1750</v>
      </c>
      <c r="AS71" s="108">
        <f>'COGS-PRICE-MARGIN_CWS'!$C75*AS66</f>
        <v>2100</v>
      </c>
      <c r="AT71" s="108">
        <f>'COGS-PRICE-MARGIN_CWS'!$C75*AT66</f>
        <v>2100</v>
      </c>
      <c r="AU71" s="108">
        <f>'COGS-PRICE-MARGIN_CWS'!$C75*AU66</f>
        <v>2100</v>
      </c>
      <c r="AV71" s="108">
        <f>'COGS-PRICE-MARGIN_CWS'!$C75*AV66</f>
        <v>1750</v>
      </c>
      <c r="AW71" s="108">
        <f>'COGS-PRICE-MARGIN_CWS'!$C75*AW66</f>
        <v>1750</v>
      </c>
      <c r="AX71" s="108">
        <f>'COGS-PRICE-MARGIN_CWS'!$C75*AX66</f>
        <v>1750</v>
      </c>
      <c r="AY71" s="108">
        <f>'COGS-PRICE-MARGIN_CWS'!$C75*AY66</f>
        <v>1400</v>
      </c>
      <c r="AZ71" s="108">
        <f>'COGS-PRICE-MARGIN_CWS'!$C75*AZ66</f>
        <v>1050</v>
      </c>
      <c r="BA71" s="108">
        <f>'COGS-PRICE-MARGIN_CWS'!$C96*BA66</f>
        <v>700</v>
      </c>
      <c r="BB71" s="108">
        <f>'COGS-PRICE-MARGIN_CWS'!$C96*BB66</f>
        <v>1050</v>
      </c>
      <c r="BC71" s="108">
        <f>'COGS-PRICE-MARGIN_CWS'!$C96*BC66</f>
        <v>1050</v>
      </c>
      <c r="BD71" s="108">
        <f>'COGS-PRICE-MARGIN_CWS'!$C96*BD66</f>
        <v>1050</v>
      </c>
      <c r="BE71" s="108">
        <f>'COGS-PRICE-MARGIN_CWS'!$C96*BE66</f>
        <v>1400</v>
      </c>
      <c r="BF71" s="108">
        <f>'COGS-PRICE-MARGIN_CWS'!$C96*BF66</f>
        <v>1400</v>
      </c>
      <c r="BG71" s="108">
        <f>'COGS-PRICE-MARGIN_CWS'!$C96*BG66</f>
        <v>1400</v>
      </c>
      <c r="BH71" s="108">
        <f>'COGS-PRICE-MARGIN_CWS'!$C96*BH66</f>
        <v>1050</v>
      </c>
      <c r="BI71" s="108">
        <f>'COGS-PRICE-MARGIN_CWS'!$C96*BI66</f>
        <v>1050</v>
      </c>
      <c r="BJ71" s="108">
        <f>'COGS-PRICE-MARGIN_CWS'!$C96*BJ66</f>
        <v>1050</v>
      </c>
      <c r="BK71" s="108">
        <f>'COGS-PRICE-MARGIN_CWS'!$C96*BK66</f>
        <v>700</v>
      </c>
      <c r="BL71" s="108">
        <f>'COGS-PRICE-MARGIN_CWS'!$C96*BL66</f>
        <v>700</v>
      </c>
      <c r="BM71" s="118">
        <f>SUM(E71:BL71)</f>
        <v>86900</v>
      </c>
    </row>
    <row r="72" spans="2:66" x14ac:dyDescent="0.15">
      <c r="B72" s="47" t="s">
        <v>347</v>
      </c>
      <c r="C72" s="47"/>
      <c r="E72" s="172">
        <f>'COGS-PRICE-MARGIN_CWS'!$D12</f>
        <v>0.6</v>
      </c>
      <c r="F72" s="172">
        <f>'COGS-PRICE-MARGIN_CWS'!$D12</f>
        <v>0.6</v>
      </c>
      <c r="G72" s="172">
        <f>'COGS-PRICE-MARGIN_CWS'!$D12</f>
        <v>0.6</v>
      </c>
      <c r="H72" s="172">
        <f>'COGS-PRICE-MARGIN_CWS'!$D12</f>
        <v>0.6</v>
      </c>
      <c r="I72" s="172">
        <f>'COGS-PRICE-MARGIN_CWS'!$D12</f>
        <v>0.6</v>
      </c>
      <c r="J72" s="172">
        <f>'COGS-PRICE-MARGIN_CWS'!$D12</f>
        <v>0.6</v>
      </c>
      <c r="K72" s="172">
        <f>'COGS-PRICE-MARGIN_CWS'!$D12</f>
        <v>0.6</v>
      </c>
      <c r="L72" s="172">
        <f>'COGS-PRICE-MARGIN_CWS'!$D12</f>
        <v>0.6</v>
      </c>
      <c r="M72" s="172">
        <f>'COGS-PRICE-MARGIN_CWS'!$D12</f>
        <v>0.6</v>
      </c>
      <c r="N72" s="172">
        <f>'COGS-PRICE-MARGIN_CWS'!$D12</f>
        <v>0.6</v>
      </c>
      <c r="O72" s="172">
        <f>'COGS-PRICE-MARGIN_CWS'!$D12</f>
        <v>0.6</v>
      </c>
      <c r="P72" s="172">
        <f>'COGS-PRICE-MARGIN_CWS'!$D12</f>
        <v>0.6</v>
      </c>
      <c r="Q72" s="172">
        <f>'COGS-PRICE-MARGIN_CWS'!$D33</f>
        <v>0.25</v>
      </c>
      <c r="R72" s="172">
        <f>'COGS-PRICE-MARGIN_CWS'!$D33</f>
        <v>0.25</v>
      </c>
      <c r="S72" s="172">
        <f>'COGS-PRICE-MARGIN_CWS'!$D33</f>
        <v>0.25</v>
      </c>
      <c r="T72" s="172">
        <f>'COGS-PRICE-MARGIN_CWS'!$D33</f>
        <v>0.25</v>
      </c>
      <c r="U72" s="172">
        <f>'COGS-PRICE-MARGIN_CWS'!$D33</f>
        <v>0.25</v>
      </c>
      <c r="V72" s="172">
        <f>'COGS-PRICE-MARGIN_CWS'!$D33</f>
        <v>0.25</v>
      </c>
      <c r="W72" s="172">
        <f>'COGS-PRICE-MARGIN_CWS'!$D33</f>
        <v>0.25</v>
      </c>
      <c r="X72" s="172">
        <f>'COGS-PRICE-MARGIN_CWS'!$D33</f>
        <v>0.25</v>
      </c>
      <c r="Y72" s="172">
        <f>'COGS-PRICE-MARGIN_CWS'!$D33</f>
        <v>0.25</v>
      </c>
      <c r="Z72" s="172">
        <f>'COGS-PRICE-MARGIN_CWS'!$D33</f>
        <v>0.25</v>
      </c>
      <c r="AA72" s="172">
        <f>'COGS-PRICE-MARGIN_CWS'!$D33</f>
        <v>0.25</v>
      </c>
      <c r="AB72" s="172">
        <f>'COGS-PRICE-MARGIN_CWS'!$D33</f>
        <v>0.25</v>
      </c>
      <c r="AC72" s="172">
        <f>'COGS-PRICE-MARGIN_CWS'!$D54</f>
        <v>0.15</v>
      </c>
      <c r="AD72" s="172">
        <f>'COGS-PRICE-MARGIN_CWS'!$D54</f>
        <v>0.15</v>
      </c>
      <c r="AE72" s="172">
        <f>'COGS-PRICE-MARGIN_CWS'!$D54</f>
        <v>0.15</v>
      </c>
      <c r="AF72" s="172">
        <f>'COGS-PRICE-MARGIN_CWS'!$D54</f>
        <v>0.15</v>
      </c>
      <c r="AG72" s="172">
        <f>'COGS-PRICE-MARGIN_CWS'!$D54</f>
        <v>0.15</v>
      </c>
      <c r="AH72" s="172">
        <f>'COGS-PRICE-MARGIN_CWS'!$D54</f>
        <v>0.15</v>
      </c>
      <c r="AI72" s="172">
        <f>'COGS-PRICE-MARGIN_CWS'!$D54</f>
        <v>0.15</v>
      </c>
      <c r="AJ72" s="172">
        <f>'COGS-PRICE-MARGIN_CWS'!$D54</f>
        <v>0.15</v>
      </c>
      <c r="AK72" s="172">
        <f>'COGS-PRICE-MARGIN_CWS'!$D54</f>
        <v>0.15</v>
      </c>
      <c r="AL72" s="172">
        <f>'COGS-PRICE-MARGIN_CWS'!$D54</f>
        <v>0.15</v>
      </c>
      <c r="AM72" s="172">
        <f>'COGS-PRICE-MARGIN_CWS'!$D54</f>
        <v>0.15</v>
      </c>
      <c r="AN72" s="172">
        <f>'COGS-PRICE-MARGIN_CWS'!$D54</f>
        <v>0.15</v>
      </c>
      <c r="AO72" s="172">
        <f>'COGS-PRICE-MARGIN_CWS'!$D75</f>
        <v>0.1</v>
      </c>
      <c r="AP72" s="172">
        <f>'COGS-PRICE-MARGIN_CWS'!$D75</f>
        <v>0.1</v>
      </c>
      <c r="AQ72" s="172">
        <f>'COGS-PRICE-MARGIN_CWS'!$D75</f>
        <v>0.1</v>
      </c>
      <c r="AR72" s="172">
        <f>'COGS-PRICE-MARGIN_CWS'!$D75</f>
        <v>0.1</v>
      </c>
      <c r="AS72" s="172">
        <f>'COGS-PRICE-MARGIN_CWS'!$D75</f>
        <v>0.1</v>
      </c>
      <c r="AT72" s="172">
        <f>'COGS-PRICE-MARGIN_CWS'!$D75</f>
        <v>0.1</v>
      </c>
      <c r="AU72" s="172">
        <f>'COGS-PRICE-MARGIN_CWS'!$D75</f>
        <v>0.1</v>
      </c>
      <c r="AV72" s="172">
        <f>'COGS-PRICE-MARGIN_CWS'!$D75</f>
        <v>0.1</v>
      </c>
      <c r="AW72" s="172">
        <f>'COGS-PRICE-MARGIN_CWS'!$D75</f>
        <v>0.1</v>
      </c>
      <c r="AX72" s="172">
        <f>'COGS-PRICE-MARGIN_CWS'!$D75</f>
        <v>0.1</v>
      </c>
      <c r="AY72" s="172">
        <f>'COGS-PRICE-MARGIN_CWS'!$D75</f>
        <v>0.1</v>
      </c>
      <c r="AZ72" s="172">
        <f>'COGS-PRICE-MARGIN_CWS'!$D75</f>
        <v>0.1</v>
      </c>
      <c r="BA72" s="172">
        <f>'COGS-PRICE-MARGIN_CWS'!$D96</f>
        <v>0.1</v>
      </c>
      <c r="BB72" s="172">
        <f>'COGS-PRICE-MARGIN_CWS'!$D96</f>
        <v>0.1</v>
      </c>
      <c r="BC72" s="172">
        <f>'COGS-PRICE-MARGIN_CWS'!$D96</f>
        <v>0.1</v>
      </c>
      <c r="BD72" s="172">
        <f>'COGS-PRICE-MARGIN_CWS'!$D96</f>
        <v>0.1</v>
      </c>
      <c r="BE72" s="172">
        <f>'COGS-PRICE-MARGIN_CWS'!$D96</f>
        <v>0.1</v>
      </c>
      <c r="BF72" s="172">
        <f>'COGS-PRICE-MARGIN_CWS'!$D96</f>
        <v>0.1</v>
      </c>
      <c r="BG72" s="172">
        <f>'COGS-PRICE-MARGIN_CWS'!$D96</f>
        <v>0.1</v>
      </c>
      <c r="BH72" s="172">
        <f>'COGS-PRICE-MARGIN_CWS'!$D96</f>
        <v>0.1</v>
      </c>
      <c r="BI72" s="172">
        <f>'COGS-PRICE-MARGIN_CWS'!$D96</f>
        <v>0.1</v>
      </c>
      <c r="BJ72" s="172">
        <f>'COGS-PRICE-MARGIN_CWS'!$D96</f>
        <v>0.1</v>
      </c>
      <c r="BK72" s="172">
        <f>'COGS-PRICE-MARGIN_CWS'!$D96</f>
        <v>0.1</v>
      </c>
      <c r="BL72" s="172">
        <f>'COGS-PRICE-MARGIN_CWS'!$D96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0</v>
      </c>
      <c r="I73" s="63">
        <f t="shared" si="53"/>
        <v>0</v>
      </c>
      <c r="J73" s="63">
        <f t="shared" si="53"/>
        <v>0</v>
      </c>
      <c r="K73" s="63">
        <f t="shared" si="53"/>
        <v>0</v>
      </c>
      <c r="L73" s="63">
        <f t="shared" si="53"/>
        <v>0</v>
      </c>
      <c r="M73" s="63">
        <f t="shared" si="53"/>
        <v>0</v>
      </c>
      <c r="N73" s="63">
        <f t="shared" si="53"/>
        <v>1800</v>
      </c>
      <c r="O73" s="63">
        <f t="shared" si="53"/>
        <v>1800</v>
      </c>
      <c r="P73" s="63">
        <f t="shared" si="53"/>
        <v>3700</v>
      </c>
      <c r="Q73" s="63">
        <f t="shared" si="53"/>
        <v>187.5</v>
      </c>
      <c r="R73" s="63">
        <f t="shared" si="53"/>
        <v>375</v>
      </c>
      <c r="S73" s="63">
        <f t="shared" si="53"/>
        <v>937.5</v>
      </c>
      <c r="T73" s="63">
        <f t="shared" si="53"/>
        <v>937.5</v>
      </c>
      <c r="U73" s="63">
        <f t="shared" si="53"/>
        <v>937.5</v>
      </c>
      <c r="V73" s="63">
        <f t="shared" si="53"/>
        <v>937.5</v>
      </c>
      <c r="W73" s="63">
        <f t="shared" si="53"/>
        <v>937.5</v>
      </c>
      <c r="X73" s="63">
        <f t="shared" si="53"/>
        <v>1125</v>
      </c>
      <c r="Y73" s="63">
        <f t="shared" si="53"/>
        <v>1125</v>
      </c>
      <c r="Z73" s="63">
        <f t="shared" si="53"/>
        <v>1125</v>
      </c>
      <c r="AA73" s="63">
        <f t="shared" si="53"/>
        <v>1312.5</v>
      </c>
      <c r="AB73" s="63">
        <f t="shared" si="53"/>
        <v>1312.5</v>
      </c>
      <c r="AC73" s="63">
        <f t="shared" si="53"/>
        <v>850</v>
      </c>
      <c r="AD73" s="63">
        <f t="shared" si="53"/>
        <v>1275</v>
      </c>
      <c r="AE73" s="63">
        <f t="shared" si="53"/>
        <v>1700</v>
      </c>
      <c r="AF73" s="63">
        <f t="shared" si="53"/>
        <v>1700</v>
      </c>
      <c r="AG73" s="63">
        <f t="shared" si="53"/>
        <v>1700</v>
      </c>
      <c r="AH73" s="63">
        <f t="shared" si="53"/>
        <v>1700</v>
      </c>
      <c r="AI73" s="63">
        <f t="shared" si="53"/>
        <v>1700</v>
      </c>
      <c r="AJ73" s="63">
        <f t="shared" si="53"/>
        <v>1700</v>
      </c>
      <c r="AK73" s="63">
        <f t="shared" ref="AK73:BL73" si="54">AK71*(1-AK72)</f>
        <v>1700</v>
      </c>
      <c r="AL73" s="63">
        <f t="shared" si="54"/>
        <v>1275</v>
      </c>
      <c r="AM73" s="63">
        <f t="shared" si="54"/>
        <v>1275</v>
      </c>
      <c r="AN73" s="63">
        <f t="shared" si="54"/>
        <v>1062.5</v>
      </c>
      <c r="AO73" s="63">
        <f t="shared" si="54"/>
        <v>945</v>
      </c>
      <c r="AP73" s="63">
        <f t="shared" si="54"/>
        <v>1575</v>
      </c>
      <c r="AQ73" s="63">
        <f t="shared" si="54"/>
        <v>1575</v>
      </c>
      <c r="AR73" s="63">
        <f t="shared" si="54"/>
        <v>1575</v>
      </c>
      <c r="AS73" s="63">
        <f t="shared" si="54"/>
        <v>1890</v>
      </c>
      <c r="AT73" s="63">
        <f t="shared" si="54"/>
        <v>1890</v>
      </c>
      <c r="AU73" s="63">
        <f t="shared" si="54"/>
        <v>1890</v>
      </c>
      <c r="AV73" s="63">
        <f t="shared" si="54"/>
        <v>1575</v>
      </c>
      <c r="AW73" s="63">
        <f t="shared" si="54"/>
        <v>1575</v>
      </c>
      <c r="AX73" s="63">
        <f t="shared" si="54"/>
        <v>1575</v>
      </c>
      <c r="AY73" s="63">
        <f t="shared" si="54"/>
        <v>1260</v>
      </c>
      <c r="AZ73" s="63">
        <f t="shared" si="54"/>
        <v>945</v>
      </c>
      <c r="BA73" s="63">
        <f t="shared" si="54"/>
        <v>630</v>
      </c>
      <c r="BB73" s="63">
        <f t="shared" si="54"/>
        <v>945</v>
      </c>
      <c r="BC73" s="63">
        <f t="shared" si="54"/>
        <v>945</v>
      </c>
      <c r="BD73" s="63">
        <f t="shared" si="54"/>
        <v>945</v>
      </c>
      <c r="BE73" s="63">
        <f t="shared" si="54"/>
        <v>1260</v>
      </c>
      <c r="BF73" s="63">
        <f t="shared" si="54"/>
        <v>1260</v>
      </c>
      <c r="BG73" s="63">
        <f t="shared" si="54"/>
        <v>1260</v>
      </c>
      <c r="BH73" s="63">
        <f t="shared" si="54"/>
        <v>945</v>
      </c>
      <c r="BI73" s="63">
        <f t="shared" si="54"/>
        <v>945</v>
      </c>
      <c r="BJ73" s="63">
        <f t="shared" si="54"/>
        <v>945</v>
      </c>
      <c r="BK73" s="63">
        <f t="shared" si="54"/>
        <v>630</v>
      </c>
      <c r="BL73" s="63">
        <f t="shared" si="54"/>
        <v>630</v>
      </c>
      <c r="BM73" s="118">
        <f>SUM(E73:BL73)</f>
        <v>65797.5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450</v>
      </c>
      <c r="O74" s="63">
        <f>'REV-REC-MAINT_CWS'!P69</f>
        <v>450</v>
      </c>
      <c r="P74" s="63">
        <f>'REV-REC-MAINT_CWS'!Q69</f>
        <v>925</v>
      </c>
      <c r="Q74" s="63">
        <f>'REV-REC-MAINT_CWS'!R69</f>
        <v>25</v>
      </c>
      <c r="R74" s="63">
        <f>'REV-REC-MAINT_CWS'!S69</f>
        <v>50</v>
      </c>
      <c r="S74" s="63">
        <f>'REV-REC-MAINT_CWS'!T69</f>
        <v>125</v>
      </c>
      <c r="T74" s="63">
        <f>'REV-REC-MAINT_CWS'!U69</f>
        <v>125</v>
      </c>
      <c r="U74" s="63">
        <f>'REV-REC-MAINT_CWS'!V69</f>
        <v>125</v>
      </c>
      <c r="V74" s="63">
        <f>'REV-REC-MAINT_CWS'!W69</f>
        <v>125</v>
      </c>
      <c r="W74" s="63">
        <f>'REV-REC-MAINT_CWS'!X69</f>
        <v>125</v>
      </c>
      <c r="X74" s="63">
        <f>'REV-REC-MAINT_CWS'!Y69</f>
        <v>150</v>
      </c>
      <c r="Y74" s="63">
        <f>'REV-REC-MAINT_CWS'!Z69</f>
        <v>150</v>
      </c>
      <c r="Z74" s="63">
        <f>'REV-REC-MAINT_CWS'!AA69</f>
        <v>600</v>
      </c>
      <c r="AA74" s="63">
        <f>'REV-REC-MAINT_CWS'!AB69</f>
        <v>625</v>
      </c>
      <c r="AB74" s="63">
        <f>'REV-REC-MAINT_CWS'!AC69</f>
        <v>1100</v>
      </c>
      <c r="AC74" s="63">
        <f>'REV-REC-MAINT_CWS'!AD69</f>
        <v>125</v>
      </c>
      <c r="AD74" s="63">
        <f>'REV-REC-MAINT_CWS'!AE69</f>
        <v>200</v>
      </c>
      <c r="AE74" s="63">
        <f>'REV-REC-MAINT_CWS'!AF69</f>
        <v>325</v>
      </c>
      <c r="AF74" s="63">
        <f>'REV-REC-MAINT_CWS'!AG69</f>
        <v>325</v>
      </c>
      <c r="AG74" s="63">
        <f>'REV-REC-MAINT_CWS'!AH69</f>
        <v>325</v>
      </c>
      <c r="AH74" s="63">
        <f>'REV-REC-MAINT_CWS'!AI69</f>
        <v>325</v>
      </c>
      <c r="AI74" s="63">
        <f>'REV-REC-MAINT_CWS'!AJ69</f>
        <v>325</v>
      </c>
      <c r="AJ74" s="63">
        <f>'REV-REC-MAINT_CWS'!AK69</f>
        <v>350</v>
      </c>
      <c r="AK74" s="63">
        <f>'REV-REC-MAINT_CWS'!AL69</f>
        <v>350</v>
      </c>
      <c r="AL74" s="63">
        <f>'REV-REC-MAINT_CWS'!AM69</f>
        <v>750</v>
      </c>
      <c r="AM74" s="63">
        <f>'REV-REC-MAINT_CWS'!AN69</f>
        <v>775</v>
      </c>
      <c r="AN74" s="63">
        <f>'REV-REC-MAINT_CWS'!AO69</f>
        <v>1225</v>
      </c>
      <c r="AO74" s="63">
        <f>'REV-REC-MAINT_CWS'!AP69</f>
        <v>280</v>
      </c>
      <c r="AP74" s="63">
        <f>'REV-REC-MAINT_CWS'!AQ69</f>
        <v>455</v>
      </c>
      <c r="AQ74" s="63">
        <f>'REV-REC-MAINT_CWS'!AR69</f>
        <v>630</v>
      </c>
      <c r="AR74" s="63">
        <f>'REV-REC-MAINT_CWS'!AS69</f>
        <v>630</v>
      </c>
      <c r="AS74" s="63">
        <f>'REV-REC-MAINT_CWS'!AT69</f>
        <v>665</v>
      </c>
      <c r="AT74" s="63">
        <f>'REV-REC-MAINT_CWS'!AU69</f>
        <v>665</v>
      </c>
      <c r="AU74" s="63">
        <f>'REV-REC-MAINT_CWS'!AV69</f>
        <v>665</v>
      </c>
      <c r="AV74" s="63">
        <f>'REV-REC-MAINT_CWS'!AW69</f>
        <v>665</v>
      </c>
      <c r="AW74" s="63">
        <f>'REV-REC-MAINT_CWS'!AX69</f>
        <v>665</v>
      </c>
      <c r="AX74" s="63">
        <f>'REV-REC-MAINT_CWS'!AY69</f>
        <v>1225</v>
      </c>
      <c r="AY74" s="63">
        <f>'REV-REC-MAINT_CWS'!AZ69</f>
        <v>1225</v>
      </c>
      <c r="AZ74" s="63">
        <f>'REV-REC-MAINT_CWS'!BA69</f>
        <v>1820</v>
      </c>
      <c r="BA74" s="63">
        <f>'REV-REC-MAINT_CWS'!BB69</f>
        <v>350</v>
      </c>
      <c r="BB74" s="63">
        <f>'REV-REC-MAINT_CWS'!BC69</f>
        <v>560</v>
      </c>
      <c r="BC74" s="63">
        <f>'REV-REC-MAINT_CWS'!BD69</f>
        <v>735</v>
      </c>
      <c r="BD74" s="63">
        <f>'REV-REC-MAINT_CWS'!BE69</f>
        <v>735</v>
      </c>
      <c r="BE74" s="63">
        <f>'REV-REC-MAINT_CWS'!BF69</f>
        <v>805</v>
      </c>
      <c r="BF74" s="63">
        <f>'REV-REC-MAINT_CWS'!BG69</f>
        <v>805</v>
      </c>
      <c r="BG74" s="63">
        <f>'REV-REC-MAINT_CWS'!BH69</f>
        <v>805</v>
      </c>
      <c r="BH74" s="63">
        <f>'REV-REC-MAINT_CWS'!BI69</f>
        <v>770</v>
      </c>
      <c r="BI74" s="63">
        <f>'REV-REC-MAINT_CWS'!BJ69</f>
        <v>770</v>
      </c>
      <c r="BJ74" s="63">
        <f>'REV-REC-MAINT_CWS'!BK69</f>
        <v>1330</v>
      </c>
      <c r="BK74" s="63">
        <f>'REV-REC-MAINT_CWS'!BL69</f>
        <v>1295</v>
      </c>
      <c r="BL74" s="63">
        <f>'REV-REC-MAINT_CWS'!BM69</f>
        <v>1890</v>
      </c>
      <c r="BM74" s="118">
        <f>SUM(E74:BL74)</f>
        <v>30990</v>
      </c>
    </row>
    <row r="75" spans="2:66" x14ac:dyDescent="0.15">
      <c r="B75" s="47" t="s">
        <v>670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0</v>
      </c>
      <c r="I75" s="63">
        <f t="shared" si="55"/>
        <v>0</v>
      </c>
      <c r="J75" s="63">
        <f t="shared" si="55"/>
        <v>0</v>
      </c>
      <c r="K75" s="63">
        <f t="shared" si="55"/>
        <v>0</v>
      </c>
      <c r="L75" s="63">
        <f t="shared" si="55"/>
        <v>0</v>
      </c>
      <c r="M75" s="63">
        <f t="shared" si="55"/>
        <v>0</v>
      </c>
      <c r="N75" s="63">
        <f t="shared" si="55"/>
        <v>2250</v>
      </c>
      <c r="O75" s="63">
        <f t="shared" si="55"/>
        <v>2250</v>
      </c>
      <c r="P75" s="63">
        <f t="shared" si="55"/>
        <v>4625</v>
      </c>
      <c r="Q75" s="63">
        <f t="shared" si="55"/>
        <v>212.5</v>
      </c>
      <c r="R75" s="63">
        <f t="shared" si="55"/>
        <v>425</v>
      </c>
      <c r="S75" s="63">
        <f t="shared" si="55"/>
        <v>1062.5</v>
      </c>
      <c r="T75" s="63">
        <f t="shared" si="55"/>
        <v>1062.5</v>
      </c>
      <c r="U75" s="63">
        <f t="shared" si="55"/>
        <v>1062.5</v>
      </c>
      <c r="V75" s="63">
        <f t="shared" si="55"/>
        <v>1062.5</v>
      </c>
      <c r="W75" s="63">
        <f t="shared" si="55"/>
        <v>1062.5</v>
      </c>
      <c r="X75" s="63">
        <f t="shared" si="55"/>
        <v>1275</v>
      </c>
      <c r="Y75" s="63">
        <f t="shared" si="55"/>
        <v>1275</v>
      </c>
      <c r="Z75" s="63">
        <f t="shared" si="55"/>
        <v>1725</v>
      </c>
      <c r="AA75" s="63">
        <f t="shared" si="55"/>
        <v>1937.5</v>
      </c>
      <c r="AB75" s="63">
        <f t="shared" si="55"/>
        <v>2412.5</v>
      </c>
      <c r="AC75" s="63">
        <f t="shared" si="55"/>
        <v>975</v>
      </c>
      <c r="AD75" s="63">
        <f t="shared" si="55"/>
        <v>1475</v>
      </c>
      <c r="AE75" s="63">
        <f t="shared" si="55"/>
        <v>2025</v>
      </c>
      <c r="AF75" s="63">
        <f t="shared" si="55"/>
        <v>2025</v>
      </c>
      <c r="AG75" s="63">
        <f t="shared" si="55"/>
        <v>2025</v>
      </c>
      <c r="AH75" s="63">
        <f t="shared" si="55"/>
        <v>2025</v>
      </c>
      <c r="AI75" s="63">
        <f t="shared" si="55"/>
        <v>2025</v>
      </c>
      <c r="AJ75" s="63">
        <f t="shared" si="55"/>
        <v>2050</v>
      </c>
      <c r="AK75" s="63">
        <f t="shared" si="55"/>
        <v>2050</v>
      </c>
      <c r="AL75" s="63">
        <f t="shared" si="55"/>
        <v>2025</v>
      </c>
      <c r="AM75" s="63">
        <f t="shared" si="55"/>
        <v>2050</v>
      </c>
      <c r="AN75" s="63">
        <f t="shared" si="55"/>
        <v>2287.5</v>
      </c>
      <c r="AO75" s="63">
        <f t="shared" si="55"/>
        <v>1225</v>
      </c>
      <c r="AP75" s="63">
        <f t="shared" si="55"/>
        <v>2030</v>
      </c>
      <c r="AQ75" s="63">
        <f t="shared" si="55"/>
        <v>2205</v>
      </c>
      <c r="AR75" s="63">
        <f t="shared" si="55"/>
        <v>2205</v>
      </c>
      <c r="AS75" s="63">
        <f t="shared" si="55"/>
        <v>2555</v>
      </c>
      <c r="AT75" s="63">
        <f t="shared" si="55"/>
        <v>2555</v>
      </c>
      <c r="AU75" s="63">
        <f t="shared" si="55"/>
        <v>2555</v>
      </c>
      <c r="AV75" s="63">
        <f t="shared" si="55"/>
        <v>2240</v>
      </c>
      <c r="AW75" s="63">
        <f t="shared" si="55"/>
        <v>2240</v>
      </c>
      <c r="AX75" s="63">
        <f t="shared" si="55"/>
        <v>2800</v>
      </c>
      <c r="AY75" s="63">
        <f t="shared" si="55"/>
        <v>2485</v>
      </c>
      <c r="AZ75" s="63">
        <f t="shared" si="55"/>
        <v>2765</v>
      </c>
      <c r="BA75" s="63">
        <f t="shared" si="55"/>
        <v>980</v>
      </c>
      <c r="BB75" s="63">
        <f t="shared" si="55"/>
        <v>1505</v>
      </c>
      <c r="BC75" s="63">
        <f t="shared" si="55"/>
        <v>1680</v>
      </c>
      <c r="BD75" s="63">
        <f t="shared" si="55"/>
        <v>1680</v>
      </c>
      <c r="BE75" s="63">
        <f t="shared" si="55"/>
        <v>2065</v>
      </c>
      <c r="BF75" s="63">
        <f t="shared" si="55"/>
        <v>2065</v>
      </c>
      <c r="BG75" s="63">
        <f t="shared" si="55"/>
        <v>2065</v>
      </c>
      <c r="BH75" s="63">
        <f t="shared" si="55"/>
        <v>1715</v>
      </c>
      <c r="BI75" s="63">
        <f t="shared" si="55"/>
        <v>1715</v>
      </c>
      <c r="BJ75" s="63">
        <f t="shared" si="55"/>
        <v>2275</v>
      </c>
      <c r="BK75" s="63">
        <f t="shared" si="55"/>
        <v>1925</v>
      </c>
      <c r="BL75" s="63">
        <f t="shared" si="55"/>
        <v>2520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0</v>
      </c>
      <c r="I78" s="63">
        <f>'COGS-PRICE-MARGIN_CWS'!$C18*I67</f>
        <v>0</v>
      </c>
      <c r="J78" s="63">
        <f>'COGS-PRICE-MARGIN_CWS'!$C18*J67</f>
        <v>0</v>
      </c>
      <c r="K78" s="63">
        <f>'COGS-PRICE-MARGIN_CWS'!$C18*K67</f>
        <v>0</v>
      </c>
      <c r="L78" s="63">
        <f>'COGS-PRICE-MARGIN_CWS'!$C18*L67</f>
        <v>0</v>
      </c>
      <c r="M78" s="63">
        <f>'COGS-PRICE-MARGIN_CWS'!$C18*M67</f>
        <v>0</v>
      </c>
      <c r="N78" s="63">
        <f>'COGS-PRICE-MARGIN_CWS'!$C18*N67</f>
        <v>175</v>
      </c>
      <c r="O78" s="63">
        <f>'COGS-PRICE-MARGIN_CWS'!$C18*O67</f>
        <v>175</v>
      </c>
      <c r="P78" s="63">
        <f>'COGS-PRICE-MARGIN_CWS'!$C18*P67</f>
        <v>325</v>
      </c>
      <c r="Q78" s="63">
        <f>'COGS-PRICE-MARGIN_CWS'!$C39*Q67</f>
        <v>50</v>
      </c>
      <c r="R78" s="63">
        <f>'COGS-PRICE-MARGIN_CWS'!$C39*R67</f>
        <v>50</v>
      </c>
      <c r="S78" s="63">
        <f>'COGS-PRICE-MARGIN_CWS'!$C39*S67</f>
        <v>100</v>
      </c>
      <c r="T78" s="63">
        <f>'COGS-PRICE-MARGIN_CWS'!$C39*T67</f>
        <v>100</v>
      </c>
      <c r="U78" s="63">
        <f>'COGS-PRICE-MARGIN_CWS'!$C39*U67</f>
        <v>100</v>
      </c>
      <c r="V78" s="63">
        <f>'COGS-PRICE-MARGIN_CWS'!$C39*V67</f>
        <v>100</v>
      </c>
      <c r="W78" s="63">
        <f>'COGS-PRICE-MARGIN_CWS'!$C39*W67</f>
        <v>100</v>
      </c>
      <c r="X78" s="63">
        <f>'COGS-PRICE-MARGIN_CWS'!$C39*X67</f>
        <v>100</v>
      </c>
      <c r="Y78" s="63">
        <f>'COGS-PRICE-MARGIN_CWS'!$C39*Y67</f>
        <v>125</v>
      </c>
      <c r="Z78" s="63">
        <f>'COGS-PRICE-MARGIN_CWS'!$C39*Z67</f>
        <v>125</v>
      </c>
      <c r="AA78" s="63">
        <f>'COGS-PRICE-MARGIN_CWS'!$C39*AA67</f>
        <v>150</v>
      </c>
      <c r="AB78" s="63">
        <f>'COGS-PRICE-MARGIN_CWS'!$C39*AB67</f>
        <v>150</v>
      </c>
      <c r="AC78" s="63">
        <f>'COGS-PRICE-MARGIN_CWS'!$C60*AC67</f>
        <v>175</v>
      </c>
      <c r="AD78" s="63">
        <f>'COGS-PRICE-MARGIN_CWS'!$C60*AD67</f>
        <v>275</v>
      </c>
      <c r="AE78" s="63">
        <f>'COGS-PRICE-MARGIN_CWS'!$C60*AE67</f>
        <v>300</v>
      </c>
      <c r="AF78" s="63">
        <f>'COGS-PRICE-MARGIN_CWS'!$C60*AF67</f>
        <v>300</v>
      </c>
      <c r="AG78" s="63">
        <f>'COGS-PRICE-MARGIN_CWS'!$C60*AG67</f>
        <v>350</v>
      </c>
      <c r="AH78" s="63">
        <f>'COGS-PRICE-MARGIN_CWS'!$C60*AH67</f>
        <v>350</v>
      </c>
      <c r="AI78" s="63">
        <f>'COGS-PRICE-MARGIN_CWS'!$C60*AI67</f>
        <v>350</v>
      </c>
      <c r="AJ78" s="63">
        <f>'COGS-PRICE-MARGIN_CWS'!$C60*AJ67</f>
        <v>300</v>
      </c>
      <c r="AK78" s="63">
        <f>'COGS-PRICE-MARGIN_CWS'!$C60*AK67</f>
        <v>300</v>
      </c>
      <c r="AL78" s="63">
        <f>'COGS-PRICE-MARGIN_CWS'!$C60*AL67</f>
        <v>275</v>
      </c>
      <c r="AM78" s="63">
        <f>'COGS-PRICE-MARGIN_CWS'!$C60*AM67</f>
        <v>225</v>
      </c>
      <c r="AN78" s="63">
        <f>'COGS-PRICE-MARGIN_CWS'!$C60*AN67</f>
        <v>200</v>
      </c>
      <c r="AO78" s="63">
        <f>'COGS-PRICE-MARGIN_CWS'!$C81*AO67</f>
        <v>300</v>
      </c>
      <c r="AP78" s="63">
        <f>'COGS-PRICE-MARGIN_CWS'!$C81*AP67</f>
        <v>500</v>
      </c>
      <c r="AQ78" s="63">
        <f>'COGS-PRICE-MARGIN_CWS'!$C81*AQ67</f>
        <v>575</v>
      </c>
      <c r="AR78" s="63">
        <f>'COGS-PRICE-MARGIN_CWS'!$C81*AR67</f>
        <v>575</v>
      </c>
      <c r="AS78" s="63">
        <f>'COGS-PRICE-MARGIN_CWS'!$C81*AS67</f>
        <v>625</v>
      </c>
      <c r="AT78" s="63">
        <f>'COGS-PRICE-MARGIN_CWS'!$C81*AT67</f>
        <v>625</v>
      </c>
      <c r="AU78" s="63">
        <f>'COGS-PRICE-MARGIN_CWS'!$C81*AU67</f>
        <v>625</v>
      </c>
      <c r="AV78" s="63">
        <f>'COGS-PRICE-MARGIN_CWS'!$C81*AV67</f>
        <v>575</v>
      </c>
      <c r="AW78" s="63">
        <f>'COGS-PRICE-MARGIN_CWS'!$C81*AW67</f>
        <v>575</v>
      </c>
      <c r="AX78" s="63">
        <f>'COGS-PRICE-MARGIN_CWS'!$C81*AX67</f>
        <v>500</v>
      </c>
      <c r="AY78" s="63">
        <f>'COGS-PRICE-MARGIN_CWS'!$C81*AY67</f>
        <v>450</v>
      </c>
      <c r="AZ78" s="63">
        <f>'COGS-PRICE-MARGIN_CWS'!$C81*AZ67</f>
        <v>400</v>
      </c>
      <c r="BA78" s="63">
        <f>'COGS-PRICE-MARGIN_CWS'!$C102*BA67</f>
        <v>475</v>
      </c>
      <c r="BB78" s="63">
        <f>'COGS-PRICE-MARGIN_CWS'!$C102*BB67</f>
        <v>750</v>
      </c>
      <c r="BC78" s="63">
        <f>'COGS-PRICE-MARGIN_CWS'!$C102*BC67</f>
        <v>875</v>
      </c>
      <c r="BD78" s="63">
        <f>'COGS-PRICE-MARGIN_CWS'!$C102*BD67</f>
        <v>875</v>
      </c>
      <c r="BE78" s="63">
        <f>'COGS-PRICE-MARGIN_CWS'!$C102*BE67</f>
        <v>950</v>
      </c>
      <c r="BF78" s="63">
        <f>'COGS-PRICE-MARGIN_CWS'!$C102*BF67</f>
        <v>950</v>
      </c>
      <c r="BG78" s="63">
        <f>'COGS-PRICE-MARGIN_CWS'!$C102*BG67</f>
        <v>950</v>
      </c>
      <c r="BH78" s="63">
        <f>'COGS-PRICE-MARGIN_CWS'!$C102*BH67</f>
        <v>875</v>
      </c>
      <c r="BI78" s="63">
        <f>'COGS-PRICE-MARGIN_CWS'!$C102*BI67</f>
        <v>875</v>
      </c>
      <c r="BJ78" s="63">
        <f>'COGS-PRICE-MARGIN_CWS'!$C102*BJ67</f>
        <v>750</v>
      </c>
      <c r="BK78" s="63">
        <f>'COGS-PRICE-MARGIN_CWS'!$C102*BK67</f>
        <v>675</v>
      </c>
      <c r="BL78" s="63">
        <f>'COGS-PRICE-MARGIN_CWS'!$C102*BL67</f>
        <v>575</v>
      </c>
      <c r="BM78" s="118">
        <f>SUM(E78:BL78)</f>
        <v>21225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630</v>
      </c>
      <c r="O79" s="63">
        <f>'REV-REC-MAINT_CWS'!P142</f>
        <v>630</v>
      </c>
      <c r="P79" s="63">
        <f>'REV-REC-MAINT_CWS'!Q142</f>
        <v>1170</v>
      </c>
      <c r="Q79" s="63">
        <f>'REV-REC-MAINT_CWS'!R142</f>
        <v>337.5</v>
      </c>
      <c r="R79" s="63">
        <f>'REV-REC-MAINT_CWS'!S142</f>
        <v>337.5</v>
      </c>
      <c r="S79" s="63">
        <f>'REV-REC-MAINT_CWS'!T142</f>
        <v>675</v>
      </c>
      <c r="T79" s="63">
        <f>'REV-REC-MAINT_CWS'!U142</f>
        <v>675</v>
      </c>
      <c r="U79" s="63">
        <f>'REV-REC-MAINT_CWS'!V142</f>
        <v>675</v>
      </c>
      <c r="V79" s="63">
        <f>'REV-REC-MAINT_CWS'!W142</f>
        <v>675</v>
      </c>
      <c r="W79" s="63">
        <f>'REV-REC-MAINT_CWS'!X142</f>
        <v>675</v>
      </c>
      <c r="X79" s="63">
        <f>'REV-REC-MAINT_CWS'!Y142</f>
        <v>675</v>
      </c>
      <c r="Y79" s="63">
        <f>'REV-REC-MAINT_CWS'!Z142</f>
        <v>843.75</v>
      </c>
      <c r="Z79" s="63">
        <f>'REV-REC-MAINT_CWS'!AA142</f>
        <v>2025</v>
      </c>
      <c r="AA79" s="63">
        <f>'REV-REC-MAINT_CWS'!AB142</f>
        <v>2193.75</v>
      </c>
      <c r="AB79" s="63">
        <f>'REV-REC-MAINT_CWS'!AC142</f>
        <v>3206.25</v>
      </c>
      <c r="AC79" s="63">
        <f>'REV-REC-MAINT_CWS'!AD142</f>
        <v>1721.25</v>
      </c>
      <c r="AD79" s="63">
        <f>'REV-REC-MAINT_CWS'!AE142</f>
        <v>2486.25</v>
      </c>
      <c r="AE79" s="63">
        <f>'REV-REC-MAINT_CWS'!AF142</f>
        <v>3060</v>
      </c>
      <c r="AF79" s="63">
        <f>'REV-REC-MAINT_CWS'!AG142</f>
        <v>3060</v>
      </c>
      <c r="AG79" s="63">
        <f>'REV-REC-MAINT_CWS'!AH142</f>
        <v>3442.5</v>
      </c>
      <c r="AH79" s="63">
        <f>'REV-REC-MAINT_CWS'!AI142</f>
        <v>3442.5</v>
      </c>
      <c r="AI79" s="63">
        <f>'REV-REC-MAINT_CWS'!AJ142</f>
        <v>3442.5</v>
      </c>
      <c r="AJ79" s="63">
        <f>'REV-REC-MAINT_CWS'!AK142</f>
        <v>3060</v>
      </c>
      <c r="AK79" s="63">
        <f>'REV-REC-MAINT_CWS'!AL142</f>
        <v>3251.25</v>
      </c>
      <c r="AL79" s="63">
        <f>'REV-REC-MAINT_CWS'!AM142</f>
        <v>4398.75</v>
      </c>
      <c r="AM79" s="63">
        <f>'REV-REC-MAINT_CWS'!AN142</f>
        <v>4207.5</v>
      </c>
      <c r="AN79" s="63">
        <f>'REV-REC-MAINT_CWS'!AO142</f>
        <v>5163.75</v>
      </c>
      <c r="AO79" s="63">
        <f>'REV-REC-MAINT_CWS'!AP142</f>
        <v>4252.5</v>
      </c>
      <c r="AP79" s="63">
        <f>'REV-REC-MAINT_CWS'!AQ142</f>
        <v>6682.5</v>
      </c>
      <c r="AQ79" s="63">
        <f>'REV-REC-MAINT_CWS'!AR142</f>
        <v>7897.5</v>
      </c>
      <c r="AR79" s="63">
        <f>'REV-REC-MAINT_CWS'!AS142</f>
        <v>7897.5</v>
      </c>
      <c r="AS79" s="63">
        <f>'REV-REC-MAINT_CWS'!AT142</f>
        <v>8707.5</v>
      </c>
      <c r="AT79" s="63">
        <f>'REV-REC-MAINT_CWS'!AU142</f>
        <v>8707.5</v>
      </c>
      <c r="AU79" s="63">
        <f>'REV-REC-MAINT_CWS'!AV142</f>
        <v>8707.5</v>
      </c>
      <c r="AV79" s="63">
        <f>'REV-REC-MAINT_CWS'!AW142</f>
        <v>7897.5</v>
      </c>
      <c r="AW79" s="63">
        <f>'REV-REC-MAINT_CWS'!AX142</f>
        <v>8100</v>
      </c>
      <c r="AX79" s="63">
        <f>'REV-REC-MAINT_CWS'!AY142</f>
        <v>8707.5</v>
      </c>
      <c r="AY79" s="63">
        <f>'REV-REC-MAINT_CWS'!AZ142</f>
        <v>8100</v>
      </c>
      <c r="AZ79" s="63">
        <f>'REV-REC-MAINT_CWS'!BA142</f>
        <v>8707.5</v>
      </c>
      <c r="BA79" s="63">
        <f>'REV-REC-MAINT_CWS'!BB142</f>
        <v>8100</v>
      </c>
      <c r="BB79" s="63">
        <f>'REV-REC-MAINT_CWS'!BC142</f>
        <v>12757.5</v>
      </c>
      <c r="BC79" s="63">
        <f>'REV-REC-MAINT_CWS'!BD142</f>
        <v>14985</v>
      </c>
      <c r="BD79" s="63">
        <f>'REV-REC-MAINT_CWS'!BE142</f>
        <v>14985</v>
      </c>
      <c r="BE79" s="63">
        <f>'REV-REC-MAINT_CWS'!BF142</f>
        <v>16402.5</v>
      </c>
      <c r="BF79" s="63">
        <f>'REV-REC-MAINT_CWS'!BG142</f>
        <v>16402.5</v>
      </c>
      <c r="BG79" s="63">
        <f>'REV-REC-MAINT_CWS'!BH142</f>
        <v>16402.5</v>
      </c>
      <c r="BH79" s="63">
        <f>'REV-REC-MAINT_CWS'!BI142</f>
        <v>14985</v>
      </c>
      <c r="BI79" s="63">
        <f>'REV-REC-MAINT_CWS'!BJ142</f>
        <v>15187.5</v>
      </c>
      <c r="BJ79" s="63">
        <f>'REV-REC-MAINT_CWS'!BK142</f>
        <v>14782.5</v>
      </c>
      <c r="BK79" s="63">
        <f>'REV-REC-MAINT_CWS'!BL142</f>
        <v>13567.5</v>
      </c>
      <c r="BL79" s="63">
        <f>'REV-REC-MAINT_CWS'!BM142</f>
        <v>13365</v>
      </c>
      <c r="BM79" s="118">
        <f>SUM(E79:BL79)</f>
        <v>322447.5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805</v>
      </c>
      <c r="O80" s="63">
        <f t="shared" si="56"/>
        <v>805</v>
      </c>
      <c r="P80" s="63">
        <f t="shared" si="56"/>
        <v>1495</v>
      </c>
      <c r="Q80" s="63">
        <f t="shared" si="56"/>
        <v>387.5</v>
      </c>
      <c r="R80" s="63">
        <f t="shared" si="56"/>
        <v>387.5</v>
      </c>
      <c r="S80" s="63">
        <f t="shared" si="56"/>
        <v>775</v>
      </c>
      <c r="T80" s="63">
        <f t="shared" si="56"/>
        <v>775</v>
      </c>
      <c r="U80" s="63">
        <f t="shared" si="56"/>
        <v>775</v>
      </c>
      <c r="V80" s="63">
        <f t="shared" si="56"/>
        <v>775</v>
      </c>
      <c r="W80" s="63">
        <f t="shared" si="56"/>
        <v>775</v>
      </c>
      <c r="X80" s="63">
        <f t="shared" si="56"/>
        <v>775</v>
      </c>
      <c r="Y80" s="63">
        <f t="shared" si="56"/>
        <v>968.75</v>
      </c>
      <c r="Z80" s="63">
        <f t="shared" si="56"/>
        <v>2150</v>
      </c>
      <c r="AA80" s="63">
        <f t="shared" si="56"/>
        <v>2343.75</v>
      </c>
      <c r="AB80" s="63">
        <f t="shared" si="56"/>
        <v>3356.25</v>
      </c>
      <c r="AC80" s="63">
        <f t="shared" si="56"/>
        <v>1896.25</v>
      </c>
      <c r="AD80" s="63">
        <f t="shared" si="56"/>
        <v>2761.25</v>
      </c>
      <c r="AE80" s="63">
        <f t="shared" si="56"/>
        <v>3360</v>
      </c>
      <c r="AF80" s="63">
        <f t="shared" si="56"/>
        <v>3360</v>
      </c>
      <c r="AG80" s="63">
        <f t="shared" si="56"/>
        <v>3792.5</v>
      </c>
      <c r="AH80" s="63">
        <f t="shared" si="56"/>
        <v>3792.5</v>
      </c>
      <c r="AI80" s="63">
        <f t="shared" si="56"/>
        <v>3792.5</v>
      </c>
      <c r="AJ80" s="63">
        <f t="shared" si="56"/>
        <v>3360</v>
      </c>
      <c r="AK80" s="63">
        <f t="shared" si="56"/>
        <v>3551.25</v>
      </c>
      <c r="AL80" s="63">
        <f t="shared" si="56"/>
        <v>4673.75</v>
      </c>
      <c r="AM80" s="63">
        <f t="shared" si="56"/>
        <v>4432.5</v>
      </c>
      <c r="AN80" s="63">
        <f t="shared" si="56"/>
        <v>5363.75</v>
      </c>
      <c r="AO80" s="63">
        <f t="shared" si="56"/>
        <v>4552.5</v>
      </c>
      <c r="AP80" s="63">
        <f t="shared" si="56"/>
        <v>7182.5</v>
      </c>
      <c r="AQ80" s="63">
        <f t="shared" si="56"/>
        <v>8472.5</v>
      </c>
      <c r="AR80" s="63">
        <f t="shared" si="56"/>
        <v>8472.5</v>
      </c>
      <c r="AS80" s="63">
        <f t="shared" si="56"/>
        <v>9332.5</v>
      </c>
      <c r="AT80" s="63">
        <f t="shared" si="56"/>
        <v>9332.5</v>
      </c>
      <c r="AU80" s="63">
        <f t="shared" si="56"/>
        <v>9332.5</v>
      </c>
      <c r="AV80" s="63">
        <f t="shared" si="56"/>
        <v>8472.5</v>
      </c>
      <c r="AW80" s="63">
        <f t="shared" si="56"/>
        <v>8675</v>
      </c>
      <c r="AX80" s="63">
        <f t="shared" si="56"/>
        <v>9207.5</v>
      </c>
      <c r="AY80" s="63">
        <f t="shared" si="56"/>
        <v>8550</v>
      </c>
      <c r="AZ80" s="63">
        <f t="shared" si="56"/>
        <v>9107.5</v>
      </c>
      <c r="BA80" s="63">
        <f t="shared" si="56"/>
        <v>8575</v>
      </c>
      <c r="BB80" s="63">
        <f t="shared" si="56"/>
        <v>13507.5</v>
      </c>
      <c r="BC80" s="63">
        <f t="shared" si="56"/>
        <v>15860</v>
      </c>
      <c r="BD80" s="63">
        <f t="shared" si="56"/>
        <v>15860</v>
      </c>
      <c r="BE80" s="63">
        <f t="shared" si="56"/>
        <v>17352.5</v>
      </c>
      <c r="BF80" s="63">
        <f t="shared" si="56"/>
        <v>17352.5</v>
      </c>
      <c r="BG80" s="63">
        <f t="shared" si="56"/>
        <v>17352.5</v>
      </c>
      <c r="BH80" s="63">
        <f t="shared" si="56"/>
        <v>15860</v>
      </c>
      <c r="BI80" s="63">
        <f t="shared" si="56"/>
        <v>16062.5</v>
      </c>
      <c r="BJ80" s="63">
        <f t="shared" si="56"/>
        <v>15532.5</v>
      </c>
      <c r="BK80" s="63">
        <f t="shared" si="56"/>
        <v>14242.5</v>
      </c>
      <c r="BL80" s="63">
        <f t="shared" si="56"/>
        <v>13940</v>
      </c>
      <c r="BN80" s="178">
        <f>BL80+BL75</f>
        <v>16460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0</v>
      </c>
      <c r="I82" s="63">
        <f t="shared" si="57"/>
        <v>0</v>
      </c>
      <c r="J82" s="63">
        <f t="shared" si="57"/>
        <v>0</v>
      </c>
      <c r="K82" s="63">
        <f t="shared" si="57"/>
        <v>0</v>
      </c>
      <c r="L82" s="63">
        <f t="shared" si="57"/>
        <v>0</v>
      </c>
      <c r="M82" s="63">
        <f t="shared" si="57"/>
        <v>0</v>
      </c>
      <c r="N82" s="63">
        <f t="shared" si="57"/>
        <v>53055</v>
      </c>
      <c r="O82" s="63">
        <f t="shared" si="57"/>
        <v>53055</v>
      </c>
      <c r="P82" s="63">
        <f t="shared" si="57"/>
        <v>106120</v>
      </c>
      <c r="Q82" s="63">
        <f t="shared" si="57"/>
        <v>12975</v>
      </c>
      <c r="R82" s="63">
        <f t="shared" si="57"/>
        <v>17312.5</v>
      </c>
      <c r="S82" s="63">
        <f t="shared" si="57"/>
        <v>38962.5</v>
      </c>
      <c r="T82" s="63">
        <f t="shared" si="57"/>
        <v>38962.5</v>
      </c>
      <c r="U82" s="63">
        <f t="shared" si="57"/>
        <v>38962.5</v>
      </c>
      <c r="V82" s="63">
        <f t="shared" si="57"/>
        <v>38962.5</v>
      </c>
      <c r="W82" s="63">
        <f t="shared" si="57"/>
        <v>38962.5</v>
      </c>
      <c r="X82" s="63">
        <f t="shared" si="57"/>
        <v>43300</v>
      </c>
      <c r="Y82" s="63">
        <f t="shared" si="57"/>
        <v>47618.75</v>
      </c>
      <c r="Z82" s="63">
        <f t="shared" si="57"/>
        <v>49250</v>
      </c>
      <c r="AA82" s="63">
        <f t="shared" si="57"/>
        <v>57906.25</v>
      </c>
      <c r="AB82" s="63">
        <f t="shared" si="57"/>
        <v>59393.75</v>
      </c>
      <c r="AC82" s="63">
        <f t="shared" si="57"/>
        <v>58971.25</v>
      </c>
      <c r="AD82" s="63">
        <f t="shared" si="57"/>
        <v>90936.25</v>
      </c>
      <c r="AE82" s="63">
        <f t="shared" si="57"/>
        <v>107385</v>
      </c>
      <c r="AF82" s="63">
        <f t="shared" si="57"/>
        <v>107385</v>
      </c>
      <c r="AG82" s="63">
        <f t="shared" si="57"/>
        <v>118017.5</v>
      </c>
      <c r="AH82" s="63">
        <f t="shared" si="57"/>
        <v>118017.5</v>
      </c>
      <c r="AI82" s="63">
        <f t="shared" si="57"/>
        <v>118017.5</v>
      </c>
      <c r="AJ82" s="63">
        <f t="shared" si="57"/>
        <v>107410</v>
      </c>
      <c r="AK82" s="63">
        <f t="shared" ref="AK82:BL82" si="58">AK80+AK75+AK48</f>
        <v>107601.25</v>
      </c>
      <c r="AL82" s="63">
        <f t="shared" si="58"/>
        <v>93398.75</v>
      </c>
      <c r="AM82" s="63">
        <f t="shared" si="58"/>
        <v>82982.5</v>
      </c>
      <c r="AN82" s="63">
        <f t="shared" si="58"/>
        <v>73951.25</v>
      </c>
      <c r="AO82" s="63">
        <f t="shared" si="58"/>
        <v>93527.5</v>
      </c>
      <c r="AP82" s="63">
        <f t="shared" si="58"/>
        <v>155462.5</v>
      </c>
      <c r="AQ82" s="63">
        <f t="shared" si="58"/>
        <v>174477.5</v>
      </c>
      <c r="AR82" s="63">
        <f t="shared" si="58"/>
        <v>174477.5</v>
      </c>
      <c r="AS82" s="63">
        <f t="shared" si="58"/>
        <v>193237.5</v>
      </c>
      <c r="AT82" s="63">
        <f t="shared" si="58"/>
        <v>193237.5</v>
      </c>
      <c r="AU82" s="63">
        <f t="shared" si="58"/>
        <v>193237.5</v>
      </c>
      <c r="AV82" s="63">
        <f t="shared" si="58"/>
        <v>174512.5</v>
      </c>
      <c r="AW82" s="63">
        <f t="shared" si="58"/>
        <v>174715</v>
      </c>
      <c r="AX82" s="63">
        <f t="shared" si="58"/>
        <v>158257.5</v>
      </c>
      <c r="AY82" s="63">
        <f t="shared" si="58"/>
        <v>139735</v>
      </c>
      <c r="AZ82" s="63">
        <f t="shared" si="58"/>
        <v>123022.5</v>
      </c>
      <c r="BA82" s="63">
        <f t="shared" si="58"/>
        <v>146580</v>
      </c>
      <c r="BB82" s="63">
        <f t="shared" si="58"/>
        <v>230337.5</v>
      </c>
      <c r="BC82" s="63">
        <f t="shared" si="58"/>
        <v>265490</v>
      </c>
      <c r="BD82" s="63">
        <f t="shared" si="58"/>
        <v>265490</v>
      </c>
      <c r="BE82" s="63">
        <f t="shared" si="58"/>
        <v>293467.5</v>
      </c>
      <c r="BF82" s="63">
        <f t="shared" si="58"/>
        <v>293467.5</v>
      </c>
      <c r="BG82" s="63">
        <f t="shared" si="58"/>
        <v>293467.5</v>
      </c>
      <c r="BH82" s="63">
        <f t="shared" si="58"/>
        <v>265525</v>
      </c>
      <c r="BI82" s="63">
        <f t="shared" si="58"/>
        <v>265727.5</v>
      </c>
      <c r="BJ82" s="63">
        <f t="shared" si="58"/>
        <v>233132.5</v>
      </c>
      <c r="BK82" s="63">
        <f t="shared" si="58"/>
        <v>205392.5</v>
      </c>
      <c r="BL82" s="63">
        <f t="shared" si="58"/>
        <v>179585</v>
      </c>
      <c r="BM82" s="118">
        <f>SUM(E82:BL82)</f>
        <v>6764435</v>
      </c>
      <c r="BN82" s="178">
        <f>BM79+BM78+BM74+BM73+BM48</f>
        <v>6764435</v>
      </c>
    </row>
    <row r="83" spans="2:66" x14ac:dyDescent="0.15">
      <c r="B83" s="33" t="s">
        <v>671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0</v>
      </c>
      <c r="I83" s="63">
        <f t="shared" si="59"/>
        <v>0</v>
      </c>
      <c r="J83" s="63">
        <f t="shared" si="59"/>
        <v>0</v>
      </c>
      <c r="K83" s="63">
        <f t="shared" si="59"/>
        <v>0</v>
      </c>
      <c r="L83" s="63">
        <f t="shared" si="59"/>
        <v>0</v>
      </c>
      <c r="M83" s="63">
        <f t="shared" si="59"/>
        <v>0</v>
      </c>
      <c r="N83" s="63">
        <f t="shared" si="59"/>
        <v>30330</v>
      </c>
      <c r="O83" s="63">
        <f t="shared" si="59"/>
        <v>30330</v>
      </c>
      <c r="P83" s="63">
        <f t="shared" si="59"/>
        <v>60670</v>
      </c>
      <c r="Q83" s="63">
        <f t="shared" si="59"/>
        <v>10430.700000000001</v>
      </c>
      <c r="R83" s="63">
        <f t="shared" si="59"/>
        <v>13920.1</v>
      </c>
      <c r="S83" s="63">
        <f t="shared" si="59"/>
        <v>31329.599999999999</v>
      </c>
      <c r="T83" s="63">
        <f t="shared" si="59"/>
        <v>31329.599999999999</v>
      </c>
      <c r="U83" s="63">
        <f t="shared" si="59"/>
        <v>31329.599999999999</v>
      </c>
      <c r="V83" s="63">
        <f t="shared" si="59"/>
        <v>31329.599999999999</v>
      </c>
      <c r="W83" s="63">
        <f t="shared" si="59"/>
        <v>31329.599999999999</v>
      </c>
      <c r="X83" s="63">
        <f t="shared" si="59"/>
        <v>34819</v>
      </c>
      <c r="Y83" s="63">
        <f t="shared" si="59"/>
        <v>38289.65</v>
      </c>
      <c r="Z83" s="63">
        <f t="shared" si="59"/>
        <v>39920.9</v>
      </c>
      <c r="AA83" s="63">
        <f t="shared" si="59"/>
        <v>46880.95</v>
      </c>
      <c r="AB83" s="63">
        <f t="shared" si="59"/>
        <v>48368.45</v>
      </c>
      <c r="AC83" s="63">
        <f t="shared" si="59"/>
        <v>50212.06</v>
      </c>
      <c r="AD83" s="63">
        <f t="shared" si="59"/>
        <v>77399.320000000007</v>
      </c>
      <c r="AE83" s="63">
        <f t="shared" si="59"/>
        <v>91459.199999999997</v>
      </c>
      <c r="AF83" s="63">
        <f t="shared" si="59"/>
        <v>91459.199999999997</v>
      </c>
      <c r="AG83" s="63">
        <f t="shared" si="59"/>
        <v>100499.12</v>
      </c>
      <c r="AH83" s="63">
        <f t="shared" si="59"/>
        <v>100499.12</v>
      </c>
      <c r="AI83" s="63">
        <f t="shared" si="59"/>
        <v>100499.12</v>
      </c>
      <c r="AJ83" s="63">
        <f t="shared" si="59"/>
        <v>91484.2</v>
      </c>
      <c r="AK83" s="63">
        <f t="shared" ref="AK83:BL83" si="60">AK60+AK75+AK80</f>
        <v>91675.45</v>
      </c>
      <c r="AL83" s="63">
        <f t="shared" si="60"/>
        <v>79861.820000000007</v>
      </c>
      <c r="AM83" s="63">
        <f t="shared" si="60"/>
        <v>71038.149999999994</v>
      </c>
      <c r="AN83" s="63">
        <f t="shared" si="60"/>
        <v>63599.479999999996</v>
      </c>
      <c r="AO83" s="63">
        <f t="shared" si="60"/>
        <v>82233.084999999992</v>
      </c>
      <c r="AP83" s="63">
        <f t="shared" si="60"/>
        <v>136638.47500000001</v>
      </c>
      <c r="AQ83" s="63">
        <f t="shared" si="60"/>
        <v>153394.592</v>
      </c>
      <c r="AR83" s="63">
        <f t="shared" si="60"/>
        <v>153394.592</v>
      </c>
      <c r="AS83" s="63">
        <f t="shared" si="60"/>
        <v>169895.709</v>
      </c>
      <c r="AT83" s="63">
        <f t="shared" si="60"/>
        <v>169895.709</v>
      </c>
      <c r="AU83" s="63">
        <f t="shared" si="60"/>
        <v>169895.709</v>
      </c>
      <c r="AV83" s="63">
        <f t="shared" si="60"/>
        <v>153429.592</v>
      </c>
      <c r="AW83" s="63">
        <f t="shared" si="60"/>
        <v>153632.092</v>
      </c>
      <c r="AX83" s="63">
        <f t="shared" si="60"/>
        <v>139433.47500000001</v>
      </c>
      <c r="AY83" s="63">
        <f t="shared" si="60"/>
        <v>123169.85799999999</v>
      </c>
      <c r="AZ83" s="63">
        <f t="shared" si="60"/>
        <v>108716.24099999999</v>
      </c>
      <c r="BA83" s="63">
        <f t="shared" si="60"/>
        <v>136099.32209999999</v>
      </c>
      <c r="BB83" s="63">
        <f t="shared" si="60"/>
        <v>213867.8633</v>
      </c>
      <c r="BC83" s="63">
        <f t="shared" si="60"/>
        <v>246524.9638</v>
      </c>
      <c r="BD83" s="63">
        <f t="shared" si="60"/>
        <v>246524.9638</v>
      </c>
      <c r="BE83" s="63">
        <f t="shared" si="60"/>
        <v>272506.14419999998</v>
      </c>
      <c r="BF83" s="63">
        <f t="shared" si="60"/>
        <v>272506.14419999998</v>
      </c>
      <c r="BG83" s="63">
        <f t="shared" si="60"/>
        <v>272506.14419999998</v>
      </c>
      <c r="BH83" s="63">
        <f t="shared" si="60"/>
        <v>246559.9638</v>
      </c>
      <c r="BI83" s="63">
        <f t="shared" si="60"/>
        <v>246762.4638</v>
      </c>
      <c r="BJ83" s="63">
        <f t="shared" si="60"/>
        <v>216662.8633</v>
      </c>
      <c r="BK83" s="63">
        <f t="shared" si="60"/>
        <v>190919.18290000001</v>
      </c>
      <c r="BL83" s="63">
        <f t="shared" si="60"/>
        <v>167108.0025</v>
      </c>
      <c r="BM83" s="118">
        <f>SUM(E83:BL83)</f>
        <v>5962571.1409000009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3" t="s">
        <v>318</v>
      </c>
      <c r="B2" s="363"/>
    </row>
    <row r="3" spans="1:63" x14ac:dyDescent="0.15">
      <c r="A3" s="10"/>
      <c r="B3" s="10"/>
    </row>
    <row r="4" spans="1:63" x14ac:dyDescent="0.15">
      <c r="A4" s="363" t="s">
        <v>372</v>
      </c>
      <c r="B4" s="36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50000</v>
      </c>
      <c r="M7" s="9">
        <f>'REV-REVCALC_CWS'!O10</f>
        <v>50000</v>
      </c>
      <c r="N7" s="9">
        <f>'REV-REVCALC_CWS'!P10</f>
        <v>100000</v>
      </c>
      <c r="O7" s="9">
        <f>'REV-REVCALC_CWS'!Q10</f>
        <v>12375</v>
      </c>
      <c r="P7" s="9">
        <f>'REV-REVCALC_CWS'!R10</f>
        <v>16500</v>
      </c>
      <c r="Q7" s="9">
        <f>'REV-REVCALC_CWS'!S10</f>
        <v>37125</v>
      </c>
      <c r="R7" s="9">
        <f>'REV-REVCALC_CWS'!T10</f>
        <v>37125</v>
      </c>
      <c r="S7" s="9">
        <f>'REV-REVCALC_CWS'!U10</f>
        <v>37125</v>
      </c>
      <c r="T7" s="9">
        <f>'REV-REVCALC_CWS'!V10</f>
        <v>37125</v>
      </c>
      <c r="U7" s="9">
        <f>'REV-REVCALC_CWS'!W10</f>
        <v>37125</v>
      </c>
      <c r="V7" s="9">
        <f>'REV-REVCALC_CWS'!X10</f>
        <v>41250</v>
      </c>
      <c r="W7" s="9">
        <f>'REV-REVCALC_CWS'!Y10</f>
        <v>45375</v>
      </c>
      <c r="X7" s="9">
        <f>'REV-REVCALC_CWS'!Z10</f>
        <v>45375</v>
      </c>
      <c r="Y7" s="9">
        <f>'REV-REVCALC_CWS'!AA10</f>
        <v>53625</v>
      </c>
      <c r="Z7" s="9">
        <f>'REV-REVCALC_CWS'!AB10</f>
        <v>53625</v>
      </c>
      <c r="AA7" s="9">
        <f>'REV-REVCALC_CWS'!AC10</f>
        <v>56100</v>
      </c>
      <c r="AB7" s="9">
        <f>'REV-REVCALC_CWS'!AD10</f>
        <v>86700</v>
      </c>
      <c r="AC7" s="9">
        <f>'REV-REVCALC_CWS'!AE10</f>
        <v>102000</v>
      </c>
      <c r="AD7" s="9">
        <f>'REV-REVCALC_CWS'!AF10</f>
        <v>102000</v>
      </c>
      <c r="AE7" s="9">
        <f>'REV-REVCALC_CWS'!AG10</f>
        <v>112200</v>
      </c>
      <c r="AF7" s="9">
        <f>'REV-REVCALC_CWS'!AH10</f>
        <v>112200</v>
      </c>
      <c r="AG7" s="9">
        <f>'REV-REVCALC_CWS'!AI10</f>
        <v>112200</v>
      </c>
      <c r="AH7" s="9">
        <f>'REV-REVCALC_CWS'!AJ10</f>
        <v>102000</v>
      </c>
      <c r="AI7" s="9">
        <f>'REV-REVCALC_CWS'!AK10</f>
        <v>102000</v>
      </c>
      <c r="AJ7" s="9">
        <f>'REV-REVCALC_CWS'!AL10</f>
        <v>86700</v>
      </c>
      <c r="AK7" s="9">
        <f>'REV-REVCALC_CWS'!AM10</f>
        <v>76500</v>
      </c>
      <c r="AL7" s="9">
        <f>'REV-REVCALC_CWS'!AN10</f>
        <v>66300</v>
      </c>
      <c r="AM7" s="9">
        <f>'REV-REVCALC_CWS'!AO10</f>
        <v>87750</v>
      </c>
      <c r="AN7" s="9">
        <f>'REV-REVCALC_CWS'!AP10</f>
        <v>146250</v>
      </c>
      <c r="AO7" s="9">
        <f>'REV-REVCALC_CWS'!AQ10</f>
        <v>163800</v>
      </c>
      <c r="AP7" s="9">
        <f>'REV-REVCALC_CWS'!AR10</f>
        <v>163800</v>
      </c>
      <c r="AQ7" s="9">
        <f>'REV-REVCALC_CWS'!AS10</f>
        <v>181350</v>
      </c>
      <c r="AR7" s="9">
        <f>'REV-REVCALC_CWS'!AT10</f>
        <v>181350</v>
      </c>
      <c r="AS7" s="9">
        <f>'REV-REVCALC_CWS'!AU10</f>
        <v>181350</v>
      </c>
      <c r="AT7" s="9">
        <f>'REV-REVCALC_CWS'!AV10</f>
        <v>163800</v>
      </c>
      <c r="AU7" s="9">
        <f>'REV-REVCALC_CWS'!AW10</f>
        <v>163800</v>
      </c>
      <c r="AV7" s="9">
        <f>'REV-REVCALC_CWS'!AX10</f>
        <v>146250</v>
      </c>
      <c r="AW7" s="9">
        <f>'REV-REVCALC_CWS'!AY10</f>
        <v>128700</v>
      </c>
      <c r="AX7" s="9">
        <f>'REV-REVCALC_CWS'!AZ10</f>
        <v>111150</v>
      </c>
      <c r="AY7" s="9">
        <f>'REV-REVCALC_CWS'!BA10</f>
        <v>137025</v>
      </c>
      <c r="AZ7" s="9">
        <f>'REV-REVCALC_CWS'!BB10</f>
        <v>215325</v>
      </c>
      <c r="BA7" s="9">
        <f>'REV-REVCALC_CWS'!BC10</f>
        <v>247950</v>
      </c>
      <c r="BB7" s="9">
        <f>'REV-REVCALC_CWS'!BD10</f>
        <v>247950</v>
      </c>
      <c r="BC7" s="9">
        <f>'REV-REVCALC_CWS'!BE10</f>
        <v>274050</v>
      </c>
      <c r="BD7" s="9">
        <f>'REV-REVCALC_CWS'!BF10</f>
        <v>274050</v>
      </c>
      <c r="BE7" s="9">
        <f>'REV-REVCALC_CWS'!BG10</f>
        <v>274050</v>
      </c>
      <c r="BF7" s="9">
        <f>'REV-REVCALC_CWS'!BH10</f>
        <v>247950</v>
      </c>
      <c r="BG7" s="9">
        <f>'REV-REVCALC_CWS'!BI10</f>
        <v>247950</v>
      </c>
      <c r="BH7" s="9">
        <f>'REV-REVCALC_CWS'!BJ10</f>
        <v>215325</v>
      </c>
      <c r="BI7" s="9">
        <f>'REV-REVCALC_CWS'!BK10</f>
        <v>189225</v>
      </c>
      <c r="BJ7" s="9">
        <f>'REV-REVCALC_CWS'!BL10</f>
        <v>163125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1800</v>
      </c>
      <c r="M8" s="9">
        <f>'REV-REVCALC_CWS'!O34</f>
        <v>1800</v>
      </c>
      <c r="N8" s="9">
        <f>'REV-REVCALC_CWS'!P34</f>
        <v>3700</v>
      </c>
      <c r="O8" s="9">
        <f>'REV-REVCALC_CWS'!Q34</f>
        <v>187.5</v>
      </c>
      <c r="P8" s="9">
        <f>'REV-REVCALC_CWS'!R34</f>
        <v>375</v>
      </c>
      <c r="Q8" s="9">
        <f>'REV-REVCALC_CWS'!S34</f>
        <v>937.5</v>
      </c>
      <c r="R8" s="9">
        <f>'REV-REVCALC_CWS'!T34</f>
        <v>937.5</v>
      </c>
      <c r="S8" s="9">
        <f>'REV-REVCALC_CWS'!U34</f>
        <v>937.5</v>
      </c>
      <c r="T8" s="9">
        <f>'REV-REVCALC_CWS'!V34</f>
        <v>937.5</v>
      </c>
      <c r="U8" s="9">
        <f>'REV-REVCALC_CWS'!W34</f>
        <v>937.5</v>
      </c>
      <c r="V8" s="9">
        <f>'REV-REVCALC_CWS'!X34</f>
        <v>1125</v>
      </c>
      <c r="W8" s="9">
        <f>'REV-REVCALC_CWS'!Y34</f>
        <v>1125</v>
      </c>
      <c r="X8" s="9">
        <f>'REV-REVCALC_CWS'!Z34</f>
        <v>1125</v>
      </c>
      <c r="Y8" s="9">
        <f>'REV-REVCALC_CWS'!AA34</f>
        <v>1312.5</v>
      </c>
      <c r="Z8" s="9">
        <f>'REV-REVCALC_CWS'!AB34</f>
        <v>1312.5</v>
      </c>
      <c r="AA8" s="9">
        <f>'REV-REVCALC_CWS'!AC34</f>
        <v>850</v>
      </c>
      <c r="AB8" s="9">
        <f>'REV-REVCALC_CWS'!AD34</f>
        <v>1275</v>
      </c>
      <c r="AC8" s="9">
        <f>'REV-REVCALC_CWS'!AE34</f>
        <v>1700</v>
      </c>
      <c r="AD8" s="9">
        <f>'REV-REVCALC_CWS'!AF34</f>
        <v>1700</v>
      </c>
      <c r="AE8" s="9">
        <f>'REV-REVCALC_CWS'!AG34</f>
        <v>1700</v>
      </c>
      <c r="AF8" s="9">
        <f>'REV-REVCALC_CWS'!AH34</f>
        <v>1700</v>
      </c>
      <c r="AG8" s="9">
        <f>'REV-REVCALC_CWS'!AI34</f>
        <v>1700</v>
      </c>
      <c r="AH8" s="9">
        <f>'REV-REVCALC_CWS'!AJ34</f>
        <v>1700</v>
      </c>
      <c r="AI8" s="9">
        <f>'REV-REVCALC_CWS'!AK34</f>
        <v>1700</v>
      </c>
      <c r="AJ8" s="9">
        <f>'REV-REVCALC_CWS'!AL34</f>
        <v>1275</v>
      </c>
      <c r="AK8" s="9">
        <f>'REV-REVCALC_CWS'!AM34</f>
        <v>1275</v>
      </c>
      <c r="AL8" s="9">
        <f>'REV-REVCALC_CWS'!AN34</f>
        <v>1062.5</v>
      </c>
      <c r="AM8" s="9">
        <f>'REV-REVCALC_CWS'!AO34</f>
        <v>945</v>
      </c>
      <c r="AN8" s="9">
        <f>'REV-REVCALC_CWS'!AP34</f>
        <v>1575</v>
      </c>
      <c r="AO8" s="9">
        <f>'REV-REVCALC_CWS'!AQ34</f>
        <v>1575</v>
      </c>
      <c r="AP8" s="9">
        <f>'REV-REVCALC_CWS'!AR34</f>
        <v>1575</v>
      </c>
      <c r="AQ8" s="9">
        <f>'REV-REVCALC_CWS'!AS34</f>
        <v>1890</v>
      </c>
      <c r="AR8" s="9">
        <f>'REV-REVCALC_CWS'!AT34</f>
        <v>1890</v>
      </c>
      <c r="AS8" s="9">
        <f>'REV-REVCALC_CWS'!AU34</f>
        <v>1890</v>
      </c>
      <c r="AT8" s="9">
        <f>'REV-REVCALC_CWS'!AV34</f>
        <v>1575</v>
      </c>
      <c r="AU8" s="9">
        <f>'REV-REVCALC_CWS'!AW34</f>
        <v>1575</v>
      </c>
      <c r="AV8" s="9">
        <f>'REV-REVCALC_CWS'!AX34</f>
        <v>1575</v>
      </c>
      <c r="AW8" s="9">
        <f>'REV-REVCALC_CWS'!AY34</f>
        <v>1260</v>
      </c>
      <c r="AX8" s="9">
        <f>'REV-REVCALC_CWS'!AZ34</f>
        <v>945</v>
      </c>
      <c r="AY8" s="9">
        <f>'REV-REVCALC_CWS'!BA34</f>
        <v>630</v>
      </c>
      <c r="AZ8" s="9">
        <f>'REV-REVCALC_CWS'!BB34</f>
        <v>945</v>
      </c>
      <c r="BA8" s="9">
        <f>'REV-REVCALC_CWS'!BC34</f>
        <v>945</v>
      </c>
      <c r="BB8" s="9">
        <f>'REV-REVCALC_CWS'!BD34</f>
        <v>945</v>
      </c>
      <c r="BC8" s="9">
        <f>'REV-REVCALC_CWS'!BE34</f>
        <v>1260</v>
      </c>
      <c r="BD8" s="9">
        <f>'REV-REVCALC_CWS'!BF34</f>
        <v>1260</v>
      </c>
      <c r="BE8" s="9">
        <f>'REV-REVCALC_CWS'!BG34</f>
        <v>1260</v>
      </c>
      <c r="BF8" s="9">
        <f>'REV-REVCALC_CWS'!BH34</f>
        <v>945</v>
      </c>
      <c r="BG8" s="9">
        <f>'REV-REVCALC_CWS'!BI34</f>
        <v>945</v>
      </c>
      <c r="BH8" s="9">
        <f>'REV-REVCALC_CWS'!BJ34</f>
        <v>945</v>
      </c>
      <c r="BI8" s="9">
        <f>'REV-REVCALC_CWS'!BK34</f>
        <v>630</v>
      </c>
      <c r="BJ8" s="9">
        <f>'REV-REVCALC_CWS'!BL34</f>
        <v>630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450</v>
      </c>
      <c r="M9" s="9">
        <f>'REV-REVCALC_CWS'!O35</f>
        <v>450</v>
      </c>
      <c r="N9" s="9">
        <f>'REV-REVCALC_CWS'!P35</f>
        <v>925</v>
      </c>
      <c r="O9" s="9">
        <f>'REV-REVCALC_CWS'!Q35</f>
        <v>25</v>
      </c>
      <c r="P9" s="9">
        <f>'REV-REVCALC_CWS'!R35</f>
        <v>50</v>
      </c>
      <c r="Q9" s="9">
        <f>'REV-REVCALC_CWS'!S35</f>
        <v>125</v>
      </c>
      <c r="R9" s="9">
        <f>'REV-REVCALC_CWS'!T35</f>
        <v>125</v>
      </c>
      <c r="S9" s="9">
        <f>'REV-REVCALC_CWS'!U35</f>
        <v>125</v>
      </c>
      <c r="T9" s="9">
        <f>'REV-REVCALC_CWS'!V35</f>
        <v>125</v>
      </c>
      <c r="U9" s="9">
        <f>'REV-REVCALC_CWS'!W35</f>
        <v>125</v>
      </c>
      <c r="V9" s="9">
        <f>'REV-REVCALC_CWS'!X35</f>
        <v>150</v>
      </c>
      <c r="W9" s="9">
        <f>'REV-REVCALC_CWS'!Y35</f>
        <v>150</v>
      </c>
      <c r="X9" s="9">
        <f>'REV-REVCALC_CWS'!Z35</f>
        <v>600</v>
      </c>
      <c r="Y9" s="9">
        <f>'REV-REVCALC_CWS'!AA35</f>
        <v>625</v>
      </c>
      <c r="Z9" s="9">
        <f>'REV-REVCALC_CWS'!AB35</f>
        <v>1100</v>
      </c>
      <c r="AA9" s="9">
        <f>'REV-REVCALC_CWS'!AC35</f>
        <v>125</v>
      </c>
      <c r="AB9" s="9">
        <f>'REV-REVCALC_CWS'!AD35</f>
        <v>200</v>
      </c>
      <c r="AC9" s="9">
        <f>'REV-REVCALC_CWS'!AE35</f>
        <v>325</v>
      </c>
      <c r="AD9" s="9">
        <f>'REV-REVCALC_CWS'!AF35</f>
        <v>325</v>
      </c>
      <c r="AE9" s="9">
        <f>'REV-REVCALC_CWS'!AG35</f>
        <v>325</v>
      </c>
      <c r="AF9" s="9">
        <f>'REV-REVCALC_CWS'!AH35</f>
        <v>325</v>
      </c>
      <c r="AG9" s="9">
        <f>'REV-REVCALC_CWS'!AI35</f>
        <v>325</v>
      </c>
      <c r="AH9" s="9">
        <f>'REV-REVCALC_CWS'!AJ35</f>
        <v>350</v>
      </c>
      <c r="AI9" s="9">
        <f>'REV-REVCALC_CWS'!AK35</f>
        <v>350</v>
      </c>
      <c r="AJ9" s="9">
        <f>'REV-REVCALC_CWS'!AL35</f>
        <v>750</v>
      </c>
      <c r="AK9" s="9">
        <f>'REV-REVCALC_CWS'!AM35</f>
        <v>775</v>
      </c>
      <c r="AL9" s="9">
        <f>'REV-REVCALC_CWS'!AN35</f>
        <v>1225</v>
      </c>
      <c r="AM9" s="9">
        <f>'REV-REVCALC_CWS'!AO35</f>
        <v>280</v>
      </c>
      <c r="AN9" s="9">
        <f>'REV-REVCALC_CWS'!AP35</f>
        <v>455</v>
      </c>
      <c r="AO9" s="9">
        <f>'REV-REVCALC_CWS'!AQ35</f>
        <v>630</v>
      </c>
      <c r="AP9" s="9">
        <f>'REV-REVCALC_CWS'!AR35</f>
        <v>630</v>
      </c>
      <c r="AQ9" s="9">
        <f>'REV-REVCALC_CWS'!AS35</f>
        <v>665</v>
      </c>
      <c r="AR9" s="9">
        <f>'REV-REVCALC_CWS'!AT35</f>
        <v>665</v>
      </c>
      <c r="AS9" s="9">
        <f>'REV-REVCALC_CWS'!AU35</f>
        <v>665</v>
      </c>
      <c r="AT9" s="9">
        <f>'REV-REVCALC_CWS'!AV35</f>
        <v>665</v>
      </c>
      <c r="AU9" s="9">
        <f>'REV-REVCALC_CWS'!AW35</f>
        <v>665</v>
      </c>
      <c r="AV9" s="9">
        <f>'REV-REVCALC_CWS'!AX35</f>
        <v>1225</v>
      </c>
      <c r="AW9" s="9">
        <f>'REV-REVCALC_CWS'!AY35</f>
        <v>1225</v>
      </c>
      <c r="AX9" s="9">
        <f>'REV-REVCALC_CWS'!AZ35</f>
        <v>1820</v>
      </c>
      <c r="AY9" s="9">
        <f>'REV-REVCALC_CWS'!BA35</f>
        <v>350</v>
      </c>
      <c r="AZ9" s="9">
        <f>'REV-REVCALC_CWS'!BB35</f>
        <v>560</v>
      </c>
      <c r="BA9" s="9">
        <f>'REV-REVCALC_CWS'!BC35</f>
        <v>735</v>
      </c>
      <c r="BB9" s="9">
        <f>'REV-REVCALC_CWS'!BD35</f>
        <v>735</v>
      </c>
      <c r="BC9" s="9">
        <f>'REV-REVCALC_CWS'!BE35</f>
        <v>805</v>
      </c>
      <c r="BD9" s="9">
        <f>'REV-REVCALC_CWS'!BF35</f>
        <v>805</v>
      </c>
      <c r="BE9" s="9">
        <f>'REV-REVCALC_CWS'!BG35</f>
        <v>805</v>
      </c>
      <c r="BF9" s="9">
        <f>'REV-REVCALC_CWS'!BH35</f>
        <v>770</v>
      </c>
      <c r="BG9" s="9">
        <f>'REV-REVCALC_CWS'!BI35</f>
        <v>770</v>
      </c>
      <c r="BH9" s="9">
        <f>'REV-REVCALC_CWS'!BJ35</f>
        <v>1330</v>
      </c>
      <c r="BI9" s="9">
        <f>'REV-REVCALC_CWS'!BK35</f>
        <v>1295</v>
      </c>
      <c r="BJ9" s="9">
        <f>'REV-REVCALC_CWS'!BL35</f>
        <v>1890</v>
      </c>
    </row>
    <row r="10" spans="1:63" x14ac:dyDescent="0.15">
      <c r="B10" s="33" t="s">
        <v>1100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175</v>
      </c>
      <c r="M10" s="9">
        <f>'REV-REVCALC_CWS'!O38</f>
        <v>175</v>
      </c>
      <c r="N10" s="9">
        <f>'REV-REVCALC_CWS'!P38</f>
        <v>325</v>
      </c>
      <c r="O10" s="9">
        <f>'REV-REVCALC_CWS'!Q38</f>
        <v>50</v>
      </c>
      <c r="P10" s="9">
        <f>'REV-REVCALC_CWS'!R38</f>
        <v>50</v>
      </c>
      <c r="Q10" s="9">
        <f>'REV-REVCALC_CWS'!S38</f>
        <v>100</v>
      </c>
      <c r="R10" s="9">
        <f>'REV-REVCALC_CWS'!T38</f>
        <v>100</v>
      </c>
      <c r="S10" s="9">
        <f>'REV-REVCALC_CWS'!U38</f>
        <v>100</v>
      </c>
      <c r="T10" s="9">
        <f>'REV-REVCALC_CWS'!V38</f>
        <v>100</v>
      </c>
      <c r="U10" s="9">
        <f>'REV-REVCALC_CWS'!W38</f>
        <v>100</v>
      </c>
      <c r="V10" s="9">
        <f>'REV-REVCALC_CWS'!X38</f>
        <v>100</v>
      </c>
      <c r="W10" s="9">
        <f>'REV-REVCALC_CWS'!Y38</f>
        <v>125</v>
      </c>
      <c r="X10" s="9">
        <f>'REV-REVCALC_CWS'!Z38</f>
        <v>125</v>
      </c>
      <c r="Y10" s="9">
        <f>'REV-REVCALC_CWS'!AA38</f>
        <v>150</v>
      </c>
      <c r="Z10" s="9">
        <f>'REV-REVCALC_CWS'!AB38</f>
        <v>150</v>
      </c>
      <c r="AA10" s="9">
        <f>'REV-REVCALC_CWS'!AC38</f>
        <v>175</v>
      </c>
      <c r="AB10" s="9">
        <f>'REV-REVCALC_CWS'!AD38</f>
        <v>275</v>
      </c>
      <c r="AC10" s="9">
        <f>'REV-REVCALC_CWS'!AE38</f>
        <v>300</v>
      </c>
      <c r="AD10" s="9">
        <f>'REV-REVCALC_CWS'!AF38</f>
        <v>300</v>
      </c>
      <c r="AE10" s="9">
        <f>'REV-REVCALC_CWS'!AG38</f>
        <v>350</v>
      </c>
      <c r="AF10" s="9">
        <f>'REV-REVCALC_CWS'!AH38</f>
        <v>350</v>
      </c>
      <c r="AG10" s="9">
        <f>'REV-REVCALC_CWS'!AI38</f>
        <v>350</v>
      </c>
      <c r="AH10" s="9">
        <f>'REV-REVCALC_CWS'!AJ38</f>
        <v>300</v>
      </c>
      <c r="AI10" s="9">
        <f>'REV-REVCALC_CWS'!AK38</f>
        <v>300</v>
      </c>
      <c r="AJ10" s="9">
        <f>'REV-REVCALC_CWS'!AL38</f>
        <v>275</v>
      </c>
      <c r="AK10" s="9">
        <f>'REV-REVCALC_CWS'!AM38</f>
        <v>225</v>
      </c>
      <c r="AL10" s="9">
        <f>'REV-REVCALC_CWS'!AN38</f>
        <v>200</v>
      </c>
      <c r="AM10" s="9">
        <f>'REV-REVCALC_CWS'!AO38</f>
        <v>300</v>
      </c>
      <c r="AN10" s="9">
        <f>'REV-REVCALC_CWS'!AP38</f>
        <v>500</v>
      </c>
      <c r="AO10" s="9">
        <f>'REV-REVCALC_CWS'!AQ38</f>
        <v>575</v>
      </c>
      <c r="AP10" s="9">
        <f>'REV-REVCALC_CWS'!AR38</f>
        <v>575</v>
      </c>
      <c r="AQ10" s="9">
        <f>'REV-REVCALC_CWS'!AS38</f>
        <v>625</v>
      </c>
      <c r="AR10" s="9">
        <f>'REV-REVCALC_CWS'!AT38</f>
        <v>625</v>
      </c>
      <c r="AS10" s="9">
        <f>'REV-REVCALC_CWS'!AU38</f>
        <v>625</v>
      </c>
      <c r="AT10" s="9">
        <f>'REV-REVCALC_CWS'!AV38</f>
        <v>575</v>
      </c>
      <c r="AU10" s="9">
        <f>'REV-REVCALC_CWS'!AW38</f>
        <v>575</v>
      </c>
      <c r="AV10" s="9">
        <f>'REV-REVCALC_CWS'!AX38</f>
        <v>500</v>
      </c>
      <c r="AW10" s="9">
        <f>'REV-REVCALC_CWS'!AY38</f>
        <v>450</v>
      </c>
      <c r="AX10" s="9">
        <f>'REV-REVCALC_CWS'!AZ38</f>
        <v>400</v>
      </c>
      <c r="AY10" s="9">
        <f>'REV-REVCALC_CWS'!BA38</f>
        <v>475</v>
      </c>
      <c r="AZ10" s="9">
        <f>'REV-REVCALC_CWS'!BB38</f>
        <v>750</v>
      </c>
      <c r="BA10" s="9">
        <f>'REV-REVCALC_CWS'!BC38</f>
        <v>875</v>
      </c>
      <c r="BB10" s="9">
        <f>'REV-REVCALC_CWS'!BD38</f>
        <v>875</v>
      </c>
      <c r="BC10" s="9">
        <f>'REV-REVCALC_CWS'!BE38</f>
        <v>950</v>
      </c>
      <c r="BD10" s="9">
        <f>'REV-REVCALC_CWS'!BF38</f>
        <v>950</v>
      </c>
      <c r="BE10" s="9">
        <f>'REV-REVCALC_CWS'!BG38</f>
        <v>950</v>
      </c>
      <c r="BF10" s="9">
        <f>'REV-REVCALC_CWS'!BH38</f>
        <v>875</v>
      </c>
      <c r="BG10" s="9">
        <f>'REV-REVCALC_CWS'!BI38</f>
        <v>875</v>
      </c>
      <c r="BH10" s="9">
        <f>'REV-REVCALC_CWS'!BJ38</f>
        <v>750</v>
      </c>
      <c r="BI10" s="9">
        <f>'REV-REVCALC_CWS'!BK38</f>
        <v>675</v>
      </c>
      <c r="BJ10" s="9">
        <f>'REV-REVCALC_CWS'!BL38</f>
        <v>575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630</v>
      </c>
      <c r="M11" s="9">
        <f>'REV-REVCALC_CWS'!O39</f>
        <v>630</v>
      </c>
      <c r="N11" s="9">
        <f>'REV-REVCALC_CWS'!P39</f>
        <v>1170</v>
      </c>
      <c r="O11" s="9">
        <f>'REV-REVCALC_CWS'!Q39</f>
        <v>337.5</v>
      </c>
      <c r="P11" s="9">
        <f>'REV-REVCALC_CWS'!R39</f>
        <v>337.5</v>
      </c>
      <c r="Q11" s="9">
        <f>'REV-REVCALC_CWS'!S39</f>
        <v>675</v>
      </c>
      <c r="R11" s="9">
        <f>'REV-REVCALC_CWS'!T39</f>
        <v>675</v>
      </c>
      <c r="S11" s="9">
        <f>'REV-REVCALC_CWS'!U39</f>
        <v>675</v>
      </c>
      <c r="T11" s="9">
        <f>'REV-REVCALC_CWS'!V39</f>
        <v>675</v>
      </c>
      <c r="U11" s="9">
        <f>'REV-REVCALC_CWS'!W39</f>
        <v>675</v>
      </c>
      <c r="V11" s="9">
        <f>'REV-REVCALC_CWS'!X39</f>
        <v>675</v>
      </c>
      <c r="W11" s="9">
        <f>'REV-REVCALC_CWS'!Y39</f>
        <v>843.75</v>
      </c>
      <c r="X11" s="9">
        <f>'REV-REVCALC_CWS'!Z39</f>
        <v>2025</v>
      </c>
      <c r="Y11" s="9">
        <f>'REV-REVCALC_CWS'!AA39</f>
        <v>2193.75</v>
      </c>
      <c r="Z11" s="9">
        <f>'REV-REVCALC_CWS'!AB39</f>
        <v>3206.25</v>
      </c>
      <c r="AA11" s="9">
        <f>'REV-REVCALC_CWS'!AC39</f>
        <v>1721.25</v>
      </c>
      <c r="AB11" s="9">
        <f>'REV-REVCALC_CWS'!AD39</f>
        <v>2486.25</v>
      </c>
      <c r="AC11" s="9">
        <f>'REV-REVCALC_CWS'!AE39</f>
        <v>3060</v>
      </c>
      <c r="AD11" s="9">
        <f>'REV-REVCALC_CWS'!AF39</f>
        <v>3060</v>
      </c>
      <c r="AE11" s="9">
        <f>'REV-REVCALC_CWS'!AG39</f>
        <v>3442.5</v>
      </c>
      <c r="AF11" s="9">
        <f>'REV-REVCALC_CWS'!AH39</f>
        <v>3442.5</v>
      </c>
      <c r="AG11" s="9">
        <f>'REV-REVCALC_CWS'!AI39</f>
        <v>3442.5</v>
      </c>
      <c r="AH11" s="9">
        <f>'REV-REVCALC_CWS'!AJ39</f>
        <v>3060</v>
      </c>
      <c r="AI11" s="9">
        <f>'REV-REVCALC_CWS'!AK39</f>
        <v>3251.25</v>
      </c>
      <c r="AJ11" s="9">
        <f>'REV-REVCALC_CWS'!AL39</f>
        <v>4398.75</v>
      </c>
      <c r="AK11" s="9">
        <f>'REV-REVCALC_CWS'!AM39</f>
        <v>4207.5</v>
      </c>
      <c r="AL11" s="9">
        <f>'REV-REVCALC_CWS'!AN39</f>
        <v>5163.75</v>
      </c>
      <c r="AM11" s="9">
        <f>'REV-REVCALC_CWS'!AO39</f>
        <v>4252.5</v>
      </c>
      <c r="AN11" s="9">
        <f>'REV-REVCALC_CWS'!AP39</f>
        <v>6682.5</v>
      </c>
      <c r="AO11" s="9">
        <f>'REV-REVCALC_CWS'!AQ39</f>
        <v>7897.5</v>
      </c>
      <c r="AP11" s="9">
        <f>'REV-REVCALC_CWS'!AR39</f>
        <v>7897.5</v>
      </c>
      <c r="AQ11" s="9">
        <f>'REV-REVCALC_CWS'!AS39</f>
        <v>8707.5</v>
      </c>
      <c r="AR11" s="9">
        <f>'REV-REVCALC_CWS'!AT39</f>
        <v>8707.5</v>
      </c>
      <c r="AS11" s="9">
        <f>'REV-REVCALC_CWS'!AU39</f>
        <v>8707.5</v>
      </c>
      <c r="AT11" s="9">
        <f>'REV-REVCALC_CWS'!AV39</f>
        <v>7897.5</v>
      </c>
      <c r="AU11" s="9">
        <f>'REV-REVCALC_CWS'!AW39</f>
        <v>8100</v>
      </c>
      <c r="AV11" s="9">
        <f>'REV-REVCALC_CWS'!AX39</f>
        <v>8707.5</v>
      </c>
      <c r="AW11" s="9">
        <f>'REV-REVCALC_CWS'!AY39</f>
        <v>8100</v>
      </c>
      <c r="AX11" s="9">
        <f>'REV-REVCALC_CWS'!AZ39</f>
        <v>8707.5</v>
      </c>
      <c r="AY11" s="9">
        <f>'REV-REVCALC_CWS'!BA39</f>
        <v>8100</v>
      </c>
      <c r="AZ11" s="9">
        <f>'REV-REVCALC_CWS'!BB39</f>
        <v>12757.5</v>
      </c>
      <c r="BA11" s="9">
        <f>'REV-REVCALC_CWS'!BC39</f>
        <v>14985</v>
      </c>
      <c r="BB11" s="9">
        <f>'REV-REVCALC_CWS'!BD39</f>
        <v>14985</v>
      </c>
      <c r="BC11" s="9">
        <f>'REV-REVCALC_CWS'!BE39</f>
        <v>16402.5</v>
      </c>
      <c r="BD11" s="9">
        <f>'REV-REVCALC_CWS'!BF39</f>
        <v>16402.5</v>
      </c>
      <c r="BE11" s="9">
        <f>'REV-REVCALC_CWS'!BG39</f>
        <v>16402.5</v>
      </c>
      <c r="BF11" s="9">
        <f>'REV-REVCALC_CWS'!BH39</f>
        <v>14985</v>
      </c>
      <c r="BG11" s="9">
        <f>'REV-REVCALC_CWS'!BI39</f>
        <v>15187.5</v>
      </c>
      <c r="BH11" s="9">
        <f>'REV-REVCALC_CWS'!BJ39</f>
        <v>14782.5</v>
      </c>
      <c r="BI11" s="9">
        <f>'REV-REVCALC_CWS'!BK39</f>
        <v>13567.5</v>
      </c>
      <c r="BJ11" s="9">
        <f>'REV-REVCALC_CWS'!BL39</f>
        <v>13365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53055</v>
      </c>
      <c r="M12" s="9">
        <f t="shared" si="0"/>
        <v>53055</v>
      </c>
      <c r="N12" s="9">
        <f t="shared" si="0"/>
        <v>106120</v>
      </c>
      <c r="O12" s="9">
        <f t="shared" si="0"/>
        <v>12975</v>
      </c>
      <c r="P12" s="9">
        <f t="shared" si="0"/>
        <v>17312.5</v>
      </c>
      <c r="Q12" s="9">
        <f t="shared" si="0"/>
        <v>38962.5</v>
      </c>
      <c r="R12" s="9">
        <f t="shared" si="0"/>
        <v>38962.5</v>
      </c>
      <c r="S12" s="9">
        <f t="shared" si="0"/>
        <v>38962.5</v>
      </c>
      <c r="T12" s="9">
        <f t="shared" si="0"/>
        <v>38962.5</v>
      </c>
      <c r="U12" s="9">
        <f t="shared" si="0"/>
        <v>38962.5</v>
      </c>
      <c r="V12" s="9">
        <f t="shared" si="0"/>
        <v>43300</v>
      </c>
      <c r="W12" s="9">
        <f t="shared" si="0"/>
        <v>47618.75</v>
      </c>
      <c r="X12" s="9">
        <f t="shared" si="0"/>
        <v>49250</v>
      </c>
      <c r="Y12" s="9">
        <f t="shared" si="0"/>
        <v>57906.25</v>
      </c>
      <c r="Z12" s="9">
        <f t="shared" si="0"/>
        <v>59393.75</v>
      </c>
      <c r="AA12" s="9">
        <f t="shared" si="0"/>
        <v>58971.25</v>
      </c>
      <c r="AB12" s="9">
        <f t="shared" si="0"/>
        <v>90936.25</v>
      </c>
      <c r="AC12" s="9">
        <f t="shared" si="0"/>
        <v>107385</v>
      </c>
      <c r="AD12" s="9">
        <f t="shared" si="0"/>
        <v>107385</v>
      </c>
      <c r="AE12" s="9">
        <f t="shared" si="0"/>
        <v>118017.5</v>
      </c>
      <c r="AF12" s="9">
        <f t="shared" si="0"/>
        <v>118017.5</v>
      </c>
      <c r="AG12" s="9">
        <f t="shared" si="0"/>
        <v>118017.5</v>
      </c>
      <c r="AH12" s="9">
        <f t="shared" si="0"/>
        <v>107410</v>
      </c>
      <c r="AI12" s="9">
        <f t="shared" si="0"/>
        <v>107601.25</v>
      </c>
      <c r="AJ12" s="9">
        <f t="shared" si="0"/>
        <v>93398.75</v>
      </c>
      <c r="AK12" s="9">
        <f t="shared" si="0"/>
        <v>82982.5</v>
      </c>
      <c r="AL12" s="9">
        <f t="shared" si="0"/>
        <v>73951.25</v>
      </c>
      <c r="AM12" s="9">
        <f t="shared" si="0"/>
        <v>93527.5</v>
      </c>
      <c r="AN12" s="9">
        <f t="shared" si="0"/>
        <v>155462.5</v>
      </c>
      <c r="AO12" s="9">
        <f t="shared" si="0"/>
        <v>174477.5</v>
      </c>
      <c r="AP12" s="9">
        <f t="shared" si="0"/>
        <v>174477.5</v>
      </c>
      <c r="AQ12" s="9">
        <f t="shared" si="0"/>
        <v>193237.5</v>
      </c>
      <c r="AR12" s="9">
        <f t="shared" si="0"/>
        <v>193237.5</v>
      </c>
      <c r="AS12" s="9">
        <f t="shared" si="0"/>
        <v>193237.5</v>
      </c>
      <c r="AT12" s="9">
        <f t="shared" si="0"/>
        <v>174512.5</v>
      </c>
      <c r="AU12" s="9">
        <f t="shared" si="0"/>
        <v>174715</v>
      </c>
      <c r="AV12" s="9">
        <f t="shared" si="0"/>
        <v>158257.5</v>
      </c>
      <c r="AW12" s="9">
        <f t="shared" si="0"/>
        <v>139735</v>
      </c>
      <c r="AX12" s="9">
        <f t="shared" si="0"/>
        <v>123022.5</v>
      </c>
      <c r="AY12" s="9">
        <f t="shared" si="0"/>
        <v>146580</v>
      </c>
      <c r="AZ12" s="9">
        <f t="shared" si="0"/>
        <v>230337.5</v>
      </c>
      <c r="BA12" s="9">
        <f t="shared" si="0"/>
        <v>265490</v>
      </c>
      <c r="BB12" s="9">
        <f t="shared" si="0"/>
        <v>265490</v>
      </c>
      <c r="BC12" s="9">
        <f t="shared" si="0"/>
        <v>293467.5</v>
      </c>
      <c r="BD12" s="9">
        <f t="shared" si="0"/>
        <v>293467.5</v>
      </c>
      <c r="BE12" s="9">
        <f t="shared" si="0"/>
        <v>293467.5</v>
      </c>
      <c r="BF12" s="9">
        <f t="shared" si="0"/>
        <v>265525</v>
      </c>
      <c r="BG12" s="9">
        <f t="shared" si="0"/>
        <v>265727.5</v>
      </c>
      <c r="BH12" s="9">
        <f t="shared" si="0"/>
        <v>233132.5</v>
      </c>
      <c r="BI12" s="9">
        <f t="shared" si="0"/>
        <v>205392.5</v>
      </c>
      <c r="BJ12" s="9">
        <f t="shared" si="0"/>
        <v>179585</v>
      </c>
      <c r="BK12" s="66">
        <f>SUM(C12:BJ12)</f>
        <v>6764435</v>
      </c>
    </row>
    <row r="13" spans="1:63" s="37" customFormat="1" x14ac:dyDescent="0.15">
      <c r="B13" s="37" t="s">
        <v>309</v>
      </c>
      <c r="N13" s="38">
        <f>SUM(C7:N11)</f>
        <v>212230</v>
      </c>
      <c r="Z13" s="38">
        <f>SUM(O7:Z11)</f>
        <v>482568.75</v>
      </c>
      <c r="AL13" s="38">
        <f>SUM(AA7:AL11)</f>
        <v>1184073.75</v>
      </c>
      <c r="AX13" s="38">
        <f>SUM(AM7:AX11)</f>
        <v>1947900</v>
      </c>
      <c r="BJ13" s="38">
        <f>SUM(AY7:BJ11)</f>
        <v>2937662.5</v>
      </c>
      <c r="BK13" s="65">
        <f>SUM(C13:BJ13)</f>
        <v>6764435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649</v>
      </c>
    </row>
    <row r="17" spans="2:62" x14ac:dyDescent="0.15">
      <c r="C17" s="363" t="s">
        <v>35</v>
      </c>
      <c r="D17" s="363"/>
      <c r="E17" s="363"/>
      <c r="F17" s="363"/>
      <c r="G17" s="363"/>
      <c r="H17" s="363"/>
      <c r="I17" s="363"/>
      <c r="J17" s="363"/>
      <c r="K17" s="363"/>
      <c r="L17" s="363"/>
      <c r="M17" s="363"/>
      <c r="N17" s="363"/>
      <c r="O17" s="363" t="s">
        <v>36</v>
      </c>
      <c r="P17" s="363"/>
      <c r="Q17" s="363"/>
      <c r="R17" s="363"/>
      <c r="S17" s="363"/>
      <c r="T17" s="363"/>
      <c r="U17" s="363"/>
      <c r="V17" s="363"/>
      <c r="W17" s="363"/>
      <c r="X17" s="363"/>
      <c r="Y17" s="363"/>
      <c r="Z17" s="363"/>
      <c r="AA17" s="363" t="s">
        <v>37</v>
      </c>
      <c r="AB17" s="363"/>
      <c r="AC17" s="363"/>
      <c r="AD17" s="363"/>
      <c r="AE17" s="363"/>
      <c r="AF17" s="363"/>
      <c r="AG17" s="363"/>
      <c r="AH17" s="363"/>
      <c r="AI17" s="363"/>
      <c r="AJ17" s="363"/>
      <c r="AK17" s="363"/>
      <c r="AL17" s="363"/>
      <c r="AM17" s="363" t="s">
        <v>38</v>
      </c>
      <c r="AN17" s="363"/>
      <c r="AO17" s="363"/>
      <c r="AP17" s="363"/>
      <c r="AQ17" s="363"/>
      <c r="AR17" s="363"/>
      <c r="AS17" s="363"/>
      <c r="AT17" s="363"/>
      <c r="AU17" s="363"/>
      <c r="AV17" s="363"/>
      <c r="AW17" s="363"/>
      <c r="AX17" s="363"/>
      <c r="AY17" s="363" t="s">
        <v>39</v>
      </c>
      <c r="AZ17" s="363"/>
      <c r="BA17" s="363"/>
      <c r="BB17" s="363"/>
      <c r="BC17" s="363"/>
      <c r="BD17" s="363"/>
      <c r="BE17" s="363"/>
      <c r="BF17" s="363"/>
      <c r="BG17" s="363"/>
      <c r="BH17" s="363"/>
      <c r="BI17" s="363"/>
      <c r="BJ17" s="36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30330</v>
      </c>
      <c r="M20" s="9">
        <f>'FIN-P&amp;L_CWS'!O129</f>
        <v>30330</v>
      </c>
      <c r="N20" s="9">
        <f>'FIN-P&amp;L_CWS'!P129</f>
        <v>60670</v>
      </c>
      <c r="O20" s="9">
        <f>'FIN-P&amp;L_CWS'!Q129</f>
        <v>10430.700000000001</v>
      </c>
      <c r="P20" s="9">
        <f>'FIN-P&amp;L_CWS'!R129</f>
        <v>13920.1</v>
      </c>
      <c r="Q20" s="9">
        <f>'FIN-P&amp;L_CWS'!S129</f>
        <v>31329.599999999999</v>
      </c>
      <c r="R20" s="9">
        <f>'FIN-P&amp;L_CWS'!T129</f>
        <v>31329.599999999999</v>
      </c>
      <c r="S20" s="9">
        <f>'FIN-P&amp;L_CWS'!U129</f>
        <v>31329.599999999999</v>
      </c>
      <c r="T20" s="9">
        <f>'FIN-P&amp;L_CWS'!V129</f>
        <v>31329.599999999999</v>
      </c>
      <c r="U20" s="9">
        <f>'FIN-P&amp;L_CWS'!W129</f>
        <v>31329.599999999999</v>
      </c>
      <c r="V20" s="9">
        <f>'FIN-P&amp;L_CWS'!X129</f>
        <v>34819</v>
      </c>
      <c r="W20" s="9">
        <f>'FIN-P&amp;L_CWS'!Y129</f>
        <v>38289.65</v>
      </c>
      <c r="X20" s="9">
        <f>'FIN-P&amp;L_CWS'!Z129</f>
        <v>39920.9</v>
      </c>
      <c r="Y20" s="9">
        <f>'FIN-P&amp;L_CWS'!AA129</f>
        <v>46880.95</v>
      </c>
      <c r="Z20" s="9">
        <f>'FIN-P&amp;L_CWS'!AB129</f>
        <v>48368.45</v>
      </c>
      <c r="AA20" s="9">
        <f>'FIN-P&amp;L_CWS'!AC129</f>
        <v>50212.06</v>
      </c>
      <c r="AB20" s="9">
        <f>'FIN-P&amp;L_CWS'!AD129</f>
        <v>77399.320000000007</v>
      </c>
      <c r="AC20" s="9">
        <f>'FIN-P&amp;L_CWS'!AE129</f>
        <v>91459.199999999997</v>
      </c>
      <c r="AD20" s="9">
        <f>'FIN-P&amp;L_CWS'!AF129</f>
        <v>91459.199999999997</v>
      </c>
      <c r="AE20" s="9">
        <f>'FIN-P&amp;L_CWS'!AG129</f>
        <v>100499.12</v>
      </c>
      <c r="AF20" s="9">
        <f>'FIN-P&amp;L_CWS'!AH129</f>
        <v>100499.12</v>
      </c>
      <c r="AG20" s="9">
        <f>'FIN-P&amp;L_CWS'!AI129</f>
        <v>100499.12</v>
      </c>
      <c r="AH20" s="9">
        <f>'FIN-P&amp;L_CWS'!AJ129</f>
        <v>91484.2</v>
      </c>
      <c r="AI20" s="9">
        <f>'FIN-P&amp;L_CWS'!AK129</f>
        <v>91675.45</v>
      </c>
      <c r="AJ20" s="9">
        <f>'FIN-P&amp;L_CWS'!AL129</f>
        <v>79861.820000000007</v>
      </c>
      <c r="AK20" s="9">
        <f>'FIN-P&amp;L_CWS'!AM129</f>
        <v>71038.149999999994</v>
      </c>
      <c r="AL20" s="9">
        <f>'FIN-P&amp;L_CWS'!AN129</f>
        <v>63599.479999999996</v>
      </c>
      <c r="AM20" s="9">
        <f>'FIN-P&amp;L_CWS'!AO129</f>
        <v>82233.084999999992</v>
      </c>
      <c r="AN20" s="9">
        <f>'FIN-P&amp;L_CWS'!AP129</f>
        <v>136638.47500000001</v>
      </c>
      <c r="AO20" s="9">
        <f>'FIN-P&amp;L_CWS'!AQ129</f>
        <v>153394.592</v>
      </c>
      <c r="AP20" s="9">
        <f>'FIN-P&amp;L_CWS'!AR129</f>
        <v>153394.592</v>
      </c>
      <c r="AQ20" s="9">
        <f>'FIN-P&amp;L_CWS'!AS129</f>
        <v>169895.709</v>
      </c>
      <c r="AR20" s="9">
        <f>'FIN-P&amp;L_CWS'!AT129</f>
        <v>169895.709</v>
      </c>
      <c r="AS20" s="9">
        <f>'FIN-P&amp;L_CWS'!AU129</f>
        <v>169895.709</v>
      </c>
      <c r="AT20" s="9">
        <f>'FIN-P&amp;L_CWS'!AV129</f>
        <v>153429.592</v>
      </c>
      <c r="AU20" s="9">
        <f>'FIN-P&amp;L_CWS'!AW129</f>
        <v>153632.092</v>
      </c>
      <c r="AV20" s="9">
        <f>'FIN-P&amp;L_CWS'!AX129</f>
        <v>139433.47500000001</v>
      </c>
      <c r="AW20" s="9">
        <f>'FIN-P&amp;L_CWS'!AY129</f>
        <v>123169.85799999999</v>
      </c>
      <c r="AX20" s="9">
        <f>'FIN-P&amp;L_CWS'!AZ129</f>
        <v>108716.24099999999</v>
      </c>
      <c r="AY20" s="9">
        <f>'FIN-P&amp;L_CWS'!BA129</f>
        <v>136099.32209999999</v>
      </c>
      <c r="AZ20" s="9">
        <f>'FIN-P&amp;L_CWS'!BB129</f>
        <v>213867.8633</v>
      </c>
      <c r="BA20" s="9">
        <f>'FIN-P&amp;L_CWS'!BC129</f>
        <v>246524.9638</v>
      </c>
      <c r="BB20" s="9">
        <f>'FIN-P&amp;L_CWS'!BD129</f>
        <v>246524.9638</v>
      </c>
      <c r="BC20" s="9">
        <f>'FIN-P&amp;L_CWS'!BE129</f>
        <v>272506.14419999998</v>
      </c>
      <c r="BD20" s="9">
        <f>'FIN-P&amp;L_CWS'!BF129</f>
        <v>272506.14419999998</v>
      </c>
      <c r="BE20" s="9">
        <f>'FIN-P&amp;L_CWS'!BG129</f>
        <v>272506.14419999998</v>
      </c>
      <c r="BF20" s="9">
        <f>'FIN-P&amp;L_CWS'!BH129</f>
        <v>246559.9638</v>
      </c>
      <c r="BG20" s="9">
        <f>'FIN-P&amp;L_CWS'!BI129</f>
        <v>246762.4638</v>
      </c>
      <c r="BH20" s="9">
        <f>'FIN-P&amp;L_CWS'!BJ129</f>
        <v>216662.8633</v>
      </c>
      <c r="BI20" s="9">
        <f>'FIN-P&amp;L_CWS'!BK129</f>
        <v>190919.18290000001</v>
      </c>
      <c r="BJ20" s="9">
        <f>'FIN-P&amp;L_CWS'!BL129</f>
        <v>167108.0025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9360715.666666666</v>
      </c>
      <c r="G21" s="9">
        <f>'FIN-P&amp;L_CWS'!I205</f>
        <v>9396355.666666666</v>
      </c>
      <c r="H21" s="9">
        <f>'FIN-P&amp;L_CWS'!J205</f>
        <v>9397465.666666666</v>
      </c>
      <c r="I21" s="9">
        <f>'FIN-P&amp;L_CWS'!K205</f>
        <v>9430255.666666666</v>
      </c>
      <c r="J21" s="9">
        <f>'FIN-P&amp;L_CWS'!L205</f>
        <v>9397915.666666666</v>
      </c>
      <c r="K21" s="9">
        <f>'FIN-P&amp;L_CWS'!M205</f>
        <v>9392305.666666666</v>
      </c>
      <c r="L21" s="9">
        <f>'FIN-P&amp;L_CWS'!N205</f>
        <v>9381080.5666666664</v>
      </c>
      <c r="M21" s="9">
        <f>'FIN-P&amp;L_CWS'!O205</f>
        <v>9367105.5666666664</v>
      </c>
      <c r="N21" s="9">
        <f>'FIN-P&amp;L_CWS'!P205</f>
        <v>9368100.7666666657</v>
      </c>
      <c r="O21" s="9">
        <f>'FIN-P&amp;L_CWS'!Q205</f>
        <v>10824140.212666666</v>
      </c>
      <c r="P21" s="9">
        <f>'FIN-P&amp;L_CWS'!R205</f>
        <v>10809939.894666666</v>
      </c>
      <c r="Q21" s="9">
        <f>'FIN-P&amp;L_CWS'!S205</f>
        <v>10809912.179666666</v>
      </c>
      <c r="R21" s="9">
        <f>'FIN-P&amp;L_CWS'!T205</f>
        <v>10829477.179666666</v>
      </c>
      <c r="S21" s="9">
        <f>'FIN-P&amp;L_CWS'!U205</f>
        <v>10813512.179666666</v>
      </c>
      <c r="T21" s="9">
        <f>'FIN-P&amp;L_CWS'!V205</f>
        <v>10818222.179666666</v>
      </c>
      <c r="U21" s="9">
        <f>'FIN-P&amp;L_CWS'!W205</f>
        <v>9820083.8463333342</v>
      </c>
      <c r="V21" s="9">
        <f>'FIN-P&amp;L_CWS'!X205</f>
        <v>9820543.5283333343</v>
      </c>
      <c r="W21" s="9">
        <f>'FIN-P&amp;L_CWS'!Y205</f>
        <v>9817777.6478333343</v>
      </c>
      <c r="X21" s="9">
        <f>'FIN-P&amp;L_CWS'!Z205</f>
        <v>9836341.5853333343</v>
      </c>
      <c r="Y21" s="9">
        <f>'FIN-P&amp;L_CWS'!AA205</f>
        <v>9818035.3868333343</v>
      </c>
      <c r="Z21" s="9">
        <f>'FIN-P&amp;L_CWS'!AB205</f>
        <v>9821290.0118333343</v>
      </c>
      <c r="AA21" s="9">
        <f>'FIN-P&amp;L_CWS'!AC205</f>
        <v>8283489.2440916663</v>
      </c>
      <c r="AB21" s="9">
        <f>'FIN-P&amp;L_CWS'!AD205</f>
        <v>8284161.5285583334</v>
      </c>
      <c r="AC21" s="9">
        <f>'FIN-P&amp;L_CWS'!AE205</f>
        <v>8278463.3249583337</v>
      </c>
      <c r="AD21" s="9">
        <f>'FIN-P&amp;L_CWS'!AF205</f>
        <v>8300568.3249583337</v>
      </c>
      <c r="AE21" s="9">
        <f>'FIN-P&amp;L_CWS'!AG205</f>
        <v>8278734.5225583334</v>
      </c>
      <c r="AF21" s="9">
        <f>'FIN-P&amp;L_CWS'!AH205</f>
        <v>8285034.5225583334</v>
      </c>
      <c r="AG21" s="9">
        <f>'FIN-P&amp;L_CWS'!AI205</f>
        <v>8280089.5225583334</v>
      </c>
      <c r="AH21" s="9">
        <f>'FIN-P&amp;L_CWS'!AJ205</f>
        <v>8282264.0749583337</v>
      </c>
      <c r="AI21" s="9">
        <f>'FIN-P&amp;L_CWS'!AK205</f>
        <v>8278469.8124583336</v>
      </c>
      <c r="AJ21" s="9">
        <f>'FIN-P&amp;L_CWS'!AL205</f>
        <v>8298720.4035583334</v>
      </c>
      <c r="AK21" s="9">
        <f>'FIN-P&amp;L_CWS'!AM205</f>
        <v>8277850.6934583327</v>
      </c>
      <c r="AL21" s="9">
        <f>'FIN-P&amp;L_CWS'!AN205</f>
        <v>8280877.5333583327</v>
      </c>
      <c r="AM21" s="9">
        <f>'FIN-P&amp;L_CWS'!AO205</f>
        <v>9972352.3118989598</v>
      </c>
      <c r="AN21" s="9">
        <f>'FIN-P&amp;L_CWS'!AP205</f>
        <v>9971429.4735989589</v>
      </c>
      <c r="AO21" s="9">
        <f>'FIN-P&amp;L_CWS'!AQ205</f>
        <v>9968132.1571089588</v>
      </c>
      <c r="AP21" s="9">
        <f>'FIN-P&amp;L_CWS'!AR205</f>
        <v>9990237.1571089588</v>
      </c>
      <c r="AQ21" s="9">
        <f>'FIN-P&amp;L_CWS'!AS205</f>
        <v>9968627.1906189602</v>
      </c>
      <c r="AR21" s="9">
        <f>'FIN-P&amp;L_CWS'!AT205</f>
        <v>9974927.1906189602</v>
      </c>
      <c r="AS21" s="9">
        <f>'FIN-P&amp;L_CWS'!AU205</f>
        <v>9969982.1906189602</v>
      </c>
      <c r="AT21" s="9">
        <f>'FIN-P&amp;L_CWS'!AV205</f>
        <v>9971933.2071089577</v>
      </c>
      <c r="AU21" s="9">
        <f>'FIN-P&amp;L_CWS'!AW205</f>
        <v>9968139.2821089588</v>
      </c>
      <c r="AV21" s="9">
        <f>'FIN-P&amp;L_CWS'!AX205</f>
        <v>9988318.3235989604</v>
      </c>
      <c r="AW21" s="9">
        <f>'FIN-P&amp;L_CWS'!AY205</f>
        <v>9967225.4150889609</v>
      </c>
      <c r="AX21" s="9">
        <f>'FIN-P&amp;L_CWS'!AZ205</f>
        <v>9970041.8065789584</v>
      </c>
      <c r="AY21" s="9">
        <f>'FIN-P&amp;L_CWS'!BA205</f>
        <v>13577690.641599849</v>
      </c>
      <c r="AZ21" s="9">
        <f>'FIN-P&amp;L_CWS'!BB205</f>
        <v>13577468.69783585</v>
      </c>
      <c r="BA21" s="9">
        <f>'FIN-P&amp;L_CWS'!BC205</f>
        <v>13574648.410850849</v>
      </c>
      <c r="BB21" s="9">
        <f>'FIN-P&amp;L_CWS'!BD205</f>
        <v>13596753.410850849</v>
      </c>
      <c r="BC21" s="9">
        <f>'FIN-P&amp;L_CWS'!BE205</f>
        <v>13575427.846262848</v>
      </c>
      <c r="BD21" s="9">
        <f>'FIN-P&amp;L_CWS'!BF205</f>
        <v>13581727.846262848</v>
      </c>
      <c r="BE21" s="9">
        <f>'FIN-P&amp;L_CWS'!BG205</f>
        <v>13576782.846262848</v>
      </c>
      <c r="BF21" s="9">
        <f>'FIN-P&amp;L_CWS'!BH205</f>
        <v>13578449.46085085</v>
      </c>
      <c r="BG21" s="9">
        <f>'FIN-P&amp;L_CWS'!BI205</f>
        <v>13574655.535850849</v>
      </c>
      <c r="BH21" s="9">
        <f>'FIN-P&amp;L_CWS'!BJ205</f>
        <v>13594357.547835849</v>
      </c>
      <c r="BI21" s="9">
        <f>'FIN-P&amp;L_CWS'!BK205</f>
        <v>13572980.23742385</v>
      </c>
      <c r="BJ21" s="9">
        <f>'FIN-P&amp;L_CWS'!BL205</f>
        <v>13569945.902011849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-9360715.666666666</v>
      </c>
      <c r="G22" s="9">
        <f>'FIN-P&amp;L_CWS'!I207</f>
        <v>-9396355.666666666</v>
      </c>
      <c r="H22" s="9">
        <f>'FIN-P&amp;L_CWS'!J207</f>
        <v>-9397465.666666666</v>
      </c>
      <c r="I22" s="9">
        <f>'FIN-P&amp;L_CWS'!K207</f>
        <v>-9430255.666666666</v>
      </c>
      <c r="J22" s="9">
        <f>'FIN-P&amp;L_CWS'!L207</f>
        <v>-9397915.666666666</v>
      </c>
      <c r="K22" s="9">
        <f>'FIN-P&amp;L_CWS'!M207</f>
        <v>-9392305.666666666</v>
      </c>
      <c r="L22" s="9">
        <f>'FIN-P&amp;L_CWS'!N207</f>
        <v>-9350750.5666666664</v>
      </c>
      <c r="M22" s="9">
        <f>'FIN-P&amp;L_CWS'!O207</f>
        <v>-9336775.5666666664</v>
      </c>
      <c r="N22" s="9">
        <f>'FIN-P&amp;L_CWS'!P207</f>
        <v>-9307430.7666666657</v>
      </c>
      <c r="O22" s="9">
        <f>'FIN-P&amp;L_CWS'!Q207</f>
        <v>-10813709.512666667</v>
      </c>
      <c r="P22" s="9">
        <f>'FIN-P&amp;L_CWS'!R207</f>
        <v>-10796019.794666667</v>
      </c>
      <c r="Q22" s="9">
        <f>'FIN-P&amp;L_CWS'!S207</f>
        <v>-10778582.579666667</v>
      </c>
      <c r="R22" s="9">
        <f>'FIN-P&amp;L_CWS'!T207</f>
        <v>-10798147.579666667</v>
      </c>
      <c r="S22" s="9">
        <f>'FIN-P&amp;L_CWS'!U207</f>
        <v>-10782182.579666667</v>
      </c>
      <c r="T22" s="9">
        <f>'FIN-P&amp;L_CWS'!V207</f>
        <v>-10786892.579666667</v>
      </c>
      <c r="U22" s="9">
        <f>'FIN-P&amp;L_CWS'!W207</f>
        <v>-9788754.2463333346</v>
      </c>
      <c r="V22" s="9">
        <f>'FIN-P&amp;L_CWS'!X207</f>
        <v>-9785724.5283333343</v>
      </c>
      <c r="W22" s="9">
        <f>'FIN-P&amp;L_CWS'!Y207</f>
        <v>-9779487.9978333339</v>
      </c>
      <c r="X22" s="9">
        <f>'FIN-P&amp;L_CWS'!Z207</f>
        <v>-9796420.6853333339</v>
      </c>
      <c r="Y22" s="9">
        <f>'FIN-P&amp;L_CWS'!AA207</f>
        <v>-9771154.4368333351</v>
      </c>
      <c r="Z22" s="9">
        <f>'FIN-P&amp;L_CWS'!AB207</f>
        <v>-9772921.5618333351</v>
      </c>
      <c r="AA22" s="9">
        <f>'FIN-P&amp;L_CWS'!AC207</f>
        <v>-8233277.1840916667</v>
      </c>
      <c r="AB22" s="9">
        <f>'FIN-P&amp;L_CWS'!AD207</f>
        <v>-8206762.2085583331</v>
      </c>
      <c r="AC22" s="9">
        <f>'FIN-P&amp;L_CWS'!AE207</f>
        <v>-8187004.1249583336</v>
      </c>
      <c r="AD22" s="9">
        <f>'FIN-P&amp;L_CWS'!AF207</f>
        <v>-8209109.1249583336</v>
      </c>
      <c r="AE22" s="9">
        <f>'FIN-P&amp;L_CWS'!AG207</f>
        <v>-8178235.4025583332</v>
      </c>
      <c r="AF22" s="9">
        <f>'FIN-P&amp;L_CWS'!AH207</f>
        <v>-8184535.4025583332</v>
      </c>
      <c r="AG22" s="9">
        <f>'FIN-P&amp;L_CWS'!AI207</f>
        <v>-8179590.4025583332</v>
      </c>
      <c r="AH22" s="9">
        <f>'FIN-P&amp;L_CWS'!AJ207</f>
        <v>-8190779.8749583336</v>
      </c>
      <c r="AI22" s="9">
        <f>'FIN-P&amp;L_CWS'!AK207</f>
        <v>-8186794.3624583334</v>
      </c>
      <c r="AJ22" s="9">
        <f>'FIN-P&amp;L_CWS'!AL207</f>
        <v>-8218858.5835583331</v>
      </c>
      <c r="AK22" s="9">
        <f>'FIN-P&amp;L_CWS'!AM207</f>
        <v>-8206812.5434583323</v>
      </c>
      <c r="AL22" s="9">
        <f>'FIN-P&amp;L_CWS'!AN207</f>
        <v>-8217278.0533583323</v>
      </c>
      <c r="AM22" s="9">
        <f>'FIN-P&amp;L_CWS'!AO207</f>
        <v>-9890119.2268989589</v>
      </c>
      <c r="AN22" s="9">
        <f>'FIN-P&amp;L_CWS'!AP207</f>
        <v>-9834790.9985989593</v>
      </c>
      <c r="AO22" s="9">
        <f>'FIN-P&amp;L_CWS'!AQ207</f>
        <v>-9814737.5651089586</v>
      </c>
      <c r="AP22" s="9">
        <f>'FIN-P&amp;L_CWS'!AR207</f>
        <v>-9836842.5651089586</v>
      </c>
      <c r="AQ22" s="9">
        <f>'FIN-P&amp;L_CWS'!AS207</f>
        <v>-9798731.4816189595</v>
      </c>
      <c r="AR22" s="9">
        <f>'FIN-P&amp;L_CWS'!AT207</f>
        <v>-9805031.4816189595</v>
      </c>
      <c r="AS22" s="9">
        <f>'FIN-P&amp;L_CWS'!AU207</f>
        <v>-9800086.4816189595</v>
      </c>
      <c r="AT22" s="9">
        <f>'FIN-P&amp;L_CWS'!AV207</f>
        <v>-9818503.6151089575</v>
      </c>
      <c r="AU22" s="9">
        <f>'FIN-P&amp;L_CWS'!AW207</f>
        <v>-9814507.1901089586</v>
      </c>
      <c r="AV22" s="9">
        <f>'FIN-P&amp;L_CWS'!AX207</f>
        <v>-9848884.8485989608</v>
      </c>
      <c r="AW22" s="9">
        <f>'FIN-P&amp;L_CWS'!AY207</f>
        <v>-9844055.5570889618</v>
      </c>
      <c r="AX22" s="9">
        <f>'FIN-P&amp;L_CWS'!AZ207</f>
        <v>-9861325.565578958</v>
      </c>
      <c r="AY22" s="9">
        <f>'FIN-P&amp;L_CWS'!BA207</f>
        <v>-13441591.319499848</v>
      </c>
      <c r="AZ22" s="9">
        <f>'FIN-P&amp;L_CWS'!BB207</f>
        <v>-13363600.83453585</v>
      </c>
      <c r="BA22" s="9">
        <f>'FIN-P&amp;L_CWS'!BC207</f>
        <v>-13328123.447050849</v>
      </c>
      <c r="BB22" s="9">
        <f>'FIN-P&amp;L_CWS'!BD207</f>
        <v>-13350228.447050849</v>
      </c>
      <c r="BC22" s="9">
        <f>'FIN-P&amp;L_CWS'!BE207</f>
        <v>-13302921.702062849</v>
      </c>
      <c r="BD22" s="9">
        <f>'FIN-P&amp;L_CWS'!BF207</f>
        <v>-13309221.702062849</v>
      </c>
      <c r="BE22" s="9">
        <f>'FIN-P&amp;L_CWS'!BG207</f>
        <v>-13304276.702062849</v>
      </c>
      <c r="BF22" s="9">
        <f>'FIN-P&amp;L_CWS'!BH207</f>
        <v>-13331889.49705085</v>
      </c>
      <c r="BG22" s="9">
        <f>'FIN-P&amp;L_CWS'!BI207</f>
        <v>-13327893.072050849</v>
      </c>
      <c r="BH22" s="9">
        <f>'FIN-P&amp;L_CWS'!BJ207</f>
        <v>-13377694.68453585</v>
      </c>
      <c r="BI22" s="9">
        <f>'FIN-P&amp;L_CWS'!BK207</f>
        <v>-13382061.05452385</v>
      </c>
      <c r="BJ22" s="9">
        <f>'FIN-P&amp;L_CWS'!BL207</f>
        <v>-13402837.89951185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-37504569.666666664</v>
      </c>
      <c r="G23" s="9">
        <f>'FIN-P&amp;L_CWS'!I208</f>
        <v>-46900925.333333328</v>
      </c>
      <c r="H23" s="9">
        <f>'FIN-P&amp;L_CWS'!J208</f>
        <v>-56298390.999999993</v>
      </c>
      <c r="I23" s="9">
        <f>'FIN-P&amp;L_CWS'!K208</f>
        <v>-65728646.666666657</v>
      </c>
      <c r="J23" s="9">
        <f>'FIN-P&amp;L_CWS'!L208</f>
        <v>-75126562.333333328</v>
      </c>
      <c r="K23" s="9">
        <f>'FIN-P&amp;L_CWS'!M208</f>
        <v>-84518868</v>
      </c>
      <c r="L23" s="9">
        <f>'FIN-P&amp;L_CWS'!N208</f>
        <v>-93869618.566666663</v>
      </c>
      <c r="M23" s="9">
        <f>'FIN-P&amp;L_CWS'!O208</f>
        <v>-103206394.13333333</v>
      </c>
      <c r="N23" s="9">
        <f>'FIN-P&amp;L_CWS'!P208</f>
        <v>-112513824.89999999</v>
      </c>
      <c r="O23" s="9">
        <f>'FIN-P&amp;L_CWS'!Q208</f>
        <v>-123327534.41266666</v>
      </c>
      <c r="P23" s="9">
        <f>'FIN-P&amp;L_CWS'!R208</f>
        <v>-134123554.20733333</v>
      </c>
      <c r="Q23" s="9">
        <f>'FIN-P&amp;L_CWS'!S208</f>
        <v>-144902136.787</v>
      </c>
      <c r="R23" s="9">
        <f>'FIN-P&amp;L_CWS'!T208</f>
        <v>-155700284.36666667</v>
      </c>
      <c r="S23" s="9">
        <f>'FIN-P&amp;L_CWS'!U208</f>
        <v>-166482466.94633335</v>
      </c>
      <c r="T23" s="9">
        <f>'FIN-P&amp;L_CWS'!V208</f>
        <v>-177269359.52600002</v>
      </c>
      <c r="U23" s="9">
        <f>'FIN-P&amp;L_CWS'!W208</f>
        <v>-187058113.77233335</v>
      </c>
      <c r="V23" s="9">
        <f>'FIN-P&amp;L_CWS'!X208</f>
        <v>-196843838.30066669</v>
      </c>
      <c r="W23" s="9">
        <f>'FIN-P&amp;L_CWS'!Y208</f>
        <v>-206623326.29850003</v>
      </c>
      <c r="X23" s="9">
        <f>'FIN-P&amp;L_CWS'!Z208</f>
        <v>-216419746.98383337</v>
      </c>
      <c r="Y23" s="9">
        <f>'FIN-P&amp;L_CWS'!AA208</f>
        <v>-226190901.42066669</v>
      </c>
      <c r="Z23" s="9">
        <f>'FIN-P&amp;L_CWS'!AB208</f>
        <v>-235963822.98250002</v>
      </c>
      <c r="AA23" s="9">
        <f>'FIN-P&amp;L_CWS'!AC208</f>
        <v>-244197100.16659167</v>
      </c>
      <c r="AB23" s="9">
        <f>'FIN-P&amp;L_CWS'!AD208</f>
        <v>-252403862.37515</v>
      </c>
      <c r="AC23" s="9">
        <f>'FIN-P&amp;L_CWS'!AE208</f>
        <v>-260590866.50010833</v>
      </c>
      <c r="AD23" s="9">
        <f>'FIN-P&amp;L_CWS'!AF208</f>
        <v>-268799975.62506664</v>
      </c>
      <c r="AE23" s="9">
        <f>'FIN-P&amp;L_CWS'!AG208</f>
        <v>-276978211.02762496</v>
      </c>
      <c r="AF23" s="9">
        <f>'FIN-P&amp;L_CWS'!AH208</f>
        <v>-285162746.43018329</v>
      </c>
      <c r="AG23" s="9">
        <f>'FIN-P&amp;L_CWS'!AI208</f>
        <v>-293342336.83274162</v>
      </c>
      <c r="AH23" s="9">
        <f>'FIN-P&amp;L_CWS'!AJ208</f>
        <v>-301533116.70769995</v>
      </c>
      <c r="AI23" s="9">
        <f>'FIN-P&amp;L_CWS'!AK208</f>
        <v>-309719911.0701583</v>
      </c>
      <c r="AJ23" s="9">
        <f>'FIN-P&amp;L_CWS'!AL208</f>
        <v>-317938769.65371662</v>
      </c>
      <c r="AK23" s="9">
        <f>'FIN-P&amp;L_CWS'!AM208</f>
        <v>-326145582.19717497</v>
      </c>
      <c r="AL23" s="9">
        <f>'FIN-P&amp;L_CWS'!AN208</f>
        <v>-334362860.25053328</v>
      </c>
      <c r="AM23" s="9">
        <f>'FIN-P&amp;L_CWS'!AO208</f>
        <v>-344252979.47743225</v>
      </c>
      <c r="AN23" s="9">
        <f>'FIN-P&amp;L_CWS'!AP208</f>
        <v>-354087770.47603118</v>
      </c>
      <c r="AO23" s="9">
        <f>'FIN-P&amp;L_CWS'!AQ208</f>
        <v>-363902508.04114014</v>
      </c>
      <c r="AP23" s="9">
        <f>'FIN-P&amp;L_CWS'!AR208</f>
        <v>-373739350.60624909</v>
      </c>
      <c r="AQ23" s="9">
        <f>'FIN-P&amp;L_CWS'!AS208</f>
        <v>-383538082.08786803</v>
      </c>
      <c r="AR23" s="9">
        <f>'FIN-P&amp;L_CWS'!AT208</f>
        <v>-393343113.56948698</v>
      </c>
      <c r="AS23" s="9">
        <f>'FIN-P&amp;L_CWS'!AU208</f>
        <v>-403143200.05110592</v>
      </c>
      <c r="AT23" s="9">
        <f>'FIN-P&amp;L_CWS'!AV208</f>
        <v>-412961703.66621488</v>
      </c>
      <c r="AU23" s="9">
        <f>'FIN-P&amp;L_CWS'!AW208</f>
        <v>-422776210.85632384</v>
      </c>
      <c r="AV23" s="9">
        <f>'FIN-P&amp;L_CWS'!AX208</f>
        <v>-432625095.7049228</v>
      </c>
      <c r="AW23" s="9">
        <f>'FIN-P&amp;L_CWS'!AY208</f>
        <v>-442469151.26201177</v>
      </c>
      <c r="AX23" s="9">
        <f>'FIN-P&amp;L_CWS'!AZ208</f>
        <v>-452330476.8275907</v>
      </c>
      <c r="AY23" s="9">
        <f>'FIN-P&amp;L_CWS'!BA208</f>
        <v>-465772068.14709055</v>
      </c>
      <c r="AZ23" s="9">
        <f>'FIN-P&amp;L_CWS'!BB208</f>
        <v>-479135668.98162639</v>
      </c>
      <c r="BA23" s="9">
        <f>'FIN-P&amp;L_CWS'!BC208</f>
        <v>-492463792.42867726</v>
      </c>
      <c r="BB23" s="9">
        <f>'FIN-P&amp;L_CWS'!BD208</f>
        <v>-505814020.87572813</v>
      </c>
      <c r="BC23" s="9">
        <f>'FIN-P&amp;L_CWS'!BE208</f>
        <v>-519116942.57779098</v>
      </c>
      <c r="BD23" s="9">
        <f>'FIN-P&amp;L_CWS'!BF208</f>
        <v>-532426164.27985382</v>
      </c>
      <c r="BE23" s="9">
        <f>'FIN-P&amp;L_CWS'!BG208</f>
        <v>-545730440.98191667</v>
      </c>
      <c r="BF23" s="9">
        <f>'FIN-P&amp;L_CWS'!BH208</f>
        <v>-559062330.47896755</v>
      </c>
      <c r="BG23" s="9">
        <f>'FIN-P&amp;L_CWS'!BI208</f>
        <v>-572390223.55101836</v>
      </c>
      <c r="BH23" s="9">
        <f>'FIN-P&amp;L_CWS'!BJ208</f>
        <v>-585767918.23555422</v>
      </c>
      <c r="BI23" s="9">
        <f>'FIN-P&amp;L_CWS'!BK208</f>
        <v>-599149979.29007804</v>
      </c>
      <c r="BJ23" s="9">
        <f>'FIN-P&amp;L_CWS'!BL208</f>
        <v>-612552817.18958986</v>
      </c>
    </row>
    <row r="25" spans="2:62" x14ac:dyDescent="0.15">
      <c r="B25" s="14" t="s">
        <v>684</v>
      </c>
    </row>
    <row r="26" spans="2:62" x14ac:dyDescent="0.15"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671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30330</v>
      </c>
      <c r="M28" s="9">
        <f>COGS_DB!O13</f>
        <v>30330</v>
      </c>
      <c r="N28" s="9">
        <f>COGS_DB!P13</f>
        <v>60670</v>
      </c>
      <c r="O28" s="9">
        <f>COGS_DB!Q13</f>
        <v>10430.700000000001</v>
      </c>
      <c r="P28" s="9">
        <f>COGS_DB!R13</f>
        <v>13920.1</v>
      </c>
      <c r="Q28" s="9">
        <f>COGS_DB!S13</f>
        <v>31329.599999999999</v>
      </c>
      <c r="R28" s="9">
        <f>COGS_DB!T13</f>
        <v>31329.599999999999</v>
      </c>
      <c r="S28" s="9">
        <f>COGS_DB!U13</f>
        <v>31329.599999999999</v>
      </c>
      <c r="T28" s="9">
        <f>COGS_DB!V13</f>
        <v>31329.599999999999</v>
      </c>
      <c r="U28" s="9">
        <f>COGS_DB!W13</f>
        <v>31329.599999999999</v>
      </c>
      <c r="V28" s="9">
        <f>COGS_DB!X13</f>
        <v>34819</v>
      </c>
      <c r="W28" s="9">
        <f>COGS_DB!Y13</f>
        <v>38289.65</v>
      </c>
      <c r="X28" s="9">
        <f>COGS_DB!Z13</f>
        <v>39920.9</v>
      </c>
      <c r="Y28" s="9">
        <f>COGS_DB!AA13</f>
        <v>46880.95</v>
      </c>
      <c r="Z28" s="9">
        <f>COGS_DB!AB13</f>
        <v>48368.45</v>
      </c>
      <c r="AA28" s="9">
        <f>COGS_DB!AC13</f>
        <v>50212.06</v>
      </c>
      <c r="AB28" s="9">
        <f>COGS_DB!AD13</f>
        <v>77399.320000000007</v>
      </c>
      <c r="AC28" s="9">
        <f>COGS_DB!AE13</f>
        <v>91459.199999999997</v>
      </c>
      <c r="AD28" s="9">
        <f>COGS_DB!AF13</f>
        <v>91459.199999999997</v>
      </c>
      <c r="AE28" s="9">
        <f>COGS_DB!AG13</f>
        <v>100499.12</v>
      </c>
      <c r="AF28" s="9">
        <f>COGS_DB!AH13</f>
        <v>100499.12</v>
      </c>
      <c r="AG28" s="9">
        <f>COGS_DB!AI13</f>
        <v>100499.12</v>
      </c>
      <c r="AH28" s="9">
        <f>COGS_DB!AJ13</f>
        <v>91484.2</v>
      </c>
      <c r="AI28" s="9">
        <f>COGS_DB!AK13</f>
        <v>91675.45</v>
      </c>
      <c r="AJ28" s="9">
        <f>COGS_DB!AL13</f>
        <v>79861.820000000007</v>
      </c>
      <c r="AK28" s="9">
        <f>COGS_DB!AM13</f>
        <v>71038.149999999994</v>
      </c>
      <c r="AL28" s="9">
        <f>COGS_DB!AN13</f>
        <v>63599.479999999996</v>
      </c>
      <c r="AM28" s="9">
        <f>COGS_DB!AO13</f>
        <v>82233.084999999992</v>
      </c>
      <c r="AN28" s="9">
        <f>COGS_DB!AP13</f>
        <v>136638.47500000001</v>
      </c>
      <c r="AO28" s="9">
        <f>COGS_DB!AQ13</f>
        <v>153394.592</v>
      </c>
      <c r="AP28" s="9">
        <f>COGS_DB!AR13</f>
        <v>153394.592</v>
      </c>
      <c r="AQ28" s="9">
        <f>COGS_DB!AS13</f>
        <v>169895.709</v>
      </c>
      <c r="AR28" s="9">
        <f>COGS_DB!AT13</f>
        <v>169895.709</v>
      </c>
      <c r="AS28" s="9">
        <f>COGS_DB!AU13</f>
        <v>169895.709</v>
      </c>
      <c r="AT28" s="9">
        <f>COGS_DB!AV13</f>
        <v>153429.592</v>
      </c>
      <c r="AU28" s="9">
        <f>COGS_DB!AW13</f>
        <v>153632.092</v>
      </c>
      <c r="AV28" s="9">
        <f>COGS_DB!AX13</f>
        <v>139433.47500000001</v>
      </c>
      <c r="AW28" s="9">
        <f>COGS_DB!AY13</f>
        <v>123169.85799999999</v>
      </c>
      <c r="AX28" s="9">
        <f>COGS_DB!AZ13</f>
        <v>108716.24099999999</v>
      </c>
      <c r="AY28" s="9">
        <f>COGS_DB!BA13</f>
        <v>136099.32209999999</v>
      </c>
      <c r="AZ28" s="9">
        <f>COGS_DB!BB13</f>
        <v>213867.8633</v>
      </c>
      <c r="BA28" s="9">
        <f>COGS_DB!BC13</f>
        <v>246524.9638</v>
      </c>
      <c r="BB28" s="9">
        <f>COGS_DB!BD13</f>
        <v>246524.9638</v>
      </c>
      <c r="BC28" s="9">
        <f>COGS_DB!BE13</f>
        <v>272506.14419999998</v>
      </c>
      <c r="BD28" s="9">
        <f>COGS_DB!BF13</f>
        <v>272506.14419999998</v>
      </c>
      <c r="BE28" s="9">
        <f>COGS_DB!BG13</f>
        <v>272506.14419999998</v>
      </c>
      <c r="BF28" s="9">
        <f>COGS_DB!BH13</f>
        <v>246559.9638</v>
      </c>
      <c r="BG28" s="9">
        <f>COGS_DB!BI13</f>
        <v>246762.4638</v>
      </c>
      <c r="BH28" s="9">
        <f>COGS_DB!BJ13</f>
        <v>216662.8633</v>
      </c>
      <c r="BI28" s="9">
        <f>COGS_DB!BK13</f>
        <v>190919.18290000001</v>
      </c>
      <c r="BJ28" s="9">
        <f>COGS_DB!BL13</f>
        <v>167108.0025</v>
      </c>
    </row>
    <row r="29" spans="2:62" x14ac:dyDescent="0.15">
      <c r="B29" s="14" t="s">
        <v>677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21888</v>
      </c>
      <c r="M29" s="9">
        <f>COGS_DB!O15</f>
        <v>21888</v>
      </c>
      <c r="N29" s="9">
        <f>COGS_DB!P15</f>
        <v>44992</v>
      </c>
      <c r="O29" s="9">
        <f>COGS_DB!Q15</f>
        <v>3489.4</v>
      </c>
      <c r="P29" s="9">
        <f>COGS_DB!R15</f>
        <v>6978.8</v>
      </c>
      <c r="Q29" s="9">
        <f>COGS_DB!S15</f>
        <v>17447</v>
      </c>
      <c r="R29" s="9">
        <f>COGS_DB!T15</f>
        <v>17447</v>
      </c>
      <c r="S29" s="9">
        <f>COGS_DB!U15</f>
        <v>17447</v>
      </c>
      <c r="T29" s="9">
        <f>COGS_DB!V15</f>
        <v>17447</v>
      </c>
      <c r="U29" s="9">
        <f>COGS_DB!W15</f>
        <v>17447</v>
      </c>
      <c r="V29" s="9">
        <f>COGS_DB!X15</f>
        <v>20936.400000000001</v>
      </c>
      <c r="W29" s="9">
        <f>COGS_DB!Y15</f>
        <v>20936.400000000001</v>
      </c>
      <c r="X29" s="9">
        <f>COGS_DB!Z15</f>
        <v>21386.400000000001</v>
      </c>
      <c r="Y29" s="9">
        <f>COGS_DB!AA15</f>
        <v>24875.799999999996</v>
      </c>
      <c r="Z29" s="9">
        <f>COGS_DB!AB15</f>
        <v>25350.799999999996</v>
      </c>
      <c r="AA29" s="9">
        <f>COGS_DB!AC15</f>
        <v>18189.84</v>
      </c>
      <c r="AB29" s="9">
        <f>COGS_DB!AD15</f>
        <v>27297.260000000002</v>
      </c>
      <c r="AC29" s="9">
        <f>COGS_DB!AE15</f>
        <v>36454.68</v>
      </c>
      <c r="AD29" s="9">
        <f>COGS_DB!AF15</f>
        <v>36454.68</v>
      </c>
      <c r="AE29" s="9">
        <f>COGS_DB!AG15</f>
        <v>36454.68</v>
      </c>
      <c r="AF29" s="9">
        <f>COGS_DB!AH15</f>
        <v>36454.68</v>
      </c>
      <c r="AG29" s="9">
        <f>COGS_DB!AI15</f>
        <v>36454.68</v>
      </c>
      <c r="AH29" s="9">
        <f>COGS_DB!AJ15</f>
        <v>36479.68</v>
      </c>
      <c r="AI29" s="9">
        <f>COGS_DB!AK15</f>
        <v>36479.68</v>
      </c>
      <c r="AJ29" s="9">
        <f>COGS_DB!AL15</f>
        <v>27847.260000000002</v>
      </c>
      <c r="AK29" s="9">
        <f>COGS_DB!AM15</f>
        <v>27872.260000000002</v>
      </c>
      <c r="AL29" s="9">
        <f>COGS_DB!AN15</f>
        <v>23806.05</v>
      </c>
      <c r="AM29" s="9">
        <f>COGS_DB!AO15</f>
        <v>16516.116999999998</v>
      </c>
      <c r="AN29" s="9">
        <f>COGS_DB!AP15</f>
        <v>27515.195000000003</v>
      </c>
      <c r="AO29" s="9">
        <f>COGS_DB!AQ15</f>
        <v>27690.195</v>
      </c>
      <c r="AP29" s="9">
        <f>COGS_DB!AR15</f>
        <v>27690.195</v>
      </c>
      <c r="AQ29" s="9">
        <f>COGS_DB!AS15</f>
        <v>33137.233999999997</v>
      </c>
      <c r="AR29" s="9">
        <f>COGS_DB!AT15</f>
        <v>33137.233999999997</v>
      </c>
      <c r="AS29" s="9">
        <f>COGS_DB!AU15</f>
        <v>33137.233999999997</v>
      </c>
      <c r="AT29" s="9">
        <f>COGS_DB!AV15</f>
        <v>27725.195</v>
      </c>
      <c r="AU29" s="9">
        <f>COGS_DB!AW15</f>
        <v>27725.195</v>
      </c>
      <c r="AV29" s="9">
        <f>COGS_DB!AX15</f>
        <v>28285.195000000003</v>
      </c>
      <c r="AW29" s="9">
        <f>COGS_DB!AY15</f>
        <v>22873.155999999999</v>
      </c>
      <c r="AX29" s="9">
        <f>COGS_DB!AZ15</f>
        <v>18056.116999999998</v>
      </c>
      <c r="AY29" s="9">
        <f>COGS_DB!BA15</f>
        <v>13031.840200000001</v>
      </c>
      <c r="AZ29" s="9">
        <f>COGS_DB!BB15</f>
        <v>19582.760300000002</v>
      </c>
      <c r="BA29" s="9">
        <f>COGS_DB!BC15</f>
        <v>19757.760300000002</v>
      </c>
      <c r="BB29" s="9">
        <f>COGS_DB!BD15</f>
        <v>19757.760300000002</v>
      </c>
      <c r="BC29" s="9">
        <f>COGS_DB!BE15</f>
        <v>26168.680400000001</v>
      </c>
      <c r="BD29" s="9">
        <f>COGS_DB!BF15</f>
        <v>26168.680400000001</v>
      </c>
      <c r="BE29" s="9">
        <f>COGS_DB!BG15</f>
        <v>26168.680400000001</v>
      </c>
      <c r="BF29" s="9">
        <f>COGS_DB!BH15</f>
        <v>19792.760300000002</v>
      </c>
      <c r="BG29" s="9">
        <f>COGS_DB!BI15</f>
        <v>19792.760300000002</v>
      </c>
      <c r="BH29" s="9">
        <f>COGS_DB!BJ15</f>
        <v>20352.760300000002</v>
      </c>
      <c r="BI29" s="9">
        <f>COGS_DB!BK15</f>
        <v>13976.840200000001</v>
      </c>
      <c r="BJ29" s="9">
        <f>COGS_DB!BL15</f>
        <v>14571.840200000001</v>
      </c>
    </row>
    <row r="30" spans="2:62" x14ac:dyDescent="0.15">
      <c r="B30" s="14" t="s">
        <v>678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8442</v>
      </c>
      <c r="M30" s="9">
        <f>COGS_DB!O16</f>
        <v>8442</v>
      </c>
      <c r="N30" s="9">
        <f>COGS_DB!P16</f>
        <v>15678</v>
      </c>
      <c r="O30" s="9">
        <f>COGS_DB!Q16</f>
        <v>6941.3</v>
      </c>
      <c r="P30" s="9">
        <f>COGS_DB!R16</f>
        <v>6941.3</v>
      </c>
      <c r="Q30" s="9">
        <f>COGS_DB!S16</f>
        <v>13882.599999999999</v>
      </c>
      <c r="R30" s="9">
        <f>COGS_DB!T16</f>
        <v>13882.599999999999</v>
      </c>
      <c r="S30" s="9">
        <f>COGS_DB!U16</f>
        <v>13882.599999999999</v>
      </c>
      <c r="T30" s="9">
        <f>COGS_DB!V16</f>
        <v>13882.599999999999</v>
      </c>
      <c r="U30" s="9">
        <f>COGS_DB!W16</f>
        <v>13882.599999999999</v>
      </c>
      <c r="V30" s="9">
        <f>COGS_DB!X16</f>
        <v>13882.6</v>
      </c>
      <c r="W30" s="9">
        <f>COGS_DB!Y16</f>
        <v>17353.25</v>
      </c>
      <c r="X30" s="9">
        <f>COGS_DB!Z16</f>
        <v>18534.5</v>
      </c>
      <c r="Y30" s="9">
        <f>COGS_DB!AA16</f>
        <v>22005.149999999998</v>
      </c>
      <c r="Z30" s="9">
        <f>COGS_DB!AB16</f>
        <v>23017.649999999998</v>
      </c>
      <c r="AA30" s="9">
        <f>COGS_DB!AC16</f>
        <v>32022.22</v>
      </c>
      <c r="AB30" s="9">
        <f>COGS_DB!AD16</f>
        <v>50102.06</v>
      </c>
      <c r="AC30" s="9">
        <f>COGS_DB!AE16</f>
        <v>55004.520000000004</v>
      </c>
      <c r="AD30" s="9">
        <f>COGS_DB!AF16</f>
        <v>55004.520000000004</v>
      </c>
      <c r="AE30" s="9">
        <f>COGS_DB!AG16</f>
        <v>64044.44</v>
      </c>
      <c r="AF30" s="9">
        <f>COGS_DB!AH16</f>
        <v>64044.44</v>
      </c>
      <c r="AG30" s="9">
        <f>COGS_DB!AI16</f>
        <v>64044.44</v>
      </c>
      <c r="AH30" s="9">
        <f>COGS_DB!AJ16</f>
        <v>55004.520000000004</v>
      </c>
      <c r="AI30" s="9">
        <f>COGS_DB!AK16</f>
        <v>55195.770000000004</v>
      </c>
      <c r="AJ30" s="9">
        <f>COGS_DB!AL16</f>
        <v>52014.559999999998</v>
      </c>
      <c r="AK30" s="9">
        <f>COGS_DB!AM16</f>
        <v>43165.89</v>
      </c>
      <c r="AL30" s="9">
        <f>COGS_DB!AN16</f>
        <v>39793.43</v>
      </c>
      <c r="AM30" s="9">
        <f>COGS_DB!AO16</f>
        <v>65716.967999999993</v>
      </c>
      <c r="AN30" s="9">
        <f>COGS_DB!AP16</f>
        <v>109123.28000000001</v>
      </c>
      <c r="AO30" s="9">
        <f>COGS_DB!AQ16</f>
        <v>125704.397</v>
      </c>
      <c r="AP30" s="9">
        <f>COGS_DB!AR16</f>
        <v>125704.397</v>
      </c>
      <c r="AQ30" s="9">
        <f>COGS_DB!AS16</f>
        <v>136758.47499999998</v>
      </c>
      <c r="AR30" s="9">
        <f>COGS_DB!AT16</f>
        <v>136758.47499999998</v>
      </c>
      <c r="AS30" s="9">
        <f>COGS_DB!AU16</f>
        <v>136758.47499999998</v>
      </c>
      <c r="AT30" s="9">
        <f>COGS_DB!AV16</f>
        <v>125704.397</v>
      </c>
      <c r="AU30" s="9">
        <f>COGS_DB!AW16</f>
        <v>125906.897</v>
      </c>
      <c r="AV30" s="9">
        <f>COGS_DB!AX16</f>
        <v>111148.28000000001</v>
      </c>
      <c r="AW30" s="9">
        <f>COGS_DB!AY16</f>
        <v>100296.70199999999</v>
      </c>
      <c r="AX30" s="9">
        <f>COGS_DB!AZ16</f>
        <v>90660.123999999996</v>
      </c>
      <c r="AY30" s="9">
        <f>COGS_DB!BA16</f>
        <v>123067.4819</v>
      </c>
      <c r="AZ30" s="9">
        <f>COGS_DB!BB16</f>
        <v>194285.103</v>
      </c>
      <c r="BA30" s="9">
        <f>COGS_DB!BC16</f>
        <v>226767.2035</v>
      </c>
      <c r="BB30" s="9">
        <f>COGS_DB!BD16</f>
        <v>226767.2035</v>
      </c>
      <c r="BC30" s="9">
        <f>COGS_DB!BE16</f>
        <v>246337.4638</v>
      </c>
      <c r="BD30" s="9">
        <f>COGS_DB!BF16</f>
        <v>246337.4638</v>
      </c>
      <c r="BE30" s="9">
        <f>COGS_DB!BG16</f>
        <v>246337.4638</v>
      </c>
      <c r="BF30" s="9">
        <f>COGS_DB!BH16</f>
        <v>226767.2035</v>
      </c>
      <c r="BG30" s="9">
        <f>COGS_DB!BI16</f>
        <v>226969.7035</v>
      </c>
      <c r="BH30" s="9">
        <f>COGS_DB!BJ16</f>
        <v>196310.103</v>
      </c>
      <c r="BI30" s="9">
        <f>COGS_DB!BK16</f>
        <v>176942.34270000001</v>
      </c>
      <c r="BJ30" s="9">
        <f>COGS_DB!BL16</f>
        <v>152536.1623</v>
      </c>
    </row>
    <row r="31" spans="2:62" x14ac:dyDescent="0.15">
      <c r="B31" s="14" t="s">
        <v>676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</v>
      </c>
      <c r="G31" s="98">
        <f>COGS_DB!I14</f>
        <v>0</v>
      </c>
      <c r="H31" s="98">
        <f>COGS_DB!J14</f>
        <v>0</v>
      </c>
      <c r="I31" s="98">
        <f>COGS_DB!K14</f>
        <v>0</v>
      </c>
      <c r="J31" s="98">
        <f>COGS_DB!L14</f>
        <v>0</v>
      </c>
      <c r="K31" s="98">
        <f>COGS_DB!M14</f>
        <v>0</v>
      </c>
      <c r="L31" s="98">
        <f>COGS_DB!N14</f>
        <v>0.57167090754877015</v>
      </c>
      <c r="M31" s="98">
        <f>COGS_DB!O14</f>
        <v>0.57167090754877015</v>
      </c>
      <c r="N31" s="98">
        <f>COGS_DB!P14</f>
        <v>0.57171127026008295</v>
      </c>
      <c r="O31" s="98">
        <f>COGS_DB!Q14</f>
        <v>0.80390751445086706</v>
      </c>
      <c r="P31" s="98">
        <f>COGS_DB!R14</f>
        <v>0.80404909747292419</v>
      </c>
      <c r="Q31" s="98">
        <f>COGS_DB!S14</f>
        <v>0.80409624639076027</v>
      </c>
      <c r="R31" s="98">
        <f>COGS_DB!T14</f>
        <v>0.80409624639076027</v>
      </c>
      <c r="S31" s="98">
        <f>COGS_DB!U14</f>
        <v>0.80409624639076027</v>
      </c>
      <c r="T31" s="98">
        <f>COGS_DB!V14</f>
        <v>0.80409624639076027</v>
      </c>
      <c r="U31" s="98">
        <f>COGS_DB!W14</f>
        <v>0.80409624639076027</v>
      </c>
      <c r="V31" s="98">
        <f>COGS_DB!X14</f>
        <v>0.8041339491916859</v>
      </c>
      <c r="W31" s="98">
        <f>COGS_DB!Y14</f>
        <v>0.80408767554797222</v>
      </c>
      <c r="X31" s="98">
        <f>COGS_DB!Z14</f>
        <v>0.81057664974619292</v>
      </c>
      <c r="Y31" s="98">
        <f>COGS_DB!AA14</f>
        <v>0.80960086346465188</v>
      </c>
      <c r="Z31" s="98">
        <f>COGS_DB!AB14</f>
        <v>0.81436935704514357</v>
      </c>
      <c r="AA31" s="98">
        <f>COGS_DB!AC14</f>
        <v>0.85146677406363269</v>
      </c>
      <c r="AB31" s="98">
        <f>COGS_DB!AD14</f>
        <v>0.85113824245006808</v>
      </c>
      <c r="AC31" s="98">
        <f>COGS_DB!AE14</f>
        <v>0.85169437072216791</v>
      </c>
      <c r="AD31" s="98">
        <f>COGS_DB!AF14</f>
        <v>0.85169437072216791</v>
      </c>
      <c r="AE31" s="98">
        <f>COGS_DB!AG14</f>
        <v>0.85156116677611371</v>
      </c>
      <c r="AF31" s="98">
        <f>COGS_DB!AH14</f>
        <v>0.85156116677611371</v>
      </c>
      <c r="AG31" s="98">
        <f>COGS_DB!AI14</f>
        <v>0.85156116677611371</v>
      </c>
      <c r="AH31" s="98">
        <f>COGS_DB!AJ14</f>
        <v>0.85172888930267199</v>
      </c>
      <c r="AI31" s="98">
        <f>COGS_DB!AK14</f>
        <v>0.8519924257385485</v>
      </c>
      <c r="AJ31" s="98">
        <f>COGS_DB!AL14</f>
        <v>0.85506304955901447</v>
      </c>
      <c r="AK31" s="98">
        <f>COGS_DB!AM14</f>
        <v>0.85606182026330846</v>
      </c>
      <c r="AL31" s="98">
        <f>COGS_DB!AN14</f>
        <v>0.86001899900272138</v>
      </c>
      <c r="AM31" s="98">
        <f>COGS_DB!AO14</f>
        <v>0.87923963540135242</v>
      </c>
      <c r="AN31" s="98">
        <f>COGS_DB!AP14</f>
        <v>0.8789159765216692</v>
      </c>
      <c r="AO31" s="98">
        <f>COGS_DB!AQ14</f>
        <v>0.87916546259546358</v>
      </c>
      <c r="AP31" s="98">
        <f>COGS_DB!AR14</f>
        <v>0.87916546259546358</v>
      </c>
      <c r="AQ31" s="98">
        <f>COGS_DB!AS14</f>
        <v>0.8792067222976907</v>
      </c>
      <c r="AR31" s="98">
        <f>COGS_DB!AT14</f>
        <v>0.8792067222976907</v>
      </c>
      <c r="AS31" s="98">
        <f>COGS_DB!AU14</f>
        <v>0.8792067222976907</v>
      </c>
      <c r="AT31" s="98">
        <f>COGS_DB!AV14</f>
        <v>0.87918969701310801</v>
      </c>
      <c r="AU31" s="98">
        <f>COGS_DB!AW14</f>
        <v>0.87932971982943653</v>
      </c>
      <c r="AV31" s="98">
        <f>COGS_DB!AX14</f>
        <v>0.88105445239562108</v>
      </c>
      <c r="AW31" s="98">
        <f>COGS_DB!AY14</f>
        <v>0.88145316491931147</v>
      </c>
      <c r="AX31" s="98">
        <f>COGS_DB!AZ14</f>
        <v>0.88371022373955976</v>
      </c>
      <c r="AY31" s="98">
        <f>COGS_DB!BA14</f>
        <v>0.92849858166189103</v>
      </c>
      <c r="AZ31" s="98">
        <f>COGS_DB!BB14</f>
        <v>0.92849780561133122</v>
      </c>
      <c r="BA31" s="98">
        <f>COGS_DB!BC14</f>
        <v>0.92856591133376021</v>
      </c>
      <c r="BB31" s="98">
        <f>COGS_DB!BD14</f>
        <v>0.92856591133376021</v>
      </c>
      <c r="BC31" s="98">
        <f>COGS_DB!BE14</f>
        <v>0.9285735020061846</v>
      </c>
      <c r="BD31" s="98">
        <f>COGS_DB!BF14</f>
        <v>0.9285735020061846</v>
      </c>
      <c r="BE31" s="98">
        <f>COGS_DB!BG14</f>
        <v>0.9285735020061846</v>
      </c>
      <c r="BF31" s="98">
        <f>COGS_DB!BH14</f>
        <v>0.92857532737030413</v>
      </c>
      <c r="BG31" s="98">
        <f>COGS_DB!BI14</f>
        <v>0.92862975717605445</v>
      </c>
      <c r="BH31" s="98">
        <f>COGS_DB!BJ14</f>
        <v>0.92935503758592219</v>
      </c>
      <c r="BI31" s="98">
        <f>COGS_DB!BK14</f>
        <v>0.92953337098482181</v>
      </c>
      <c r="BJ31" s="98">
        <f>COGS_DB!BL14</f>
        <v>0.93052316451819472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53055</v>
      </c>
      <c r="M32" s="9">
        <f>COGS_DB!O12</f>
        <v>53055</v>
      </c>
      <c r="N32" s="9">
        <f>COGS_DB!P12</f>
        <v>106120</v>
      </c>
      <c r="O32" s="9">
        <f>COGS_DB!Q12</f>
        <v>12975</v>
      </c>
      <c r="P32" s="9">
        <f>COGS_DB!R12</f>
        <v>17312.5</v>
      </c>
      <c r="Q32" s="9">
        <f>COGS_DB!S12</f>
        <v>38962.5</v>
      </c>
      <c r="R32" s="9">
        <f>COGS_DB!T12</f>
        <v>38962.5</v>
      </c>
      <c r="S32" s="9">
        <f>COGS_DB!U12</f>
        <v>38962.5</v>
      </c>
      <c r="T32" s="9">
        <f>COGS_DB!V12</f>
        <v>38962.5</v>
      </c>
      <c r="U32" s="9">
        <f>COGS_DB!W12</f>
        <v>38962.5</v>
      </c>
      <c r="V32" s="9">
        <f>COGS_DB!X12</f>
        <v>43300</v>
      </c>
      <c r="W32" s="9">
        <f>COGS_DB!Y12</f>
        <v>47618.75</v>
      </c>
      <c r="X32" s="9">
        <f>COGS_DB!Z12</f>
        <v>49250</v>
      </c>
      <c r="Y32" s="9">
        <f>COGS_DB!AA12</f>
        <v>57906.25</v>
      </c>
      <c r="Z32" s="9">
        <f>COGS_DB!AB12</f>
        <v>59393.75</v>
      </c>
      <c r="AA32" s="9">
        <f>COGS_DB!AC12</f>
        <v>58971.25</v>
      </c>
      <c r="AB32" s="9">
        <f>COGS_DB!AD12</f>
        <v>90936.25</v>
      </c>
      <c r="AC32" s="9">
        <f>COGS_DB!AE12</f>
        <v>107385</v>
      </c>
      <c r="AD32" s="9">
        <f>COGS_DB!AF12</f>
        <v>107385</v>
      </c>
      <c r="AE32" s="9">
        <f>COGS_DB!AG12</f>
        <v>118017.5</v>
      </c>
      <c r="AF32" s="9">
        <f>COGS_DB!AH12</f>
        <v>118017.5</v>
      </c>
      <c r="AG32" s="9">
        <f>COGS_DB!AI12</f>
        <v>118017.5</v>
      </c>
      <c r="AH32" s="9">
        <f>COGS_DB!AJ12</f>
        <v>107410</v>
      </c>
      <c r="AI32" s="9">
        <f>COGS_DB!AK12</f>
        <v>107601.25</v>
      </c>
      <c r="AJ32" s="9">
        <f>COGS_DB!AL12</f>
        <v>93398.75</v>
      </c>
      <c r="AK32" s="9">
        <f>COGS_DB!AM12</f>
        <v>82982.5</v>
      </c>
      <c r="AL32" s="9">
        <f>COGS_DB!AN12</f>
        <v>73951.25</v>
      </c>
      <c r="AM32" s="9">
        <f>COGS_DB!AO12</f>
        <v>93527.5</v>
      </c>
      <c r="AN32" s="9">
        <f>COGS_DB!AP12</f>
        <v>155462.5</v>
      </c>
      <c r="AO32" s="9">
        <f>COGS_DB!AQ12</f>
        <v>174477.5</v>
      </c>
      <c r="AP32" s="9">
        <f>COGS_DB!AR12</f>
        <v>174477.5</v>
      </c>
      <c r="AQ32" s="9">
        <f>COGS_DB!AS12</f>
        <v>193237.5</v>
      </c>
      <c r="AR32" s="9">
        <f>COGS_DB!AT12</f>
        <v>193237.5</v>
      </c>
      <c r="AS32" s="9">
        <f>COGS_DB!AU12</f>
        <v>193237.5</v>
      </c>
      <c r="AT32" s="9">
        <f>COGS_DB!AV12</f>
        <v>174512.5</v>
      </c>
      <c r="AU32" s="9">
        <f>COGS_DB!AW12</f>
        <v>174715</v>
      </c>
      <c r="AV32" s="9">
        <f>COGS_DB!AX12</f>
        <v>158257.5</v>
      </c>
      <c r="AW32" s="9">
        <f>COGS_DB!AY12</f>
        <v>139735</v>
      </c>
      <c r="AX32" s="9">
        <f>COGS_DB!AZ12</f>
        <v>123022.5</v>
      </c>
      <c r="AY32" s="9">
        <f>COGS_DB!BA12</f>
        <v>146580</v>
      </c>
      <c r="AZ32" s="9">
        <f>COGS_DB!BB12</f>
        <v>230337.5</v>
      </c>
      <c r="BA32" s="9">
        <f>COGS_DB!BC12</f>
        <v>265490</v>
      </c>
      <c r="BB32" s="9">
        <f>COGS_DB!BD12</f>
        <v>265490</v>
      </c>
      <c r="BC32" s="9">
        <f>COGS_DB!BE12</f>
        <v>293467.5</v>
      </c>
      <c r="BD32" s="9">
        <f>COGS_DB!BF12</f>
        <v>293467.5</v>
      </c>
      <c r="BE32" s="9">
        <f>COGS_DB!BG12</f>
        <v>293467.5</v>
      </c>
      <c r="BF32" s="9">
        <f>COGS_DB!BH12</f>
        <v>265525</v>
      </c>
      <c r="BG32" s="9">
        <f>COGS_DB!BI12</f>
        <v>265727.5</v>
      </c>
      <c r="BH32" s="9">
        <f>COGS_DB!BJ12</f>
        <v>233132.5</v>
      </c>
      <c r="BI32" s="9">
        <f>COGS_DB!BK12</f>
        <v>205392.5</v>
      </c>
      <c r="BJ32" s="9">
        <f>COGS_DB!BL12</f>
        <v>179585</v>
      </c>
    </row>
    <row r="34" spans="2:66" x14ac:dyDescent="0.15">
      <c r="B34" s="14" t="s">
        <v>685</v>
      </c>
      <c r="C34" s="363"/>
      <c r="D34" s="363"/>
      <c r="E34" s="363"/>
      <c r="F34" s="363"/>
      <c r="G34" s="363"/>
      <c r="H34" s="363"/>
      <c r="I34" s="363"/>
      <c r="J34" s="363"/>
      <c r="K34" s="363"/>
      <c r="L34" s="363"/>
      <c r="M34" s="363"/>
      <c r="N34" s="363"/>
      <c r="O34" s="363" t="s">
        <v>36</v>
      </c>
      <c r="P34" s="363"/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 t="s">
        <v>37</v>
      </c>
      <c r="AB34" s="363"/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 t="s">
        <v>38</v>
      </c>
      <c r="AN34" s="363"/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 t="s">
        <v>39</v>
      </c>
      <c r="AZ34" s="363"/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212230</v>
      </c>
      <c r="D36" s="9">
        <f>COGS_DB!G3</f>
        <v>482568.75</v>
      </c>
      <c r="E36" s="9">
        <f>COGS_DB!I3</f>
        <v>1184073.75</v>
      </c>
      <c r="F36" s="9">
        <f>COGS_DB!K3</f>
        <v>1947900</v>
      </c>
      <c r="G36" s="9">
        <f>COGS_DB!M3</f>
        <v>2937662.5</v>
      </c>
      <c r="H36" s="9"/>
      <c r="I36" s="9"/>
      <c r="J36" s="9"/>
      <c r="K36" s="9"/>
      <c r="L36" s="9"/>
      <c r="M36" s="9"/>
      <c r="N36" s="9"/>
      <c r="O36" s="9">
        <f>COGS_DB!Q20</f>
        <v>4125</v>
      </c>
      <c r="P36" s="9">
        <f>COGS_DB!R20</f>
        <v>8250</v>
      </c>
      <c r="Q36" s="9">
        <f>COGS_DB!S20</f>
        <v>20625</v>
      </c>
      <c r="R36" s="9">
        <f>COGS_DB!T20</f>
        <v>20625</v>
      </c>
      <c r="S36" s="9">
        <f>COGS_DB!U20</f>
        <v>20625</v>
      </c>
      <c r="T36" s="9">
        <f>COGS_DB!V20</f>
        <v>20625</v>
      </c>
      <c r="U36" s="9">
        <f>COGS_DB!W20</f>
        <v>20625</v>
      </c>
      <c r="V36" s="9">
        <f>COGS_DB!X20</f>
        <v>24750</v>
      </c>
      <c r="W36" s="9">
        <f>COGS_DB!Y20</f>
        <v>24750</v>
      </c>
      <c r="X36" s="9">
        <f>COGS_DB!Z20</f>
        <v>24750</v>
      </c>
      <c r="Y36" s="9">
        <f>COGS_DB!AA20</f>
        <v>28875</v>
      </c>
      <c r="Z36" s="9">
        <f>COGS_DB!AB20</f>
        <v>28875</v>
      </c>
      <c r="AA36" s="9">
        <f>COGS_DB!AC20</f>
        <v>20400</v>
      </c>
      <c r="AB36" s="9">
        <f>COGS_DB!AD20</f>
        <v>30600</v>
      </c>
      <c r="AC36" s="9">
        <f>COGS_DB!AE20</f>
        <v>40800</v>
      </c>
      <c r="AD36" s="9">
        <f>COGS_DB!AF20</f>
        <v>40800</v>
      </c>
      <c r="AE36" s="9">
        <f>COGS_DB!AG20</f>
        <v>40800</v>
      </c>
      <c r="AF36" s="9">
        <f>COGS_DB!AH20</f>
        <v>40800</v>
      </c>
      <c r="AG36" s="9">
        <f>COGS_DB!AI20</f>
        <v>40800</v>
      </c>
      <c r="AH36" s="9">
        <f>COGS_DB!AJ20</f>
        <v>40800</v>
      </c>
      <c r="AI36" s="9">
        <f>COGS_DB!AK20</f>
        <v>40800</v>
      </c>
      <c r="AJ36" s="9">
        <f>COGS_DB!AL20</f>
        <v>30600</v>
      </c>
      <c r="AK36" s="9">
        <f>COGS_DB!AM20</f>
        <v>30600</v>
      </c>
      <c r="AL36" s="9">
        <f>COGS_DB!AN20</f>
        <v>25500</v>
      </c>
      <c r="AM36" s="9">
        <f>COGS_DB!AO20</f>
        <v>17550</v>
      </c>
      <c r="AN36" s="9">
        <f>COGS_DB!AP20</f>
        <v>29250</v>
      </c>
      <c r="AO36" s="9">
        <f>COGS_DB!AQ20</f>
        <v>29250</v>
      </c>
      <c r="AP36" s="9">
        <f>COGS_DB!AR20</f>
        <v>29250</v>
      </c>
      <c r="AQ36" s="9">
        <f>COGS_DB!AS20</f>
        <v>35100</v>
      </c>
      <c r="AR36" s="9">
        <f>COGS_DB!AT20</f>
        <v>35100</v>
      </c>
      <c r="AS36" s="9">
        <f>COGS_DB!AU20</f>
        <v>35100</v>
      </c>
      <c r="AT36" s="9">
        <f>COGS_DB!AV20</f>
        <v>29250</v>
      </c>
      <c r="AU36" s="9">
        <f>COGS_DB!AW20</f>
        <v>29250</v>
      </c>
      <c r="AV36" s="9">
        <f>COGS_DB!AX20</f>
        <v>29250</v>
      </c>
      <c r="AW36" s="9">
        <f>COGS_DB!AY20</f>
        <v>23400</v>
      </c>
      <c r="AX36" s="9">
        <f>COGS_DB!AZ20</f>
        <v>17550</v>
      </c>
      <c r="AY36" s="9">
        <f>COGS_DB!BA20</f>
        <v>13050</v>
      </c>
      <c r="AZ36" s="9">
        <f>COGS_DB!BB20</f>
        <v>19575</v>
      </c>
      <c r="BA36" s="9">
        <f>COGS_DB!BC20</f>
        <v>19575</v>
      </c>
      <c r="BB36" s="9">
        <f>COGS_DB!BD20</f>
        <v>19575</v>
      </c>
      <c r="BC36" s="9">
        <f>COGS_DB!BE20</f>
        <v>26100</v>
      </c>
      <c r="BD36" s="9">
        <f>COGS_DB!BF20</f>
        <v>26100</v>
      </c>
      <c r="BE36" s="9">
        <f>COGS_DB!BG20</f>
        <v>26100</v>
      </c>
      <c r="BF36" s="9">
        <f>COGS_DB!BH20</f>
        <v>19575</v>
      </c>
      <c r="BG36" s="9">
        <f>COGS_DB!BI20</f>
        <v>19575</v>
      </c>
      <c r="BH36" s="9">
        <f>COGS_DB!BJ20</f>
        <v>19575</v>
      </c>
      <c r="BI36" s="9">
        <f>COGS_DB!BK20</f>
        <v>13050</v>
      </c>
      <c r="BJ36" s="9">
        <f>COGS_DB!BL20</f>
        <v>13050</v>
      </c>
    </row>
    <row r="37" spans="2:66" x14ac:dyDescent="0.15">
      <c r="B37" s="14" t="s">
        <v>671</v>
      </c>
      <c r="C37" s="9">
        <f>COGS_DB!E4</f>
        <v>121330</v>
      </c>
      <c r="D37" s="9">
        <f>COGS_DB!G4</f>
        <v>389277.75000000006</v>
      </c>
      <c r="E37" s="9">
        <f>COGS_DB!I4</f>
        <v>1009686.2399999999</v>
      </c>
      <c r="F37" s="9">
        <f>COGS_DB!K4</f>
        <v>1713729.129</v>
      </c>
      <c r="G37" s="9">
        <f>COGS_DB!M4</f>
        <v>2728548.0218999996</v>
      </c>
      <c r="H37" s="9"/>
      <c r="I37" s="9"/>
      <c r="J37" s="9"/>
      <c r="K37" s="9"/>
      <c r="L37" s="9"/>
      <c r="M37" s="9"/>
      <c r="N37" s="9"/>
      <c r="O37" s="9">
        <f>COGS_DB!Q21</f>
        <v>3276.9</v>
      </c>
      <c r="P37" s="9">
        <f>COGS_DB!R21</f>
        <v>6553.8</v>
      </c>
      <c r="Q37" s="9">
        <f>COGS_DB!S21</f>
        <v>16384.5</v>
      </c>
      <c r="R37" s="9">
        <f>COGS_DB!T21</f>
        <v>16384.5</v>
      </c>
      <c r="S37" s="9">
        <f>COGS_DB!U21</f>
        <v>16384.5</v>
      </c>
      <c r="T37" s="9">
        <f>COGS_DB!V21</f>
        <v>16384.5</v>
      </c>
      <c r="U37" s="9">
        <f>COGS_DB!W21</f>
        <v>16384.5</v>
      </c>
      <c r="V37" s="9">
        <f>COGS_DB!X21</f>
        <v>19661.400000000001</v>
      </c>
      <c r="W37" s="9">
        <f>COGS_DB!Y21</f>
        <v>19661.400000000001</v>
      </c>
      <c r="X37" s="9">
        <f>COGS_DB!Z21</f>
        <v>19661.400000000001</v>
      </c>
      <c r="Y37" s="9">
        <f>COGS_DB!AA21</f>
        <v>22938.299999999996</v>
      </c>
      <c r="Z37" s="9">
        <f>COGS_DB!AB21</f>
        <v>22938.299999999996</v>
      </c>
      <c r="AA37" s="9">
        <f>COGS_DB!AC21</f>
        <v>17214.84</v>
      </c>
      <c r="AB37" s="9">
        <f>COGS_DB!AD21</f>
        <v>25822.260000000002</v>
      </c>
      <c r="AC37" s="9">
        <f>COGS_DB!AE21</f>
        <v>34429.68</v>
      </c>
      <c r="AD37" s="9">
        <f>COGS_DB!AF21</f>
        <v>34429.68</v>
      </c>
      <c r="AE37" s="9">
        <f>COGS_DB!AG21</f>
        <v>34429.68</v>
      </c>
      <c r="AF37" s="9">
        <f>COGS_DB!AH21</f>
        <v>34429.68</v>
      </c>
      <c r="AG37" s="9">
        <f>COGS_DB!AI21</f>
        <v>34429.68</v>
      </c>
      <c r="AH37" s="9">
        <f>COGS_DB!AJ21</f>
        <v>34429.68</v>
      </c>
      <c r="AI37" s="9">
        <f>COGS_DB!AK21</f>
        <v>34429.68</v>
      </c>
      <c r="AJ37" s="9">
        <f>COGS_DB!AL21</f>
        <v>25822.260000000002</v>
      </c>
      <c r="AK37" s="9">
        <f>COGS_DB!AM21</f>
        <v>25822.260000000002</v>
      </c>
      <c r="AL37" s="9">
        <f>COGS_DB!AN21</f>
        <v>21518.55</v>
      </c>
      <c r="AM37" s="9">
        <f>COGS_DB!AO21</f>
        <v>15291.116999999998</v>
      </c>
      <c r="AN37" s="9">
        <f>COGS_DB!AP21</f>
        <v>25485.195000000003</v>
      </c>
      <c r="AO37" s="9">
        <f>COGS_DB!AQ21</f>
        <v>25485.195</v>
      </c>
      <c r="AP37" s="9">
        <f>COGS_DB!AR21</f>
        <v>25485.195</v>
      </c>
      <c r="AQ37" s="9">
        <f>COGS_DB!AS21</f>
        <v>30582.233999999997</v>
      </c>
      <c r="AR37" s="9">
        <f>COGS_DB!AT21</f>
        <v>30582.233999999997</v>
      </c>
      <c r="AS37" s="9">
        <f>COGS_DB!AU21</f>
        <v>30582.233999999997</v>
      </c>
      <c r="AT37" s="9">
        <f>COGS_DB!AV21</f>
        <v>25485.195</v>
      </c>
      <c r="AU37" s="9">
        <f>COGS_DB!AW21</f>
        <v>25485.195</v>
      </c>
      <c r="AV37" s="9">
        <f>COGS_DB!AX21</f>
        <v>25485.195000000003</v>
      </c>
      <c r="AW37" s="9">
        <f>COGS_DB!AY21</f>
        <v>20388.155999999999</v>
      </c>
      <c r="AX37" s="9">
        <f>COGS_DB!AZ21</f>
        <v>15291.116999999998</v>
      </c>
      <c r="AY37" s="9">
        <f>COGS_DB!BA21</f>
        <v>12051.840200000001</v>
      </c>
      <c r="AZ37" s="9">
        <f>COGS_DB!BB21</f>
        <v>18077.760300000002</v>
      </c>
      <c r="BA37" s="9">
        <f>COGS_DB!BC21</f>
        <v>18077.760300000002</v>
      </c>
      <c r="BB37" s="9">
        <f>COGS_DB!BD21</f>
        <v>18077.760300000002</v>
      </c>
      <c r="BC37" s="9">
        <f>COGS_DB!BE21</f>
        <v>24103.680400000001</v>
      </c>
      <c r="BD37" s="9">
        <f>COGS_DB!BF21</f>
        <v>24103.680400000001</v>
      </c>
      <c r="BE37" s="9">
        <f>COGS_DB!BG21</f>
        <v>24103.680400000001</v>
      </c>
      <c r="BF37" s="9">
        <f>COGS_DB!BH21</f>
        <v>18077.760300000002</v>
      </c>
      <c r="BG37" s="9">
        <f>COGS_DB!BI21</f>
        <v>18077.760300000002</v>
      </c>
      <c r="BH37" s="9">
        <f>COGS_DB!BJ21</f>
        <v>18077.760300000002</v>
      </c>
      <c r="BI37" s="9">
        <f>COGS_DB!BK21</f>
        <v>12051.840200000001</v>
      </c>
      <c r="BJ37" s="9">
        <f>COGS_DB!BL21</f>
        <v>12051.840200000001</v>
      </c>
    </row>
    <row r="38" spans="2:66" x14ac:dyDescent="0.15">
      <c r="B38" s="14" t="s">
        <v>677</v>
      </c>
      <c r="C38" s="9">
        <f>COGS_DB!E6</f>
        <v>88768</v>
      </c>
      <c r="D38" s="9">
        <f>COGS_DB!G6</f>
        <v>211188.99999999997</v>
      </c>
      <c r="E38" s="9">
        <f>COGS_DB!I6</f>
        <v>380245.43</v>
      </c>
      <c r="F38" s="9">
        <f>COGS_DB!K6</f>
        <v>323488.26199999999</v>
      </c>
      <c r="G38" s="9">
        <f>COGS_DB!M6</f>
        <v>239123.12359999999</v>
      </c>
      <c r="H38" s="9"/>
      <c r="I38" s="9"/>
      <c r="J38" s="9"/>
      <c r="K38" s="9"/>
      <c r="L38" s="9"/>
      <c r="M38" s="9"/>
      <c r="N38" s="9"/>
      <c r="O38" s="9">
        <f>COGS_DB!Q24</f>
        <v>0.80447262247838613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0.80779603399433431</v>
      </c>
      <c r="Y38" s="9">
        <f>COGS_DB!AA24</f>
        <v>0.80732819472616624</v>
      </c>
      <c r="Z38" s="9">
        <f>COGS_DB!AB24</f>
        <v>0.81025329604474616</v>
      </c>
      <c r="AA38" s="9">
        <f>COGS_DB!AC24</f>
        <v>0.85098666666666667</v>
      </c>
      <c r="AB38" s="9">
        <f>COGS_DB!AD24</f>
        <v>0.85104473889321908</v>
      </c>
      <c r="AC38" s="9">
        <f>COGS_DB!AE24</f>
        <v>0.85124763572679507</v>
      </c>
      <c r="AD38" s="9">
        <f>COGS_DB!AF24</f>
        <v>0.85124763572679507</v>
      </c>
      <c r="AE38" s="9">
        <f>COGS_DB!AG24</f>
        <v>0.85124763572679507</v>
      </c>
      <c r="AF38" s="9">
        <f>COGS_DB!AH24</f>
        <v>0.85124763572679507</v>
      </c>
      <c r="AG38" s="9">
        <f>COGS_DB!AI24</f>
        <v>0.85124763572679507</v>
      </c>
      <c r="AH38" s="9">
        <f>COGS_DB!AJ24</f>
        <v>0.85133442240373391</v>
      </c>
      <c r="AI38" s="9">
        <f>COGS_DB!AK24</f>
        <v>0.85133442240373391</v>
      </c>
      <c r="AJ38" s="9">
        <f>COGS_DB!AL24</f>
        <v>0.85355586206896561</v>
      </c>
      <c r="AK38" s="9">
        <f>COGS_DB!AM24</f>
        <v>0.85366799387442582</v>
      </c>
      <c r="AL38" s="9">
        <f>COGS_DB!AN24</f>
        <v>0.85671794871794871</v>
      </c>
      <c r="AM38" s="9">
        <f>COGS_DB!AO24</f>
        <v>0.87968665778961375</v>
      </c>
      <c r="AN38" s="9">
        <f>COGS_DB!AP24</f>
        <v>0.87964178388746816</v>
      </c>
      <c r="AO38" s="9">
        <f>COGS_DB!AQ24</f>
        <v>0.88031139723414398</v>
      </c>
      <c r="AP38" s="9">
        <f>COGS_DB!AR24</f>
        <v>0.88031139723414398</v>
      </c>
      <c r="AQ38" s="9">
        <f>COGS_DB!AS24</f>
        <v>0.88002214845306059</v>
      </c>
      <c r="AR38" s="9">
        <f>COGS_DB!AT24</f>
        <v>0.88002214845306059</v>
      </c>
      <c r="AS38" s="9">
        <f>COGS_DB!AU24</f>
        <v>0.88002214845306059</v>
      </c>
      <c r="AT38" s="9">
        <f>COGS_DB!AV24</f>
        <v>0.8804444268021594</v>
      </c>
      <c r="AU38" s="9">
        <f>COGS_DB!AW24</f>
        <v>0.8804444268021594</v>
      </c>
      <c r="AV38" s="9">
        <f>COGS_DB!AX24</f>
        <v>0.88253338533541348</v>
      </c>
      <c r="AW38" s="9">
        <f>COGS_DB!AY24</f>
        <v>0.88364519992273516</v>
      </c>
      <c r="AX38" s="9">
        <f>COGS_DB!AZ24</f>
        <v>0.88880713758306662</v>
      </c>
      <c r="AY38" s="9">
        <f>COGS_DB!BA24</f>
        <v>0.92885532430506057</v>
      </c>
      <c r="AZ38" s="9">
        <f>COGS_DB!BB24</f>
        <v>0.92897344876660348</v>
      </c>
      <c r="BA38" s="9">
        <f>COGS_DB!BC24</f>
        <v>0.92955823570924501</v>
      </c>
      <c r="BB38" s="9">
        <f>COGS_DB!BD24</f>
        <v>0.92955823570924501</v>
      </c>
      <c r="BC38" s="9">
        <f>COGS_DB!BE24</f>
        <v>0.92912055387892778</v>
      </c>
      <c r="BD38" s="9">
        <f>COGS_DB!BF24</f>
        <v>0.92912055387892778</v>
      </c>
      <c r="BE38" s="9">
        <f>COGS_DB!BG24</f>
        <v>0.92912055387892778</v>
      </c>
      <c r="BF38" s="9">
        <f>COGS_DB!BH24</f>
        <v>0.92967403945514338</v>
      </c>
      <c r="BG38" s="9">
        <f>COGS_DB!BI24</f>
        <v>0.92967403945514338</v>
      </c>
      <c r="BH38" s="9">
        <f>COGS_DB!BJ24</f>
        <v>0.93147644393592688</v>
      </c>
      <c r="BI38" s="9">
        <f>COGS_DB!BK24</f>
        <v>0.93334492153589321</v>
      </c>
      <c r="BJ38" s="9">
        <f>COGS_DB!BL24</f>
        <v>0.93589211303789344</v>
      </c>
    </row>
    <row r="39" spans="2:66" x14ac:dyDescent="0.15">
      <c r="B39" s="14" t="s">
        <v>678</v>
      </c>
      <c r="C39" s="9">
        <f>COGS_DB!E7</f>
        <v>32562</v>
      </c>
      <c r="D39" s="9">
        <f>COGS_DB!G7</f>
        <v>178088.75</v>
      </c>
      <c r="E39" s="9">
        <f>COGS_DB!I7</f>
        <v>629440.81000000006</v>
      </c>
      <c r="F39" s="9">
        <f>COGS_DB!K7</f>
        <v>1390240.8670000001</v>
      </c>
      <c r="G39" s="9">
        <f>COGS_DB!M7</f>
        <v>2489424.8983</v>
      </c>
      <c r="H39" s="98"/>
      <c r="I39" s="98"/>
      <c r="J39" s="98"/>
      <c r="K39" s="98"/>
      <c r="L39" s="98"/>
      <c r="M39" s="98"/>
      <c r="N39" s="98"/>
      <c r="O39" s="98">
        <f>COGS_DB!Q22</f>
        <v>212.5</v>
      </c>
      <c r="P39" s="98">
        <f>COGS_DB!R22</f>
        <v>425</v>
      </c>
      <c r="Q39" s="98">
        <f>COGS_DB!S22</f>
        <v>1062.5</v>
      </c>
      <c r="R39" s="98">
        <f>COGS_DB!T22</f>
        <v>1062.5</v>
      </c>
      <c r="S39" s="98">
        <f>COGS_DB!U22</f>
        <v>1062.5</v>
      </c>
      <c r="T39" s="98">
        <f>COGS_DB!V22</f>
        <v>1062.5</v>
      </c>
      <c r="U39" s="98">
        <f>COGS_DB!W22</f>
        <v>1062.5</v>
      </c>
      <c r="V39" s="98">
        <f>COGS_DB!X22</f>
        <v>1275</v>
      </c>
      <c r="W39" s="98">
        <f>COGS_DB!Y22</f>
        <v>1275</v>
      </c>
      <c r="X39" s="98">
        <f>COGS_DB!Z22</f>
        <v>1725</v>
      </c>
      <c r="Y39" s="98">
        <f>COGS_DB!AA22</f>
        <v>1937.5</v>
      </c>
      <c r="Z39" s="98">
        <f>COGS_DB!AB22</f>
        <v>2412.5</v>
      </c>
      <c r="AA39" s="98">
        <f>COGS_DB!AC22</f>
        <v>975</v>
      </c>
      <c r="AB39" s="98">
        <f>COGS_DB!AD22</f>
        <v>1475</v>
      </c>
      <c r="AC39" s="98">
        <f>COGS_DB!AE22</f>
        <v>2025</v>
      </c>
      <c r="AD39" s="98">
        <f>COGS_DB!AF22</f>
        <v>2025</v>
      </c>
      <c r="AE39" s="98">
        <f>COGS_DB!AG22</f>
        <v>2025</v>
      </c>
      <c r="AF39" s="98">
        <f>COGS_DB!AH22</f>
        <v>2025</v>
      </c>
      <c r="AG39" s="98">
        <f>COGS_DB!AI22</f>
        <v>2025</v>
      </c>
      <c r="AH39" s="98">
        <f>COGS_DB!AJ22</f>
        <v>2050</v>
      </c>
      <c r="AI39" s="98">
        <f>COGS_DB!AK22</f>
        <v>2050</v>
      </c>
      <c r="AJ39" s="98">
        <f>COGS_DB!AL22</f>
        <v>2025</v>
      </c>
      <c r="AK39" s="98">
        <f>COGS_DB!AM22</f>
        <v>2050</v>
      </c>
      <c r="AL39" s="98">
        <f>COGS_DB!AN22</f>
        <v>2287.5</v>
      </c>
      <c r="AM39" s="98">
        <f>COGS_DB!AO22</f>
        <v>1225</v>
      </c>
      <c r="AN39" s="98">
        <f>COGS_DB!AP22</f>
        <v>2030</v>
      </c>
      <c r="AO39" s="98">
        <f>COGS_DB!AQ22</f>
        <v>2205</v>
      </c>
      <c r="AP39" s="98">
        <f>COGS_DB!AR22</f>
        <v>2205</v>
      </c>
      <c r="AQ39" s="98">
        <f>COGS_DB!AS22</f>
        <v>2555</v>
      </c>
      <c r="AR39" s="98">
        <f>COGS_DB!AT22</f>
        <v>2555</v>
      </c>
      <c r="AS39" s="98">
        <f>COGS_DB!AU22</f>
        <v>2555</v>
      </c>
      <c r="AT39" s="98">
        <f>COGS_DB!AV22</f>
        <v>2240</v>
      </c>
      <c r="AU39" s="98">
        <f>COGS_DB!AW22</f>
        <v>2240</v>
      </c>
      <c r="AV39" s="98">
        <f>COGS_DB!AX22</f>
        <v>2800</v>
      </c>
      <c r="AW39" s="98">
        <f>COGS_DB!AY22</f>
        <v>2485</v>
      </c>
      <c r="AX39" s="98">
        <f>COGS_DB!AZ22</f>
        <v>2765</v>
      </c>
      <c r="AY39" s="98">
        <f>COGS_DB!BA22</f>
        <v>980</v>
      </c>
      <c r="AZ39" s="98">
        <f>COGS_DB!BB22</f>
        <v>1505</v>
      </c>
      <c r="BA39" s="98">
        <f>COGS_DB!BC22</f>
        <v>1680</v>
      </c>
      <c r="BB39" s="98">
        <f>COGS_DB!BD22</f>
        <v>1680</v>
      </c>
      <c r="BC39" s="98">
        <f>COGS_DB!BE22</f>
        <v>2065</v>
      </c>
      <c r="BD39" s="98">
        <f>COGS_DB!BF22</f>
        <v>2065</v>
      </c>
      <c r="BE39" s="98">
        <f>COGS_DB!BG22</f>
        <v>2065</v>
      </c>
      <c r="BF39" s="98">
        <f>COGS_DB!BH22</f>
        <v>1715</v>
      </c>
      <c r="BG39" s="98">
        <f>COGS_DB!BI22</f>
        <v>1715</v>
      </c>
      <c r="BH39" s="98">
        <f>COGS_DB!BJ22</f>
        <v>2275</v>
      </c>
      <c r="BI39" s="98">
        <f>COGS_DB!BK22</f>
        <v>1925</v>
      </c>
      <c r="BJ39" s="98">
        <f>COGS_DB!BL22</f>
        <v>2520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682</v>
      </c>
      <c r="C42" s="116">
        <f>COGS_DB!E5</f>
        <v>0.57169108985534567</v>
      </c>
      <c r="D42" s="116">
        <f>COGS_DB!G5</f>
        <v>0.80667832303687315</v>
      </c>
      <c r="E42" s="116">
        <f>COGS_DB!I5</f>
        <v>0.85272242544013821</v>
      </c>
      <c r="F42" s="116">
        <f>COGS_DB!K5</f>
        <v>0.87978290928692438</v>
      </c>
      <c r="G42" s="116">
        <f>COGS_DB!M5</f>
        <v>0.92881603039831828</v>
      </c>
      <c r="H42" s="9"/>
      <c r="I42" s="9"/>
      <c r="J42" s="9"/>
      <c r="K42" s="9"/>
      <c r="L42" s="9"/>
      <c r="M42" s="9"/>
      <c r="N42" s="9"/>
      <c r="O42" s="9">
        <f>COGS_DB!Q23</f>
        <v>3489.4</v>
      </c>
      <c r="P42" s="9">
        <f>COGS_DB!R23</f>
        <v>6978.8</v>
      </c>
      <c r="Q42" s="9">
        <f>COGS_DB!S23</f>
        <v>17447</v>
      </c>
      <c r="R42" s="9">
        <f>COGS_DB!T23</f>
        <v>17447</v>
      </c>
      <c r="S42" s="9">
        <f>COGS_DB!U23</f>
        <v>17447</v>
      </c>
      <c r="T42" s="9">
        <f>COGS_DB!V23</f>
        <v>17447</v>
      </c>
      <c r="U42" s="9">
        <f>COGS_DB!W23</f>
        <v>17447</v>
      </c>
      <c r="V42" s="9">
        <f>COGS_DB!X23</f>
        <v>20936.400000000001</v>
      </c>
      <c r="W42" s="9">
        <f>COGS_DB!Y23</f>
        <v>20936.400000000001</v>
      </c>
      <c r="X42" s="9">
        <f>COGS_DB!Z23</f>
        <v>21386.400000000001</v>
      </c>
      <c r="Y42" s="9">
        <f>COGS_DB!AA23</f>
        <v>24875.799999999996</v>
      </c>
      <c r="Z42" s="9">
        <f>COGS_DB!AB23</f>
        <v>25350.799999999996</v>
      </c>
      <c r="AA42" s="9">
        <f>COGS_DB!AC23</f>
        <v>18189.84</v>
      </c>
      <c r="AB42" s="9">
        <f>COGS_DB!AD23</f>
        <v>27297.260000000002</v>
      </c>
      <c r="AC42" s="9">
        <f>COGS_DB!AE23</f>
        <v>36454.68</v>
      </c>
      <c r="AD42" s="9">
        <f>COGS_DB!AF23</f>
        <v>36454.68</v>
      </c>
      <c r="AE42" s="9">
        <f>COGS_DB!AG23</f>
        <v>36454.68</v>
      </c>
      <c r="AF42" s="9">
        <f>COGS_DB!AH23</f>
        <v>36454.68</v>
      </c>
      <c r="AG42" s="9">
        <f>COGS_DB!AI23</f>
        <v>36454.68</v>
      </c>
      <c r="AH42" s="9">
        <f>COGS_DB!AJ23</f>
        <v>36479.68</v>
      </c>
      <c r="AI42" s="9">
        <f>COGS_DB!AK23</f>
        <v>36479.68</v>
      </c>
      <c r="AJ42" s="9">
        <f>COGS_DB!AL23</f>
        <v>27847.260000000002</v>
      </c>
      <c r="AK42" s="9">
        <f>COGS_DB!AM23</f>
        <v>27872.260000000002</v>
      </c>
      <c r="AL42" s="9">
        <f>COGS_DB!AN23</f>
        <v>23806.05</v>
      </c>
      <c r="AM42" s="9">
        <f>COGS_DB!AO23</f>
        <v>16516.116999999998</v>
      </c>
      <c r="AN42" s="9">
        <f>COGS_DB!AP23</f>
        <v>27515.195000000003</v>
      </c>
      <c r="AO42" s="9">
        <f>COGS_DB!AQ23</f>
        <v>27690.195</v>
      </c>
      <c r="AP42" s="9">
        <f>COGS_DB!AR23</f>
        <v>27690.195</v>
      </c>
      <c r="AQ42" s="9">
        <f>COGS_DB!AS23</f>
        <v>33137.233999999997</v>
      </c>
      <c r="AR42" s="9">
        <f>COGS_DB!AT23</f>
        <v>33137.233999999997</v>
      </c>
      <c r="AS42" s="9">
        <f>COGS_DB!AU23</f>
        <v>33137.233999999997</v>
      </c>
      <c r="AT42" s="9">
        <f>COGS_DB!AV23</f>
        <v>27725.195</v>
      </c>
      <c r="AU42" s="9">
        <f>COGS_DB!AW23</f>
        <v>27725.195</v>
      </c>
      <c r="AV42" s="9">
        <f>COGS_DB!AX23</f>
        <v>28285.195000000003</v>
      </c>
      <c r="AW42" s="9">
        <f>COGS_DB!AY23</f>
        <v>22873.155999999999</v>
      </c>
      <c r="AX42" s="9">
        <f>COGS_DB!AZ23</f>
        <v>18056.116999999998</v>
      </c>
      <c r="AY42" s="9">
        <f>COGS_DB!BA23</f>
        <v>13031.840200000001</v>
      </c>
      <c r="AZ42" s="9">
        <f>COGS_DB!BB23</f>
        <v>19582.760300000002</v>
      </c>
      <c r="BA42" s="9">
        <f>COGS_DB!BC23</f>
        <v>19757.760300000002</v>
      </c>
      <c r="BB42" s="9">
        <f>COGS_DB!BD23</f>
        <v>19757.760300000002</v>
      </c>
      <c r="BC42" s="9">
        <f>COGS_DB!BE23</f>
        <v>26168.680400000001</v>
      </c>
      <c r="BD42" s="9">
        <f>COGS_DB!BF23</f>
        <v>26168.680400000001</v>
      </c>
      <c r="BE42" s="9">
        <f>COGS_DB!BG23</f>
        <v>26168.680400000001</v>
      </c>
      <c r="BF42" s="9">
        <f>COGS_DB!BH23</f>
        <v>19792.760300000002</v>
      </c>
      <c r="BG42" s="9">
        <f>COGS_DB!BI23</f>
        <v>19792.760300000002</v>
      </c>
      <c r="BH42" s="9">
        <f>COGS_DB!BJ23</f>
        <v>20352.760300000002</v>
      </c>
      <c r="BI42" s="9">
        <f>COGS_DB!BK23</f>
        <v>13976.840200000001</v>
      </c>
      <c r="BJ42" s="9">
        <f>COGS_DB!BL23</f>
        <v>14571.840200000001</v>
      </c>
    </row>
    <row r="43" spans="2:66" x14ac:dyDescent="0.15">
      <c r="B43" s="14" t="s">
        <v>683</v>
      </c>
      <c r="C43" s="116">
        <f>COGS_DB!F6</f>
        <v>0.41826320501342884</v>
      </c>
      <c r="D43" s="116">
        <f>COGS_DB!H6</f>
        <v>0.43763505200036257</v>
      </c>
      <c r="E43" s="116">
        <f>COGS_DB!J6</f>
        <v>0.32113323177715913</v>
      </c>
      <c r="F43" s="116">
        <f>COGS_DB!L6</f>
        <v>0.16607026130704861</v>
      </c>
      <c r="G43" s="116">
        <f>COGS_DB!N6</f>
        <v>8.1399113614991511E-2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686</v>
      </c>
      <c r="C44" s="98">
        <f>COGS_DB!F7</f>
        <v>0.1534278848419168</v>
      </c>
      <c r="D44" s="116">
        <f>COGS_DB!H7</f>
        <v>0.36904327103651036</v>
      </c>
      <c r="E44" s="98">
        <f>COGS_DB!J7</f>
        <v>0.53158919366297919</v>
      </c>
      <c r="F44" s="98">
        <f>COGS_DB!L7</f>
        <v>0.71371264797987577</v>
      </c>
      <c r="G44" s="98">
        <f>COGS_DB!N7</f>
        <v>0.84741691678332687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695</v>
      </c>
    </row>
    <row r="47" spans="2:66" x14ac:dyDescent="0.15">
      <c r="C47" s="75"/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  <c r="BM47" s="10" t="s">
        <v>664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18750</v>
      </c>
      <c r="L49" s="9">
        <f>'COGS-INVENTORY_CWS'!L31</f>
        <v>37500</v>
      </c>
      <c r="M49" s="9">
        <f>'COGS-INVENTORY_CWS'!M31</f>
        <v>75000</v>
      </c>
      <c r="N49" s="9">
        <f>'COGS-INVENTORY_CWS'!N31</f>
        <v>58500</v>
      </c>
      <c r="O49" s="9">
        <f>'COGS-INVENTORY_CWS'!O31</f>
        <v>42750</v>
      </c>
      <c r="P49" s="9">
        <f>'COGS-INVENTORY_CWS'!P31</f>
        <v>12000</v>
      </c>
      <c r="Q49" s="9">
        <f>'COGS-INVENTORY_CWS'!Q31</f>
        <v>16050</v>
      </c>
      <c r="R49" s="9">
        <f>'COGS-INVENTORY_CWS'!R31</f>
        <v>19425</v>
      </c>
      <c r="S49" s="9">
        <f>'COGS-INVENTORY_CWS'!S31</f>
        <v>19425</v>
      </c>
      <c r="T49" s="9">
        <f>'COGS-INVENTORY_CWS'!T31</f>
        <v>19425</v>
      </c>
      <c r="U49" s="9">
        <f>'COGS-INVENTORY_CWS'!U31</f>
        <v>20100</v>
      </c>
      <c r="V49" s="9">
        <f>'COGS-INVENTORY_CWS'!V31</f>
        <v>21450</v>
      </c>
      <c r="W49" s="9">
        <f>'COGS-INVENTORY_CWS'!W31</f>
        <v>22800</v>
      </c>
      <c r="X49" s="9">
        <f>'COGS-INVENTORY_CWS'!X31</f>
        <v>24825</v>
      </c>
      <c r="Y49" s="9">
        <f>'COGS-INVENTORY_CWS'!Y31</f>
        <v>26175</v>
      </c>
      <c r="Z49" s="9">
        <f>'COGS-INVENTORY_CWS'!Z31</f>
        <v>26175</v>
      </c>
      <c r="AA49" s="9">
        <f>'COGS-INVENTORY_CWS'!AA31</f>
        <v>28875</v>
      </c>
      <c r="AB49" s="9">
        <f>'COGS-INVENTORY_CWS'!AB31</f>
        <v>33600</v>
      </c>
      <c r="AC49" s="9">
        <f>'COGS-INVENTORY_CWS'!AC31</f>
        <v>39067.5</v>
      </c>
      <c r="AD49" s="9">
        <f>'COGS-INVENTORY_CWS'!AD31</f>
        <v>42105</v>
      </c>
      <c r="AE49" s="9">
        <f>'COGS-INVENTORY_CWS'!AE31</f>
        <v>43320</v>
      </c>
      <c r="AF49" s="9">
        <f>'COGS-INVENTORY_CWS'!AF31</f>
        <v>44535</v>
      </c>
      <c r="AG49" s="9">
        <f>'COGS-INVENTORY_CWS'!AG31</f>
        <v>43320</v>
      </c>
      <c r="AH49" s="9">
        <f>'COGS-INVENTORY_CWS'!AH31</f>
        <v>42105</v>
      </c>
      <c r="AI49" s="9">
        <f>'COGS-INVENTORY_CWS'!AI31</f>
        <v>39067.5</v>
      </c>
      <c r="AJ49" s="9">
        <f>'COGS-INVENTORY_CWS'!AJ31</f>
        <v>36030</v>
      </c>
      <c r="AK49" s="9">
        <f>'COGS-INVENTORY_CWS'!AK31</f>
        <v>31777.5</v>
      </c>
      <c r="AL49" s="9">
        <f>'COGS-INVENTORY_CWS'!AL31</f>
        <v>30562.5</v>
      </c>
      <c r="AM49" s="9">
        <f>'COGS-INVENTORY_CWS'!AM31</f>
        <v>36637.5</v>
      </c>
      <c r="AN49" s="9">
        <f>'COGS-INVENTORY_CWS'!AN31</f>
        <v>45750</v>
      </c>
      <c r="AO49" s="9">
        <f>'COGS-INVENTORY_CWS'!AO31</f>
        <v>52857.75</v>
      </c>
      <c r="AP49" s="9">
        <f>'COGS-INVENTORY_CWS'!AP31</f>
        <v>56138.25</v>
      </c>
      <c r="AQ49" s="9">
        <f>'COGS-INVENTORY_CWS'!AQ31</f>
        <v>57778.5</v>
      </c>
      <c r="AR49" s="9">
        <f>'COGS-INVENTORY_CWS'!AR31</f>
        <v>59418.75</v>
      </c>
      <c r="AS49" s="9">
        <f>'COGS-INVENTORY_CWS'!AS31</f>
        <v>57778.5</v>
      </c>
      <c r="AT49" s="9">
        <f>'COGS-INVENTORY_CWS'!AT31</f>
        <v>56138.25</v>
      </c>
      <c r="AU49" s="9">
        <f>'COGS-INVENTORY_CWS'!AU31</f>
        <v>52857.75</v>
      </c>
      <c r="AV49" s="9">
        <f>'COGS-INVENTORY_CWS'!AV31</f>
        <v>49577.25</v>
      </c>
      <c r="AW49" s="9">
        <f>'COGS-INVENTORY_CWS'!AW31</f>
        <v>44656.5</v>
      </c>
      <c r="AX49" s="9">
        <f>'COGS-INVENTORY_CWS'!AX31</f>
        <v>42469.5</v>
      </c>
      <c r="AY49" s="9">
        <f>'COGS-INVENTORY_CWS'!AY31</f>
        <v>48483.75</v>
      </c>
      <c r="AZ49" s="9">
        <f>'COGS-INVENTORY_CWS'!AZ31</f>
        <v>58872</v>
      </c>
      <c r="BA49" s="9">
        <f>'COGS-INVENTORY_CWS'!BA31</f>
        <v>67237.274999999994</v>
      </c>
      <c r="BB49" s="9">
        <f>'COGS-INVENTORY_CWS'!BB31</f>
        <v>71665.95</v>
      </c>
      <c r="BC49" s="9">
        <f>'COGS-INVENTORY_CWS'!BC31</f>
        <v>73634.25</v>
      </c>
      <c r="BD49" s="9">
        <f>'COGS-INVENTORY_CWS'!BD31</f>
        <v>75602.55</v>
      </c>
      <c r="BE49" s="9">
        <f>'COGS-INVENTORY_CWS'!BE31</f>
        <v>73634.25</v>
      </c>
      <c r="BF49" s="9">
        <f>'COGS-INVENTORY_CWS'!BF31</f>
        <v>71665.95</v>
      </c>
      <c r="BG49" s="9">
        <f>'COGS-INVENTORY_CWS'!BG31</f>
        <v>67237.274999999994</v>
      </c>
      <c r="BH49" s="9">
        <f>'COGS-INVENTORY_CWS'!BH31</f>
        <v>62808.599999999991</v>
      </c>
      <c r="BI49" s="9">
        <f>'COGS-INVENTORY_CWS'!BI31</f>
        <v>56411.624999999993</v>
      </c>
      <c r="BJ49" s="9">
        <f>'COGS-INVENTORY_CWS'!BJ31</f>
        <v>286210.64999999997</v>
      </c>
      <c r="BK49" s="9">
        <f>'COGS-INVENTORY_CWS'!BK31</f>
        <v>517977.97499999998</v>
      </c>
    </row>
    <row r="50" spans="2:66" x14ac:dyDescent="0.15">
      <c r="B50" s="14" t="s">
        <v>1112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18750</v>
      </c>
      <c r="K50" s="9">
        <f>'COGS-INVENTORY_CWS'!K35</f>
        <v>18750</v>
      </c>
      <c r="L50" s="9">
        <f>'COGS-INVENTORY_CWS'!L35</f>
        <v>37500</v>
      </c>
      <c r="M50" s="9">
        <f>'COGS-INVENTORY_CWS'!M35</f>
        <v>2250</v>
      </c>
      <c r="N50" s="9">
        <f>'COGS-INVENTORY_CWS'!N35</f>
        <v>3000</v>
      </c>
      <c r="O50" s="9">
        <f>'COGS-INVENTORY_CWS'!O35</f>
        <v>6750</v>
      </c>
      <c r="P50" s="9">
        <f>'COGS-INVENTORY_CWS'!P35</f>
        <v>6075</v>
      </c>
      <c r="Q50" s="9">
        <f>'COGS-INVENTORY_CWS'!Q35</f>
        <v>6075</v>
      </c>
      <c r="R50" s="9">
        <f>'COGS-INVENTORY_CWS'!R35</f>
        <v>6075</v>
      </c>
      <c r="S50" s="9">
        <f>'COGS-INVENTORY_CWS'!S35</f>
        <v>6075</v>
      </c>
      <c r="T50" s="9">
        <f>'COGS-INVENTORY_CWS'!T35</f>
        <v>6750</v>
      </c>
      <c r="U50" s="9">
        <f>'COGS-INVENTORY_CWS'!U35</f>
        <v>7425</v>
      </c>
      <c r="V50" s="9">
        <f>'COGS-INVENTORY_CWS'!V35</f>
        <v>7425</v>
      </c>
      <c r="W50" s="9">
        <f>'COGS-INVENTORY_CWS'!W35</f>
        <v>8775</v>
      </c>
      <c r="X50" s="9">
        <f>'COGS-INVENTORY_CWS'!X35</f>
        <v>8775</v>
      </c>
      <c r="Y50" s="9">
        <f>'COGS-INVENTORY_CWS'!Y35</f>
        <v>7425</v>
      </c>
      <c r="Z50" s="9">
        <f>'COGS-INVENTORY_CWS'!Z35</f>
        <v>11475</v>
      </c>
      <c r="AA50" s="9">
        <f>'COGS-INVENTORY_CWS'!AA35</f>
        <v>13500</v>
      </c>
      <c r="AB50" s="9">
        <f>'COGS-INVENTORY_CWS'!AB35</f>
        <v>12150</v>
      </c>
      <c r="AC50" s="9">
        <f>'COGS-INVENTORY_CWS'!AC35</f>
        <v>13365</v>
      </c>
      <c r="AD50" s="9">
        <f>'COGS-INVENTORY_CWS'!AD35</f>
        <v>13365</v>
      </c>
      <c r="AE50" s="9">
        <f>'COGS-INVENTORY_CWS'!AE35</f>
        <v>13365</v>
      </c>
      <c r="AF50" s="9">
        <f>'COGS-INVENTORY_CWS'!AF35</f>
        <v>12150</v>
      </c>
      <c r="AG50" s="9">
        <f>'COGS-INVENTORY_CWS'!AG35</f>
        <v>12150</v>
      </c>
      <c r="AH50" s="9">
        <f>'COGS-INVENTORY_CWS'!AH35</f>
        <v>10327.5</v>
      </c>
      <c r="AI50" s="9">
        <f>'COGS-INVENTORY_CWS'!AI35</f>
        <v>9112.5</v>
      </c>
      <c r="AJ50" s="9">
        <f>'COGS-INVENTORY_CWS'!AJ35</f>
        <v>7897.5</v>
      </c>
      <c r="AK50" s="9">
        <f>'COGS-INVENTORY_CWS'!AK35</f>
        <v>9112.5</v>
      </c>
      <c r="AL50" s="9">
        <f>'COGS-INVENTORY_CWS'!AL35</f>
        <v>15187.5</v>
      </c>
      <c r="AM50" s="9">
        <f>'COGS-INVENTORY_CWS'!AM35</f>
        <v>17010</v>
      </c>
      <c r="AN50" s="9">
        <f>'COGS-INVENTORY_CWS'!AN35</f>
        <v>15309</v>
      </c>
      <c r="AO50" s="9">
        <f>'COGS-INVENTORY_CWS'!AO35</f>
        <v>16949.25</v>
      </c>
      <c r="AP50" s="9">
        <f>'COGS-INVENTORY_CWS'!AP35</f>
        <v>16949.25</v>
      </c>
      <c r="AQ50" s="9">
        <f>'COGS-INVENTORY_CWS'!AQ35</f>
        <v>16949.25</v>
      </c>
      <c r="AR50" s="9">
        <f>'COGS-INVENTORY_CWS'!AR35</f>
        <v>15309</v>
      </c>
      <c r="AS50" s="9">
        <f>'COGS-INVENTORY_CWS'!AS35</f>
        <v>15309</v>
      </c>
      <c r="AT50" s="9">
        <f>'COGS-INVENTORY_CWS'!AT35</f>
        <v>13668.75</v>
      </c>
      <c r="AU50" s="9">
        <f>'COGS-INVENTORY_CWS'!AU35</f>
        <v>12028.5</v>
      </c>
      <c r="AV50" s="9">
        <f>'COGS-INVENTORY_CWS'!AV35</f>
        <v>10388.25</v>
      </c>
      <c r="AW50" s="9">
        <f>'COGS-INVENTORY_CWS'!AW35</f>
        <v>11481.75</v>
      </c>
      <c r="AX50" s="9">
        <f>'COGS-INVENTORY_CWS'!AX35</f>
        <v>18042.75</v>
      </c>
      <c r="AY50" s="9">
        <f>'COGS-INVENTORY_CWS'!AY35</f>
        <v>20776.5</v>
      </c>
      <c r="AZ50" s="9">
        <f>'COGS-INVENTORY_CWS'!AZ35</f>
        <v>18698.849999999999</v>
      </c>
      <c r="BA50" s="9">
        <f>'COGS-INVENTORY_CWS'!BA35</f>
        <v>20667.149999999998</v>
      </c>
      <c r="BB50" s="9">
        <f>'COGS-INVENTORY_CWS'!BB35</f>
        <v>20667.149999999998</v>
      </c>
      <c r="BC50" s="9">
        <f>'COGS-INVENTORY_CWS'!BC35</f>
        <v>20667.149999999998</v>
      </c>
      <c r="BD50" s="9">
        <f>'COGS-INVENTORY_CWS'!BD35</f>
        <v>18698.849999999999</v>
      </c>
      <c r="BE50" s="9">
        <f>'COGS-INVENTORY_CWS'!BE35</f>
        <v>18698.849999999999</v>
      </c>
      <c r="BF50" s="9">
        <f>'COGS-INVENTORY_CWS'!BF35</f>
        <v>16238.475</v>
      </c>
      <c r="BG50" s="9">
        <f>'COGS-INVENTORY_CWS'!BG35</f>
        <v>14270.174999999999</v>
      </c>
      <c r="BH50" s="9">
        <f>'COGS-INVENTORY_CWS'!BH35</f>
        <v>12301.875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18750</v>
      </c>
      <c r="N51" s="9">
        <f>'COGS-INVENTORY_CWS'!N39</f>
        <v>18750</v>
      </c>
      <c r="O51" s="9">
        <f>'COGS-INVENTORY_CWS'!O39</f>
        <v>37500</v>
      </c>
      <c r="P51" s="9">
        <f>'COGS-INVENTORY_CWS'!P39</f>
        <v>2025</v>
      </c>
      <c r="Q51" s="9">
        <f>'COGS-INVENTORY_CWS'!Q39</f>
        <v>2700</v>
      </c>
      <c r="R51" s="9">
        <f>'COGS-INVENTORY_CWS'!R39</f>
        <v>6075</v>
      </c>
      <c r="S51" s="9">
        <f>'COGS-INVENTORY_CWS'!S39</f>
        <v>6075</v>
      </c>
      <c r="T51" s="9">
        <f>'COGS-INVENTORY_CWS'!T39</f>
        <v>6075</v>
      </c>
      <c r="U51" s="9">
        <f>'COGS-INVENTORY_CWS'!U39</f>
        <v>6075</v>
      </c>
      <c r="V51" s="9">
        <f>'COGS-INVENTORY_CWS'!V39</f>
        <v>6075</v>
      </c>
      <c r="W51" s="9">
        <f>'COGS-INVENTORY_CWS'!W39</f>
        <v>6750</v>
      </c>
      <c r="X51" s="9">
        <f>'COGS-INVENTORY_CWS'!X39</f>
        <v>7425</v>
      </c>
      <c r="Y51" s="9">
        <f>'COGS-INVENTORY_CWS'!Y39</f>
        <v>7425</v>
      </c>
      <c r="Z51" s="9">
        <f>'COGS-INVENTORY_CWS'!Z39</f>
        <v>8775</v>
      </c>
      <c r="AA51" s="9">
        <f>'COGS-INVENTORY_CWS'!AA39</f>
        <v>8775</v>
      </c>
      <c r="AB51" s="9">
        <f>'COGS-INVENTORY_CWS'!AB39</f>
        <v>6682.5</v>
      </c>
      <c r="AC51" s="9">
        <f>'COGS-INVENTORY_CWS'!AC39</f>
        <v>10327.5</v>
      </c>
      <c r="AD51" s="9">
        <f>'COGS-INVENTORY_CWS'!AD39</f>
        <v>12150</v>
      </c>
      <c r="AE51" s="9">
        <f>'COGS-INVENTORY_CWS'!AE39</f>
        <v>12150</v>
      </c>
      <c r="AF51" s="9">
        <f>'COGS-INVENTORY_CWS'!AF39</f>
        <v>13365</v>
      </c>
      <c r="AG51" s="9">
        <f>'COGS-INVENTORY_CWS'!AG39</f>
        <v>13365</v>
      </c>
      <c r="AH51" s="9">
        <f>'COGS-INVENTORY_CWS'!AH39</f>
        <v>13365</v>
      </c>
      <c r="AI51" s="9">
        <f>'COGS-INVENTORY_CWS'!AI39</f>
        <v>12150</v>
      </c>
      <c r="AJ51" s="9">
        <f>'COGS-INVENTORY_CWS'!AJ39</f>
        <v>12150</v>
      </c>
      <c r="AK51" s="9">
        <f>'COGS-INVENTORY_CWS'!AK39</f>
        <v>10327.5</v>
      </c>
      <c r="AL51" s="9">
        <f>'COGS-INVENTORY_CWS'!AL39</f>
        <v>9112.5</v>
      </c>
      <c r="AM51" s="9">
        <f>'COGS-INVENTORY_CWS'!AM39</f>
        <v>7897.5</v>
      </c>
      <c r="AN51" s="9">
        <f>'COGS-INVENTORY_CWS'!AN39</f>
        <v>8201.25</v>
      </c>
      <c r="AO51" s="9">
        <f>'COGS-INVENTORY_CWS'!AO39</f>
        <v>13668.75</v>
      </c>
      <c r="AP51" s="9">
        <f>'COGS-INVENTORY_CWS'!AP39</f>
        <v>15309</v>
      </c>
      <c r="AQ51" s="9">
        <f>'COGS-INVENTORY_CWS'!AQ39</f>
        <v>15309</v>
      </c>
      <c r="AR51" s="9">
        <f>'COGS-INVENTORY_CWS'!AR39</f>
        <v>16949.25</v>
      </c>
      <c r="AS51" s="9">
        <f>'COGS-INVENTORY_CWS'!AS39</f>
        <v>16949.25</v>
      </c>
      <c r="AT51" s="9">
        <f>'COGS-INVENTORY_CWS'!AT39</f>
        <v>16949.25</v>
      </c>
      <c r="AU51" s="9">
        <f>'COGS-INVENTORY_CWS'!AU39</f>
        <v>15309</v>
      </c>
      <c r="AV51" s="9">
        <f>'COGS-INVENTORY_CWS'!AV39</f>
        <v>15309</v>
      </c>
      <c r="AW51" s="9">
        <f>'COGS-INVENTORY_CWS'!AW39</f>
        <v>13668.75</v>
      </c>
      <c r="AX51" s="9">
        <f>'COGS-INVENTORY_CWS'!AX39</f>
        <v>12028.5</v>
      </c>
      <c r="AY51" s="9">
        <f>'COGS-INVENTORY_CWS'!AY39</f>
        <v>10388.25</v>
      </c>
      <c r="AZ51" s="9">
        <f>'COGS-INVENTORY_CWS'!AZ39</f>
        <v>10333.574999999999</v>
      </c>
      <c r="BA51" s="9">
        <f>'COGS-INVENTORY_CWS'!BA39</f>
        <v>16238.475</v>
      </c>
      <c r="BB51" s="9">
        <f>'COGS-INVENTORY_CWS'!BB39</f>
        <v>18698.849999999999</v>
      </c>
      <c r="BC51" s="9">
        <f>'COGS-INVENTORY_CWS'!BC39</f>
        <v>18698.849999999999</v>
      </c>
      <c r="BD51" s="9">
        <f>'COGS-INVENTORY_CWS'!BD39</f>
        <v>20667.149999999998</v>
      </c>
      <c r="BE51" s="9">
        <f>'COGS-INVENTORY_CWS'!BE39</f>
        <v>20667.149999999998</v>
      </c>
      <c r="BF51" s="9">
        <f>'COGS-INVENTORY_CWS'!BF39</f>
        <v>20667.149999999998</v>
      </c>
      <c r="BG51" s="9">
        <f>'COGS-INVENTORY_CWS'!BG39</f>
        <v>18698.849999999999</v>
      </c>
      <c r="BH51" s="9">
        <f>'COGS-INVENTORY_CWS'!BH39</f>
        <v>18698.849999999999</v>
      </c>
      <c r="BI51" s="9">
        <f>'COGS-INVENTORY_CWS'!BI39</f>
        <v>16238.475</v>
      </c>
      <c r="BJ51" s="9">
        <f>'COGS-INVENTORY_CWS'!BJ39</f>
        <v>14270.174999999999</v>
      </c>
      <c r="BK51" s="9">
        <f>'COGS-INVENTORY_CWS'!BK39</f>
        <v>12301.875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18750</v>
      </c>
      <c r="K52" s="9">
        <f>'COGS-INVENTORY_CWS'!K48</f>
        <v>37500</v>
      </c>
      <c r="L52" s="9">
        <f>'COGS-INVENTORY_CWS'!L48</f>
        <v>75000</v>
      </c>
      <c r="M52" s="9">
        <f>'COGS-INVENTORY_CWS'!M48</f>
        <v>58500</v>
      </c>
      <c r="N52" s="9">
        <f>'COGS-INVENTORY_CWS'!N48</f>
        <v>42750</v>
      </c>
      <c r="O52" s="9">
        <f>'COGS-INVENTORY_CWS'!O48</f>
        <v>12000</v>
      </c>
      <c r="P52" s="9">
        <f>'COGS-INVENTORY_CWS'!P48</f>
        <v>16050</v>
      </c>
      <c r="Q52" s="9">
        <f>'COGS-INVENTORY_CWS'!Q48</f>
        <v>19425</v>
      </c>
      <c r="R52" s="9">
        <f>'COGS-INVENTORY_CWS'!R48</f>
        <v>19425</v>
      </c>
      <c r="S52" s="9">
        <f>'COGS-INVENTORY_CWS'!S48</f>
        <v>19425</v>
      </c>
      <c r="T52" s="9">
        <f>'COGS-INVENTORY_CWS'!T48</f>
        <v>20100</v>
      </c>
      <c r="U52" s="9">
        <f>'COGS-INVENTORY_CWS'!U48</f>
        <v>21450</v>
      </c>
      <c r="V52" s="9">
        <f>'COGS-INVENTORY_CWS'!V48</f>
        <v>22800</v>
      </c>
      <c r="W52" s="9">
        <f>'COGS-INVENTORY_CWS'!W48</f>
        <v>24825</v>
      </c>
      <c r="X52" s="9">
        <f>'COGS-INVENTORY_CWS'!X48</f>
        <v>26175</v>
      </c>
      <c r="Y52" s="9">
        <f>'COGS-INVENTORY_CWS'!Y48</f>
        <v>26175</v>
      </c>
      <c r="Z52" s="9">
        <f>'COGS-INVENTORY_CWS'!Z48</f>
        <v>28875</v>
      </c>
      <c r="AA52" s="9">
        <f>'COGS-INVENTORY_CWS'!AA48</f>
        <v>33600</v>
      </c>
      <c r="AB52" s="9">
        <f>'COGS-INVENTORY_CWS'!AB48</f>
        <v>39067.5</v>
      </c>
      <c r="AC52" s="9">
        <f>'COGS-INVENTORY_CWS'!AC48</f>
        <v>42105</v>
      </c>
      <c r="AD52" s="9">
        <f>'COGS-INVENTORY_CWS'!AD48</f>
        <v>43320</v>
      </c>
      <c r="AE52" s="9">
        <f>'COGS-INVENTORY_CWS'!AE48</f>
        <v>44535</v>
      </c>
      <c r="AF52" s="9">
        <f>'COGS-INVENTORY_CWS'!AF48</f>
        <v>43320</v>
      </c>
      <c r="AG52" s="9">
        <f>'COGS-INVENTORY_CWS'!AG48</f>
        <v>42105</v>
      </c>
      <c r="AH52" s="9">
        <f>'COGS-INVENTORY_CWS'!AH48</f>
        <v>39067.5</v>
      </c>
      <c r="AI52" s="9">
        <f>'COGS-INVENTORY_CWS'!AI48</f>
        <v>36030</v>
      </c>
      <c r="AJ52" s="9">
        <f>'COGS-INVENTORY_CWS'!AJ48</f>
        <v>31777.5</v>
      </c>
      <c r="AK52" s="9">
        <f>'COGS-INVENTORY_CWS'!AK48</f>
        <v>30562.5</v>
      </c>
      <c r="AL52" s="9">
        <f>'COGS-INVENTORY_CWS'!AL48</f>
        <v>36637.5</v>
      </c>
      <c r="AM52" s="9">
        <f>'COGS-INVENTORY_CWS'!AM48</f>
        <v>45750</v>
      </c>
      <c r="AN52" s="9">
        <f>'COGS-INVENTORY_CWS'!AN48</f>
        <v>52857.75</v>
      </c>
      <c r="AO52" s="9">
        <f>'COGS-INVENTORY_CWS'!AO48</f>
        <v>56138.25</v>
      </c>
      <c r="AP52" s="9">
        <f>'COGS-INVENTORY_CWS'!AP48</f>
        <v>57778.5</v>
      </c>
      <c r="AQ52" s="9">
        <f>'COGS-INVENTORY_CWS'!AQ48</f>
        <v>59418.75</v>
      </c>
      <c r="AR52" s="9">
        <f>'COGS-INVENTORY_CWS'!AR48</f>
        <v>57778.5</v>
      </c>
      <c r="AS52" s="9">
        <f>'COGS-INVENTORY_CWS'!AS48</f>
        <v>56138.25</v>
      </c>
      <c r="AT52" s="9">
        <f>'COGS-INVENTORY_CWS'!AT48</f>
        <v>52857.75</v>
      </c>
      <c r="AU52" s="9">
        <f>'COGS-INVENTORY_CWS'!AU48</f>
        <v>49577.25</v>
      </c>
      <c r="AV52" s="9">
        <f>'COGS-INVENTORY_CWS'!AV48</f>
        <v>44656.5</v>
      </c>
      <c r="AW52" s="9">
        <f>'COGS-INVENTORY_CWS'!AW48</f>
        <v>42469.5</v>
      </c>
      <c r="AX52" s="9">
        <f>'COGS-INVENTORY_CWS'!AX48</f>
        <v>48483.75</v>
      </c>
      <c r="AY52" s="9">
        <f>'COGS-INVENTORY_CWS'!AY48</f>
        <v>58872</v>
      </c>
      <c r="AZ52" s="9">
        <f>'COGS-INVENTORY_CWS'!AZ48</f>
        <v>67237.274999999994</v>
      </c>
      <c r="BA52" s="9">
        <f>'COGS-INVENTORY_CWS'!BA48</f>
        <v>71665.95</v>
      </c>
      <c r="BB52" s="9">
        <f>'COGS-INVENTORY_CWS'!BB48</f>
        <v>73634.25</v>
      </c>
      <c r="BC52" s="9">
        <f>'COGS-INVENTORY_CWS'!BC48</f>
        <v>75602.55</v>
      </c>
      <c r="BD52" s="9">
        <f>'COGS-INVENTORY_CWS'!BD48</f>
        <v>73634.25</v>
      </c>
      <c r="BE52" s="9">
        <f>'COGS-INVENTORY_CWS'!BE48</f>
        <v>71665.95</v>
      </c>
      <c r="BF52" s="9">
        <f>'COGS-INVENTORY_CWS'!BF48</f>
        <v>67237.274999999994</v>
      </c>
      <c r="BG52" s="9">
        <f>'COGS-INVENTORY_CWS'!BG48</f>
        <v>62808.599999999991</v>
      </c>
      <c r="BH52" s="9">
        <f>'COGS-INVENTORY_CWS'!BH48</f>
        <v>56411.624999999993</v>
      </c>
      <c r="BI52" s="9">
        <f>'COGS-INVENTORY_CWS'!BI48</f>
        <v>286210.64999999997</v>
      </c>
      <c r="BJ52" s="9">
        <f>'COGS-INVENTORY_CWS'!BJ48</f>
        <v>517977.97499999998</v>
      </c>
      <c r="BK52" s="9">
        <f>'COGS-INVENTORY_CWS'!BK48</f>
        <v>825524.85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18750</v>
      </c>
      <c r="K53" s="9">
        <f>'COGS-INVENTORY_CWS'!K69</f>
        <v>37500</v>
      </c>
      <c r="L53" s="9">
        <f>'COGS-INVENTORY_CWS'!L69</f>
        <v>56250</v>
      </c>
      <c r="M53" s="9">
        <f>'COGS-INVENTORY_CWS'!M69</f>
        <v>39750</v>
      </c>
      <c r="N53" s="9">
        <f>'COGS-INVENTORY_CWS'!N69</f>
        <v>5250</v>
      </c>
      <c r="O53" s="9">
        <f>'COGS-INVENTORY_CWS'!O69</f>
        <v>9750</v>
      </c>
      <c r="P53" s="9">
        <f>'COGS-INVENTORY_CWS'!P69</f>
        <v>12825</v>
      </c>
      <c r="Q53" s="9">
        <f>'COGS-INVENTORY_CWS'!Q69</f>
        <v>12150</v>
      </c>
      <c r="R53" s="9">
        <f>'COGS-INVENTORY_CWS'!R69</f>
        <v>12150</v>
      </c>
      <c r="S53" s="9">
        <f>'COGS-INVENTORY_CWS'!S69</f>
        <v>12150</v>
      </c>
      <c r="T53" s="9">
        <f>'COGS-INVENTORY_CWS'!T69</f>
        <v>12825</v>
      </c>
      <c r="U53" s="9">
        <f>'COGS-INVENTORY_CWS'!U69</f>
        <v>14175</v>
      </c>
      <c r="V53" s="9">
        <f>'COGS-INVENTORY_CWS'!V69</f>
        <v>14850</v>
      </c>
      <c r="W53" s="9">
        <f>'COGS-INVENTORY_CWS'!W69</f>
        <v>16200</v>
      </c>
      <c r="X53" s="9">
        <f>'COGS-INVENTORY_CWS'!X69</f>
        <v>17550</v>
      </c>
      <c r="Y53" s="9">
        <f>'COGS-INVENTORY_CWS'!Y69</f>
        <v>16200</v>
      </c>
      <c r="Z53" s="9">
        <f>'COGS-INVENTORY_CWS'!Z69</f>
        <v>18900</v>
      </c>
      <c r="AA53" s="9">
        <f>'COGS-INVENTORY_CWS'!AA69</f>
        <v>24975</v>
      </c>
      <c r="AB53" s="9">
        <f>'COGS-INVENTORY_CWS'!AB69</f>
        <v>25650</v>
      </c>
      <c r="AC53" s="9">
        <f>'COGS-INVENTORY_CWS'!AC69</f>
        <v>25515</v>
      </c>
      <c r="AD53" s="9">
        <f>'COGS-INVENTORY_CWS'!AD69</f>
        <v>26730</v>
      </c>
      <c r="AE53" s="9">
        <f>'COGS-INVENTORY_CWS'!AE69</f>
        <v>26730</v>
      </c>
      <c r="AF53" s="9">
        <f>'COGS-INVENTORY_CWS'!AF69</f>
        <v>25515</v>
      </c>
      <c r="AG53" s="9">
        <f>'COGS-INVENTORY_CWS'!AG69</f>
        <v>24300</v>
      </c>
      <c r="AH53" s="9">
        <f>'COGS-INVENTORY_CWS'!AH69</f>
        <v>22477.5</v>
      </c>
      <c r="AI53" s="9">
        <f>'COGS-INVENTORY_CWS'!AI69</f>
        <v>19440</v>
      </c>
      <c r="AJ53" s="9">
        <f>'COGS-INVENTORY_CWS'!AJ69</f>
        <v>17010</v>
      </c>
      <c r="AK53" s="9">
        <f>'COGS-INVENTORY_CWS'!AK69</f>
        <v>17010</v>
      </c>
      <c r="AL53" s="9">
        <f>'COGS-INVENTORY_CWS'!AL69</f>
        <v>24300</v>
      </c>
      <c r="AM53" s="9">
        <f>'COGS-INVENTORY_CWS'!AM69</f>
        <v>32197.5</v>
      </c>
      <c r="AN53" s="9">
        <f>'COGS-INVENTORY_CWS'!AN69</f>
        <v>32319</v>
      </c>
      <c r="AO53" s="9">
        <f>'COGS-INVENTORY_CWS'!AO69</f>
        <v>32258.25</v>
      </c>
      <c r="AP53" s="9">
        <f>'COGS-INVENTORY_CWS'!AP69</f>
        <v>33898.5</v>
      </c>
      <c r="AQ53" s="9">
        <f>'COGS-INVENTORY_CWS'!AQ69</f>
        <v>33898.5</v>
      </c>
      <c r="AR53" s="9">
        <f>'COGS-INVENTORY_CWS'!AR69</f>
        <v>32258.25</v>
      </c>
      <c r="AS53" s="9">
        <f>'COGS-INVENTORY_CWS'!AS69</f>
        <v>30618</v>
      </c>
      <c r="AT53" s="9">
        <f>'COGS-INVENTORY_CWS'!AT69</f>
        <v>28977.75</v>
      </c>
      <c r="AU53" s="9">
        <f>'COGS-INVENTORY_CWS'!AU69</f>
        <v>25697.25</v>
      </c>
      <c r="AV53" s="9">
        <f>'COGS-INVENTORY_CWS'!AV69</f>
        <v>22416.75</v>
      </c>
      <c r="AW53" s="9">
        <f>'COGS-INVENTORY_CWS'!AW69</f>
        <v>21870</v>
      </c>
      <c r="AX53" s="9">
        <f>'COGS-INVENTORY_CWS'!AX69</f>
        <v>29524.5</v>
      </c>
      <c r="AY53" s="9">
        <f>'COGS-INVENTORY_CWS'!AY69</f>
        <v>38819.25</v>
      </c>
      <c r="AZ53" s="9">
        <f>'COGS-INVENTORY_CWS'!AZ69</f>
        <v>39475.35</v>
      </c>
      <c r="BA53" s="9">
        <f>'COGS-INVENTORY_CWS'!BA69</f>
        <v>39366</v>
      </c>
      <c r="BB53" s="9">
        <f>'COGS-INVENTORY_CWS'!BB69</f>
        <v>41334.299999999996</v>
      </c>
      <c r="BC53" s="9">
        <f>'COGS-INVENTORY_CWS'!BC69</f>
        <v>41334.300000000003</v>
      </c>
      <c r="BD53" s="9">
        <f>'COGS-INVENTORY_CWS'!BD69</f>
        <v>39366</v>
      </c>
      <c r="BE53" s="9">
        <f>'COGS-INVENTORY_CWS'!BE69</f>
        <v>37397.699999999997</v>
      </c>
      <c r="BF53" s="9">
        <f>'COGS-INVENTORY_CWS'!BF69</f>
        <v>34937.324999999997</v>
      </c>
      <c r="BG53" s="9">
        <f>'COGS-INVENTORY_CWS'!BG69</f>
        <v>30508.65</v>
      </c>
      <c r="BH53" s="9">
        <f>'COGS-INVENTORY_CWS'!BH69</f>
        <v>26572.050000000003</v>
      </c>
      <c r="BI53" s="9">
        <f>'COGS-INVENTORY_CWS'!BI69</f>
        <v>258339.375</v>
      </c>
      <c r="BJ53" s="9">
        <f>'COGS-INVENTORY_CWS'!BJ69</f>
        <v>492075</v>
      </c>
      <c r="BK53" s="9">
        <f>'COGS-INVENTORY_CWS'!BK69</f>
        <v>565886.25</v>
      </c>
    </row>
    <row r="55" spans="2:66" x14ac:dyDescent="0.15">
      <c r="C55" s="75"/>
      <c r="D55" s="363" t="s">
        <v>35</v>
      </c>
      <c r="E55" s="363"/>
      <c r="F55" s="363"/>
      <c r="G55" s="363"/>
      <c r="H55" s="363"/>
      <c r="I55" s="363"/>
      <c r="J55" s="363"/>
      <c r="K55" s="363"/>
      <c r="L55" s="363"/>
      <c r="M55" s="363"/>
      <c r="N55" s="363"/>
      <c r="O55" s="363"/>
      <c r="P55" s="363" t="s">
        <v>36</v>
      </c>
      <c r="Q55" s="363"/>
      <c r="R55" s="363"/>
      <c r="S55" s="363"/>
      <c r="T55" s="363"/>
      <c r="U55" s="363"/>
      <c r="V55" s="363"/>
      <c r="W55" s="363"/>
      <c r="X55" s="363"/>
      <c r="Y55" s="363"/>
      <c r="Z55" s="363"/>
      <c r="AA55" s="363"/>
      <c r="AB55" s="363" t="s">
        <v>37</v>
      </c>
      <c r="AC55" s="363"/>
      <c r="AD55" s="363"/>
      <c r="AE55" s="363"/>
      <c r="AF55" s="363"/>
      <c r="AG55" s="363"/>
      <c r="AH55" s="363"/>
      <c r="AI55" s="363"/>
      <c r="AJ55" s="363"/>
      <c r="AK55" s="363"/>
      <c r="AL55" s="363"/>
      <c r="AM55" s="363"/>
      <c r="AN55" s="363" t="s">
        <v>38</v>
      </c>
      <c r="AO55" s="363"/>
      <c r="AP55" s="363"/>
      <c r="AQ55" s="363"/>
      <c r="AR55" s="363"/>
      <c r="AS55" s="363"/>
      <c r="AT55" s="363"/>
      <c r="AU55" s="363"/>
      <c r="AV55" s="363"/>
      <c r="AW55" s="363"/>
      <c r="AX55" s="363"/>
      <c r="AY55" s="363"/>
      <c r="AZ55" s="363" t="s">
        <v>39</v>
      </c>
      <c r="BA55" s="363"/>
      <c r="BB55" s="363"/>
      <c r="BC55" s="363"/>
      <c r="BD55" s="363"/>
      <c r="BE55" s="363"/>
      <c r="BF55" s="363"/>
      <c r="BG55" s="363"/>
      <c r="BH55" s="363"/>
      <c r="BI55" s="363"/>
      <c r="BJ55" s="363"/>
      <c r="BK55" s="363"/>
      <c r="BM55" s="10" t="s">
        <v>664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18750</v>
      </c>
      <c r="K58" s="9">
        <f>'COGS-INVENTORY_CWS'!K48</f>
        <v>37500</v>
      </c>
      <c r="L58" s="9">
        <f>'COGS-INVENTORY_CWS'!L48</f>
        <v>75000</v>
      </c>
      <c r="M58" s="9">
        <f>'COGS-INVENTORY_CWS'!M48</f>
        <v>58500</v>
      </c>
      <c r="N58" s="9">
        <f>'COGS-INVENTORY_CWS'!N48</f>
        <v>42750</v>
      </c>
      <c r="O58" s="9">
        <f>'COGS-INVENTORY_CWS'!O48</f>
        <v>12000</v>
      </c>
      <c r="P58" s="9">
        <f>'COGS-INVENTORY_CWS'!P48</f>
        <v>16050</v>
      </c>
      <c r="Q58" s="9">
        <f>'COGS-INVENTORY_CWS'!Q48</f>
        <v>19425</v>
      </c>
      <c r="R58" s="9">
        <f>'COGS-INVENTORY_CWS'!R48</f>
        <v>19425</v>
      </c>
      <c r="S58" s="9">
        <f>'COGS-INVENTORY_CWS'!S48</f>
        <v>19425</v>
      </c>
      <c r="T58" s="9">
        <f>'COGS-INVENTORY_CWS'!T48</f>
        <v>20100</v>
      </c>
      <c r="U58" s="9">
        <f>'COGS-INVENTORY_CWS'!U48</f>
        <v>21450</v>
      </c>
      <c r="V58" s="9">
        <f>'COGS-INVENTORY_CWS'!V48</f>
        <v>22800</v>
      </c>
      <c r="W58" s="9">
        <f>'COGS-INVENTORY_CWS'!W48</f>
        <v>24825</v>
      </c>
      <c r="X58" s="9">
        <f>'COGS-INVENTORY_CWS'!X48</f>
        <v>26175</v>
      </c>
      <c r="Y58" s="9">
        <f>'COGS-INVENTORY_CWS'!Y48</f>
        <v>26175</v>
      </c>
      <c r="Z58" s="9">
        <f>'COGS-INVENTORY_CWS'!Z48</f>
        <v>28875</v>
      </c>
      <c r="AA58" s="9">
        <f>'COGS-INVENTORY_CWS'!AA48</f>
        <v>33600</v>
      </c>
      <c r="AB58" s="9">
        <f>'COGS-INVENTORY_CWS'!AB48</f>
        <v>39067.5</v>
      </c>
      <c r="AC58" s="9">
        <f>'COGS-INVENTORY_CWS'!AC48</f>
        <v>42105</v>
      </c>
      <c r="AD58" s="9">
        <f>'COGS-INVENTORY_CWS'!AD48</f>
        <v>43320</v>
      </c>
      <c r="AE58" s="9">
        <f>'COGS-INVENTORY_CWS'!AE48</f>
        <v>44535</v>
      </c>
      <c r="AF58" s="9">
        <f>'COGS-INVENTORY_CWS'!AF48</f>
        <v>43320</v>
      </c>
      <c r="AG58" s="9">
        <f>'COGS-INVENTORY_CWS'!AG48</f>
        <v>42105</v>
      </c>
      <c r="AH58" s="9">
        <f>'COGS-INVENTORY_CWS'!AH48</f>
        <v>39067.5</v>
      </c>
      <c r="AI58" s="9">
        <f>'COGS-INVENTORY_CWS'!AI48</f>
        <v>36030</v>
      </c>
      <c r="AJ58" s="9">
        <f>'COGS-INVENTORY_CWS'!AJ48</f>
        <v>31777.5</v>
      </c>
      <c r="AK58" s="9">
        <f>'COGS-INVENTORY_CWS'!AK48</f>
        <v>30562.5</v>
      </c>
      <c r="AL58" s="9">
        <f>'COGS-INVENTORY_CWS'!AL48</f>
        <v>36637.5</v>
      </c>
      <c r="AM58" s="9">
        <f>'COGS-INVENTORY_CWS'!AM48</f>
        <v>45750</v>
      </c>
      <c r="AN58" s="9">
        <f>'COGS-INVENTORY_CWS'!AN48</f>
        <v>52857.75</v>
      </c>
      <c r="AO58" s="9">
        <f>'COGS-INVENTORY_CWS'!AO48</f>
        <v>56138.25</v>
      </c>
      <c r="AP58" s="9">
        <f>'COGS-INVENTORY_CWS'!AP48</f>
        <v>57778.5</v>
      </c>
      <c r="AQ58" s="9">
        <f>'COGS-INVENTORY_CWS'!AQ48</f>
        <v>59418.75</v>
      </c>
      <c r="AR58" s="9">
        <f>'COGS-INVENTORY_CWS'!AR48</f>
        <v>57778.5</v>
      </c>
      <c r="AS58" s="9">
        <f>'COGS-INVENTORY_CWS'!AS48</f>
        <v>56138.25</v>
      </c>
      <c r="AT58" s="9">
        <f>'COGS-INVENTORY_CWS'!AT48</f>
        <v>52857.75</v>
      </c>
      <c r="AU58" s="9">
        <f>'COGS-INVENTORY_CWS'!AU48</f>
        <v>49577.25</v>
      </c>
      <c r="AV58" s="9">
        <f>'COGS-INVENTORY_CWS'!AV48</f>
        <v>44656.5</v>
      </c>
      <c r="AW58" s="9">
        <f>'COGS-INVENTORY_CWS'!AW48</f>
        <v>42469.5</v>
      </c>
      <c r="AX58" s="9">
        <f>'COGS-INVENTORY_CWS'!AX48</f>
        <v>48483.75</v>
      </c>
      <c r="AY58" s="9">
        <f>'COGS-INVENTORY_CWS'!AY48</f>
        <v>58872</v>
      </c>
      <c r="AZ58" s="9">
        <f>'COGS-INVENTORY_CWS'!AZ48</f>
        <v>67237.274999999994</v>
      </c>
      <c r="BA58" s="9">
        <f>'COGS-INVENTORY_CWS'!BA48</f>
        <v>71665.95</v>
      </c>
      <c r="BB58" s="9">
        <f>'COGS-INVENTORY_CWS'!BB48</f>
        <v>73634.25</v>
      </c>
      <c r="BC58" s="9">
        <f>'COGS-INVENTORY_CWS'!BC48</f>
        <v>75602.55</v>
      </c>
      <c r="BD58" s="9">
        <f>'COGS-INVENTORY_CWS'!BD48</f>
        <v>73634.25</v>
      </c>
      <c r="BE58" s="9">
        <f>'COGS-INVENTORY_CWS'!BE48</f>
        <v>71665.95</v>
      </c>
      <c r="BF58" s="9">
        <f>'COGS-INVENTORY_CWS'!BF48</f>
        <v>67237.274999999994</v>
      </c>
      <c r="BG58" s="9">
        <f>'COGS-INVENTORY_CWS'!BG48</f>
        <v>62808.599999999991</v>
      </c>
      <c r="BH58" s="9">
        <f>'COGS-INVENTORY_CWS'!BH48</f>
        <v>56411.624999999993</v>
      </c>
      <c r="BI58" s="9">
        <f>'COGS-INVENTORY_CWS'!BI48</f>
        <v>286210.64999999997</v>
      </c>
      <c r="BJ58" s="9">
        <f>'COGS-INVENTORY_CWS'!BJ48</f>
        <v>517977.97499999998</v>
      </c>
      <c r="BK58" s="9">
        <f>'COGS-INVENTORY_CWS'!BK48</f>
        <v>825524.85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18750</v>
      </c>
      <c r="K59" s="9">
        <f>'COGS-INVENTORY_CWS'!K69</f>
        <v>37500</v>
      </c>
      <c r="L59" s="9">
        <f>'COGS-INVENTORY_CWS'!L69</f>
        <v>56250</v>
      </c>
      <c r="M59" s="9">
        <f>'COGS-INVENTORY_CWS'!M69</f>
        <v>39750</v>
      </c>
      <c r="N59" s="9">
        <f>'COGS-INVENTORY_CWS'!N69</f>
        <v>5250</v>
      </c>
      <c r="O59" s="9">
        <f>'COGS-INVENTORY_CWS'!O69</f>
        <v>9750</v>
      </c>
      <c r="P59" s="9">
        <f>'COGS-INVENTORY_CWS'!P69</f>
        <v>12825</v>
      </c>
      <c r="Q59" s="9">
        <f>'COGS-INVENTORY_CWS'!Q69</f>
        <v>12150</v>
      </c>
      <c r="R59" s="9">
        <f>'COGS-INVENTORY_CWS'!R69</f>
        <v>12150</v>
      </c>
      <c r="S59" s="9">
        <f>'COGS-INVENTORY_CWS'!S69</f>
        <v>12150</v>
      </c>
      <c r="T59" s="9">
        <f>'COGS-INVENTORY_CWS'!T69</f>
        <v>12825</v>
      </c>
      <c r="U59" s="9">
        <f>'COGS-INVENTORY_CWS'!U69</f>
        <v>14175</v>
      </c>
      <c r="V59" s="9">
        <f>'COGS-INVENTORY_CWS'!V69</f>
        <v>14850</v>
      </c>
      <c r="W59" s="9">
        <f>'COGS-INVENTORY_CWS'!W69</f>
        <v>16200</v>
      </c>
      <c r="X59" s="9">
        <f>'COGS-INVENTORY_CWS'!X69</f>
        <v>17550</v>
      </c>
      <c r="Y59" s="9">
        <f>'COGS-INVENTORY_CWS'!Y69</f>
        <v>16200</v>
      </c>
      <c r="Z59" s="9">
        <f>'COGS-INVENTORY_CWS'!Z69</f>
        <v>18900</v>
      </c>
      <c r="AA59" s="9">
        <f>'COGS-INVENTORY_CWS'!AA69</f>
        <v>24975</v>
      </c>
      <c r="AB59" s="9">
        <f>'COGS-INVENTORY_CWS'!AB69</f>
        <v>25650</v>
      </c>
      <c r="AC59" s="9">
        <f>'COGS-INVENTORY_CWS'!AC69</f>
        <v>25515</v>
      </c>
      <c r="AD59" s="9">
        <f>'COGS-INVENTORY_CWS'!AD69</f>
        <v>26730</v>
      </c>
      <c r="AE59" s="9">
        <f>'COGS-INVENTORY_CWS'!AE69</f>
        <v>26730</v>
      </c>
      <c r="AF59" s="9">
        <f>'COGS-INVENTORY_CWS'!AF69</f>
        <v>25515</v>
      </c>
      <c r="AG59" s="9">
        <f>'COGS-INVENTORY_CWS'!AG69</f>
        <v>24300</v>
      </c>
      <c r="AH59" s="9">
        <f>'COGS-INVENTORY_CWS'!AH69</f>
        <v>22477.5</v>
      </c>
      <c r="AI59" s="9">
        <f>'COGS-INVENTORY_CWS'!AI69</f>
        <v>19440</v>
      </c>
      <c r="AJ59" s="9">
        <f>'COGS-INVENTORY_CWS'!AJ69</f>
        <v>17010</v>
      </c>
      <c r="AK59" s="9">
        <f>'COGS-INVENTORY_CWS'!AK69</f>
        <v>17010</v>
      </c>
      <c r="AL59" s="9">
        <f>'COGS-INVENTORY_CWS'!AL69</f>
        <v>24300</v>
      </c>
      <c r="AM59" s="9">
        <f>'COGS-INVENTORY_CWS'!AM69</f>
        <v>32197.5</v>
      </c>
      <c r="AN59" s="9">
        <f>'COGS-INVENTORY_CWS'!AN69</f>
        <v>32319</v>
      </c>
      <c r="AO59" s="9">
        <f>'COGS-INVENTORY_CWS'!AO69</f>
        <v>32258.25</v>
      </c>
      <c r="AP59" s="9">
        <f>'COGS-INVENTORY_CWS'!AP69</f>
        <v>33898.5</v>
      </c>
      <c r="AQ59" s="9">
        <f>'COGS-INVENTORY_CWS'!AQ69</f>
        <v>33898.5</v>
      </c>
      <c r="AR59" s="9">
        <f>'COGS-INVENTORY_CWS'!AR69</f>
        <v>32258.25</v>
      </c>
      <c r="AS59" s="9">
        <f>'COGS-INVENTORY_CWS'!AS69</f>
        <v>30618</v>
      </c>
      <c r="AT59" s="9">
        <f>'COGS-INVENTORY_CWS'!AT69</f>
        <v>28977.75</v>
      </c>
      <c r="AU59" s="9">
        <f>'COGS-INVENTORY_CWS'!AU69</f>
        <v>25697.25</v>
      </c>
      <c r="AV59" s="9">
        <f>'COGS-INVENTORY_CWS'!AV69</f>
        <v>22416.75</v>
      </c>
      <c r="AW59" s="9">
        <f>'COGS-INVENTORY_CWS'!AW69</f>
        <v>21870</v>
      </c>
      <c r="AX59" s="9">
        <f>'COGS-INVENTORY_CWS'!AX69</f>
        <v>29524.5</v>
      </c>
      <c r="AY59" s="9">
        <f>'COGS-INVENTORY_CWS'!AY69</f>
        <v>38819.25</v>
      </c>
      <c r="AZ59" s="9">
        <f>'COGS-INVENTORY_CWS'!AZ69</f>
        <v>39475.35</v>
      </c>
      <c r="BA59" s="9">
        <f>'COGS-INVENTORY_CWS'!BA69</f>
        <v>39366</v>
      </c>
      <c r="BB59" s="9">
        <f>'COGS-INVENTORY_CWS'!BB69</f>
        <v>41334.299999999996</v>
      </c>
      <c r="BC59" s="9">
        <f>'COGS-INVENTORY_CWS'!BC69</f>
        <v>41334.300000000003</v>
      </c>
      <c r="BD59" s="9">
        <f>'COGS-INVENTORY_CWS'!BD69</f>
        <v>39366</v>
      </c>
      <c r="BE59" s="9">
        <f>'COGS-INVENTORY_CWS'!BE69</f>
        <v>37397.699999999997</v>
      </c>
      <c r="BF59" s="9">
        <f>'COGS-INVENTORY_CWS'!BF69</f>
        <v>34937.324999999997</v>
      </c>
      <c r="BG59" s="9">
        <f>'COGS-INVENTORY_CWS'!BG69</f>
        <v>30508.65</v>
      </c>
      <c r="BH59" s="9">
        <f>'COGS-INVENTORY_CWS'!BH69</f>
        <v>26572.050000000003</v>
      </c>
      <c r="BI59" s="9">
        <f>'COGS-INVENTORY_CWS'!BI69</f>
        <v>258339.375</v>
      </c>
      <c r="BJ59" s="9">
        <f>'COGS-INVENTORY_CWS'!BJ69</f>
        <v>492075</v>
      </c>
      <c r="BK59" s="9">
        <f>'COGS-INVENTORY_CWS'!BK69</f>
        <v>565886.25</v>
      </c>
    </row>
    <row r="62" spans="2:66" x14ac:dyDescent="0.15">
      <c r="B62" s="10" t="s">
        <v>687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642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1102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0</v>
      </c>
      <c r="G72" s="169">
        <f>+'REV-SALES-FCAST_CWS'!G36</f>
        <v>0</v>
      </c>
      <c r="H72" s="169">
        <f>+'REV-SALES-FCAST_CWS'!H36</f>
        <v>0</v>
      </c>
      <c r="I72" s="169">
        <f>+'REV-SALES-FCAST_CWS'!I36</f>
        <v>0</v>
      </c>
      <c r="J72" s="169">
        <f>+'REV-SALES-FCAST_CWS'!J36</f>
        <v>0</v>
      </c>
      <c r="K72" s="169">
        <f>+'REV-SALES-FCAST_CWS'!K36</f>
        <v>0</v>
      </c>
      <c r="L72" s="169">
        <f>+'REV-SALES-FCAST_CWS'!L36</f>
        <v>25</v>
      </c>
      <c r="M72" s="169">
        <f>+'REV-SALES-FCAST_CWS'!M36</f>
        <v>25</v>
      </c>
      <c r="N72" s="169">
        <f>+'REV-SALES-FCAST_CWS'!N36</f>
        <v>50</v>
      </c>
    </row>
    <row r="73" spans="2:15" x14ac:dyDescent="0.15">
      <c r="B73" t="s">
        <v>36</v>
      </c>
      <c r="C73" s="169">
        <f>+'REV-SALES-FCAST_CWS'!C40</f>
        <v>3</v>
      </c>
      <c r="D73" s="169">
        <f>+'REV-SALES-FCAST_CWS'!D40</f>
        <v>4</v>
      </c>
      <c r="E73" s="169">
        <f>+'REV-SALES-FCAST_CWS'!E40</f>
        <v>9</v>
      </c>
      <c r="F73" s="169">
        <f>+'REV-SALES-FCAST_CWS'!F40</f>
        <v>9</v>
      </c>
      <c r="G73" s="169">
        <f>+'REV-SALES-FCAST_CWS'!G40</f>
        <v>9</v>
      </c>
      <c r="H73" s="169">
        <f>+'REV-SALES-FCAST_CWS'!H40</f>
        <v>9</v>
      </c>
      <c r="I73" s="169">
        <f>+'REV-SALES-FCAST_CWS'!I40</f>
        <v>9</v>
      </c>
      <c r="J73" s="169">
        <f>+'REV-SALES-FCAST_CWS'!J40</f>
        <v>10</v>
      </c>
      <c r="K73" s="169">
        <f>+'REV-SALES-FCAST_CWS'!K40</f>
        <v>11</v>
      </c>
      <c r="L73" s="169">
        <f>+'REV-SALES-FCAST_CWS'!L40</f>
        <v>11</v>
      </c>
      <c r="M73" s="169">
        <f>+'REV-SALES-FCAST_CWS'!M40</f>
        <v>13</v>
      </c>
      <c r="N73" s="169">
        <f>+'REV-SALES-FCAST_CWS'!N40</f>
        <v>13</v>
      </c>
    </row>
    <row r="74" spans="2:15" x14ac:dyDescent="0.15">
      <c r="B74" t="s">
        <v>37</v>
      </c>
      <c r="C74" s="169">
        <f>+'REV-SALES-FCAST_CWS'!C44</f>
        <v>11</v>
      </c>
      <c r="D74" s="169">
        <f>+'REV-SALES-FCAST_CWS'!D44</f>
        <v>17</v>
      </c>
      <c r="E74" s="169">
        <f>+'REV-SALES-FCAST_CWS'!E44</f>
        <v>20</v>
      </c>
      <c r="F74" s="169">
        <f>+'REV-SALES-FCAST_CWS'!F44</f>
        <v>20</v>
      </c>
      <c r="G74" s="169">
        <f>+'REV-SALES-FCAST_CWS'!G44</f>
        <v>22</v>
      </c>
      <c r="H74" s="169">
        <f>+'REV-SALES-FCAST_CWS'!H44</f>
        <v>22</v>
      </c>
      <c r="I74" s="169">
        <f>+'REV-SALES-FCAST_CWS'!I44</f>
        <v>22</v>
      </c>
      <c r="J74" s="169">
        <f>+'REV-SALES-FCAST_CWS'!J44</f>
        <v>20</v>
      </c>
      <c r="K74" s="169">
        <f>+'REV-SALES-FCAST_CWS'!K44</f>
        <v>20</v>
      </c>
      <c r="L74" s="169">
        <f>+'REV-SALES-FCAST_CWS'!L44</f>
        <v>17</v>
      </c>
      <c r="M74" s="169">
        <f>+'REV-SALES-FCAST_CWS'!M44</f>
        <v>15</v>
      </c>
      <c r="N74" s="169">
        <f>+'REV-SALES-FCAST_CWS'!N44</f>
        <v>13</v>
      </c>
    </row>
    <row r="75" spans="2:15" x14ac:dyDescent="0.15">
      <c r="B75" t="s">
        <v>38</v>
      </c>
      <c r="C75" s="169">
        <f>+'REV-SALES-FCAST_CWS'!C48</f>
        <v>15</v>
      </c>
      <c r="D75" s="169">
        <f>+'REV-SALES-FCAST_CWS'!D48</f>
        <v>25</v>
      </c>
      <c r="E75" s="169">
        <f>+'REV-SALES-FCAST_CWS'!E48</f>
        <v>28</v>
      </c>
      <c r="F75" s="169">
        <f>+'REV-SALES-FCAST_CWS'!F48</f>
        <v>28</v>
      </c>
      <c r="G75" s="169">
        <f>+'REV-SALES-FCAST_CWS'!G48</f>
        <v>31</v>
      </c>
      <c r="H75" s="169">
        <f>+'REV-SALES-FCAST_CWS'!H48</f>
        <v>31</v>
      </c>
      <c r="I75" s="169">
        <f>+'REV-SALES-FCAST_CWS'!I48</f>
        <v>31</v>
      </c>
      <c r="J75" s="169">
        <f>+'REV-SALES-FCAST_CWS'!J48</f>
        <v>28</v>
      </c>
      <c r="K75" s="169">
        <f>+'REV-SALES-FCAST_CWS'!K48</f>
        <v>28</v>
      </c>
      <c r="L75" s="169">
        <f>+'REV-SALES-FCAST_CWS'!L48</f>
        <v>25</v>
      </c>
      <c r="M75" s="169">
        <f>+'REV-SALES-FCAST_CWS'!M48</f>
        <v>22</v>
      </c>
      <c r="N75" s="169">
        <f>+'REV-SALES-FCAST_CWS'!N48</f>
        <v>19</v>
      </c>
    </row>
    <row r="76" spans="2:15" x14ac:dyDescent="0.15">
      <c r="B76" t="s">
        <v>39</v>
      </c>
      <c r="C76" s="169">
        <f>+'REV-SALES-FCAST_CWS'!C52</f>
        <v>21</v>
      </c>
      <c r="D76" s="169">
        <f>+'REV-SALES-FCAST_CWS'!D52</f>
        <v>33</v>
      </c>
      <c r="E76" s="169">
        <f>+'REV-SALES-FCAST_CWS'!E52</f>
        <v>38</v>
      </c>
      <c r="F76" s="169">
        <f>+'REV-SALES-FCAST_CWS'!F52</f>
        <v>38</v>
      </c>
      <c r="G76" s="169">
        <f>+'REV-SALES-FCAST_CWS'!G52</f>
        <v>42</v>
      </c>
      <c r="H76" s="169">
        <f>+'REV-SALES-FCAST_CWS'!H52</f>
        <v>42</v>
      </c>
      <c r="I76" s="169">
        <f>+'REV-SALES-FCAST_CWS'!I52</f>
        <v>42</v>
      </c>
      <c r="J76" s="169">
        <f>+'REV-SALES-FCAST_CWS'!J52</f>
        <v>38</v>
      </c>
      <c r="K76" s="169">
        <f>+'REV-SALES-FCAST_CWS'!K52</f>
        <v>38</v>
      </c>
      <c r="L76" s="169">
        <f>+'REV-SALES-FCAST_CWS'!L52</f>
        <v>33</v>
      </c>
      <c r="M76" s="169">
        <f>+'REV-SALES-FCAST_CWS'!M52</f>
        <v>29</v>
      </c>
      <c r="N76" s="169">
        <f>+'REV-SALES-FCAST_CWS'!N52</f>
        <v>25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656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0</v>
      </c>
      <c r="I6" s="169">
        <f>'REV-SALES-FCAST_CWS'!G36</f>
        <v>0</v>
      </c>
      <c r="J6" s="169">
        <f>'REV-SALES-FCAST_CWS'!H36</f>
        <v>0</v>
      </c>
      <c r="K6" s="169">
        <f>'REV-SALES-FCAST_CWS'!I36</f>
        <v>0</v>
      </c>
      <c r="L6" s="169">
        <f>'REV-SALES-FCAST_CWS'!J36</f>
        <v>0</v>
      </c>
      <c r="M6" s="169">
        <f>'REV-SALES-FCAST_CWS'!K36</f>
        <v>0</v>
      </c>
      <c r="N6" s="169">
        <f>'REV-SALES-FCAST_CWS'!L36</f>
        <v>25</v>
      </c>
      <c r="O6" s="169">
        <f>'REV-SALES-FCAST_CWS'!M36</f>
        <v>25</v>
      </c>
      <c r="P6" s="169">
        <f>'REV-SALES-FCAST_CWS'!N36</f>
        <v>50</v>
      </c>
      <c r="Q6" s="169">
        <f>'REV-SALES-FCAST_CWS'!C40</f>
        <v>3</v>
      </c>
      <c r="R6" s="169">
        <f>'REV-SALES-FCAST_CWS'!D40</f>
        <v>4</v>
      </c>
      <c r="S6" s="169">
        <f>'REV-SALES-FCAST_CWS'!E40</f>
        <v>9</v>
      </c>
      <c r="T6" s="169">
        <f>'REV-SALES-FCAST_CWS'!F40</f>
        <v>9</v>
      </c>
      <c r="U6" s="169">
        <f>'REV-SALES-FCAST_CWS'!G40</f>
        <v>9</v>
      </c>
      <c r="V6" s="169">
        <f>'REV-SALES-FCAST_CWS'!H40</f>
        <v>9</v>
      </c>
      <c r="W6" s="169">
        <f>'REV-SALES-FCAST_CWS'!I40</f>
        <v>9</v>
      </c>
      <c r="X6" s="169">
        <f>'REV-SALES-FCAST_CWS'!J40</f>
        <v>10</v>
      </c>
      <c r="Y6" s="169">
        <f>'REV-SALES-FCAST_CWS'!K40</f>
        <v>11</v>
      </c>
      <c r="Z6" s="169">
        <f>'REV-SALES-FCAST_CWS'!L40</f>
        <v>11</v>
      </c>
      <c r="AA6" s="169">
        <f>'REV-SALES-FCAST_CWS'!M40</f>
        <v>13</v>
      </c>
      <c r="AB6" s="169">
        <f>'REV-SALES-FCAST_CWS'!N40</f>
        <v>13</v>
      </c>
      <c r="AC6" s="169">
        <f>'REV-SALES-FCAST_CWS'!C44</f>
        <v>11</v>
      </c>
      <c r="AD6" s="169">
        <f>'REV-SALES-FCAST_CWS'!D44</f>
        <v>17</v>
      </c>
      <c r="AE6" s="169">
        <f>'REV-SALES-FCAST_CWS'!E44</f>
        <v>20</v>
      </c>
      <c r="AF6" s="169">
        <f>'REV-SALES-FCAST_CWS'!F44</f>
        <v>20</v>
      </c>
      <c r="AG6" s="169">
        <f>'REV-SALES-FCAST_CWS'!G44</f>
        <v>22</v>
      </c>
      <c r="AH6" s="169">
        <f>'REV-SALES-FCAST_CWS'!H44</f>
        <v>22</v>
      </c>
      <c r="AI6" s="169">
        <f>'REV-SALES-FCAST_CWS'!I44</f>
        <v>22</v>
      </c>
      <c r="AJ6" s="169">
        <f>'REV-SALES-FCAST_CWS'!J44</f>
        <v>20</v>
      </c>
      <c r="AK6" s="169">
        <f>'REV-SALES-FCAST_CWS'!K44</f>
        <v>20</v>
      </c>
      <c r="AL6" s="169">
        <f>'REV-SALES-FCAST_CWS'!L44</f>
        <v>17</v>
      </c>
      <c r="AM6" s="169">
        <f>'REV-SALES-FCAST_CWS'!M44</f>
        <v>15</v>
      </c>
      <c r="AN6" s="169">
        <f>'REV-SALES-FCAST_CWS'!N44</f>
        <v>13</v>
      </c>
      <c r="AO6" s="169">
        <f>'REV-SALES-FCAST_CWS'!C48</f>
        <v>15</v>
      </c>
      <c r="AP6" s="169">
        <f>'REV-SALES-FCAST_CWS'!D48</f>
        <v>25</v>
      </c>
      <c r="AQ6" s="169">
        <f>'REV-SALES-FCAST_CWS'!E48</f>
        <v>28</v>
      </c>
      <c r="AR6" s="169">
        <f>'REV-SALES-FCAST_CWS'!F48</f>
        <v>28</v>
      </c>
      <c r="AS6" s="169">
        <f>'REV-SALES-FCAST_CWS'!G48</f>
        <v>31</v>
      </c>
      <c r="AT6" s="169">
        <f>'REV-SALES-FCAST_CWS'!H48</f>
        <v>31</v>
      </c>
      <c r="AU6" s="169">
        <f>'REV-SALES-FCAST_CWS'!I48</f>
        <v>31</v>
      </c>
      <c r="AV6" s="169">
        <f>'REV-SALES-FCAST_CWS'!J48</f>
        <v>28</v>
      </c>
      <c r="AW6" s="169">
        <f>'REV-SALES-FCAST_CWS'!K48</f>
        <v>28</v>
      </c>
      <c r="AX6" s="169">
        <f>'REV-SALES-FCAST_CWS'!L48</f>
        <v>25</v>
      </c>
      <c r="AY6" s="169">
        <f>'REV-SALES-FCAST_CWS'!M48</f>
        <v>22</v>
      </c>
      <c r="AZ6" s="169">
        <f>'REV-SALES-FCAST_CWS'!N48</f>
        <v>19</v>
      </c>
      <c r="BA6" s="169">
        <f>'REV-SALES-FCAST_CWS'!C52</f>
        <v>21</v>
      </c>
      <c r="BB6" s="169">
        <f>'REV-SALES-FCAST_CWS'!D52</f>
        <v>33</v>
      </c>
      <c r="BC6" s="169">
        <f>'REV-SALES-FCAST_CWS'!E52</f>
        <v>38</v>
      </c>
      <c r="BD6" s="169">
        <f>'REV-SALES-FCAST_CWS'!F52</f>
        <v>38</v>
      </c>
      <c r="BE6" s="169">
        <f>'REV-SALES-FCAST_CWS'!G52</f>
        <v>42</v>
      </c>
      <c r="BF6" s="169">
        <f>'REV-SALES-FCAST_CWS'!H52</f>
        <v>42</v>
      </c>
      <c r="BG6" s="169">
        <f>'REV-SALES-FCAST_CWS'!I52</f>
        <v>42</v>
      </c>
      <c r="BH6" s="169">
        <f>'REV-SALES-FCAST_CWS'!J52</f>
        <v>38</v>
      </c>
      <c r="BI6" s="169">
        <f>'REV-SALES-FCAST_CWS'!K52</f>
        <v>38</v>
      </c>
      <c r="BJ6" s="169">
        <f>'REV-SALES-FCAST_CWS'!L52</f>
        <v>33</v>
      </c>
      <c r="BK6" s="169">
        <f>'REV-SALES-FCAST_CWS'!M52</f>
        <v>29</v>
      </c>
      <c r="BL6" s="169">
        <f>'REV-SALES-FCAST_CWS'!N52</f>
        <v>25</v>
      </c>
      <c r="BM6" s="317">
        <f>SUM(E6:BL6)</f>
        <v>1159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0</v>
      </c>
      <c r="I7" s="97">
        <f>'COGS-PRICE-MARGIN_CWS'!$C5*I6</f>
        <v>0</v>
      </c>
      <c r="J7" s="97">
        <f>'COGS-PRICE-MARGIN_CWS'!$C5*J6</f>
        <v>0</v>
      </c>
      <c r="K7" s="97">
        <f>'COGS-PRICE-MARGIN_CWS'!$C5*K6</f>
        <v>0</v>
      </c>
      <c r="L7" s="97">
        <f>'COGS-PRICE-MARGIN_CWS'!$C5*L6</f>
        <v>0</v>
      </c>
      <c r="M7" s="97">
        <f>'COGS-PRICE-MARGIN_CWS'!$C5*M6</f>
        <v>0</v>
      </c>
      <c r="N7" s="97">
        <f>'COGS-PRICE-MARGIN_CWS'!$C5*N6</f>
        <v>125000</v>
      </c>
      <c r="O7" s="97">
        <f>'COGS-PRICE-MARGIN_CWS'!$C5*O6</f>
        <v>125000</v>
      </c>
      <c r="P7" s="97">
        <f>'COGS-PRICE-MARGIN_CWS'!$C5*P6</f>
        <v>250000</v>
      </c>
      <c r="Q7" s="97">
        <f>'COGS-PRICE-MARGIN_CWS'!$C26*Q6</f>
        <v>16500</v>
      </c>
      <c r="R7" s="97">
        <f>'COGS-PRICE-MARGIN_CWS'!$C26*R6</f>
        <v>22000</v>
      </c>
      <c r="S7" s="97">
        <f>'COGS-PRICE-MARGIN_CWS'!$C26*S6</f>
        <v>49500</v>
      </c>
      <c r="T7" s="97">
        <f>'COGS-PRICE-MARGIN_CWS'!$C26*T6</f>
        <v>49500</v>
      </c>
      <c r="U7" s="97">
        <f>'COGS-PRICE-MARGIN_CWS'!$C26*U6</f>
        <v>49500</v>
      </c>
      <c r="V7" s="97">
        <f>'COGS-PRICE-MARGIN_CWS'!$C26*V6</f>
        <v>49500</v>
      </c>
      <c r="W7" s="97">
        <f>'COGS-PRICE-MARGIN_CWS'!$C26*W6</f>
        <v>49500</v>
      </c>
      <c r="X7" s="97">
        <f>'COGS-PRICE-MARGIN_CWS'!$C26*X6</f>
        <v>55000</v>
      </c>
      <c r="Y7" s="97">
        <f>'COGS-PRICE-MARGIN_CWS'!$C26*Y6</f>
        <v>60500</v>
      </c>
      <c r="Z7" s="97">
        <f>'COGS-PRICE-MARGIN_CWS'!$C26*Z6</f>
        <v>60500</v>
      </c>
      <c r="AA7" s="97">
        <f>'COGS-PRICE-MARGIN_CWS'!$C26*AA6</f>
        <v>71500</v>
      </c>
      <c r="AB7" s="97">
        <f>'COGS-PRICE-MARGIN_CWS'!$C26*AB6</f>
        <v>71500</v>
      </c>
      <c r="AC7" s="97">
        <f>'COGS-PRICE-MARGIN_CWS'!$C47*AC6</f>
        <v>66000</v>
      </c>
      <c r="AD7" s="97">
        <f>'COGS-PRICE-MARGIN_CWS'!$C47*AD6</f>
        <v>102000</v>
      </c>
      <c r="AE7" s="97">
        <f>'COGS-PRICE-MARGIN_CWS'!$C47*AE6</f>
        <v>120000</v>
      </c>
      <c r="AF7" s="97">
        <f>'COGS-PRICE-MARGIN_CWS'!$C47*AF6</f>
        <v>120000</v>
      </c>
      <c r="AG7" s="97">
        <f>'COGS-PRICE-MARGIN_CWS'!$C47*AG6</f>
        <v>132000</v>
      </c>
      <c r="AH7" s="97">
        <f>'COGS-PRICE-MARGIN_CWS'!$C47*AH6</f>
        <v>132000</v>
      </c>
      <c r="AI7" s="97">
        <f>'COGS-PRICE-MARGIN_CWS'!$C47*AI6</f>
        <v>132000</v>
      </c>
      <c r="AJ7" s="97">
        <f>'COGS-PRICE-MARGIN_CWS'!$C47*AJ6</f>
        <v>120000</v>
      </c>
      <c r="AK7" s="97">
        <f>'COGS-PRICE-MARGIN_CWS'!$C47*AK6</f>
        <v>120000</v>
      </c>
      <c r="AL7" s="97">
        <f>'COGS-PRICE-MARGIN_CWS'!$C47*AL6</f>
        <v>102000</v>
      </c>
      <c r="AM7" s="97">
        <f>'COGS-PRICE-MARGIN_CWS'!$C47*AM6</f>
        <v>90000</v>
      </c>
      <c r="AN7" s="97">
        <f>'COGS-PRICE-MARGIN_CWS'!$C47*AN6</f>
        <v>78000</v>
      </c>
      <c r="AO7" s="97">
        <f>'COGS-PRICE-MARGIN_CWS'!$C68*AO6</f>
        <v>97500</v>
      </c>
      <c r="AP7" s="97">
        <f>'COGS-PRICE-MARGIN_CWS'!$C68*AP6</f>
        <v>162500</v>
      </c>
      <c r="AQ7" s="97">
        <f>'COGS-PRICE-MARGIN_CWS'!$C68*AQ6</f>
        <v>182000</v>
      </c>
      <c r="AR7" s="97">
        <f>'COGS-PRICE-MARGIN_CWS'!$C68*AR6</f>
        <v>182000</v>
      </c>
      <c r="AS7" s="97">
        <f>'COGS-PRICE-MARGIN_CWS'!$C68*AS6</f>
        <v>201500</v>
      </c>
      <c r="AT7" s="97">
        <f>'COGS-PRICE-MARGIN_CWS'!$C68*AT6</f>
        <v>201500</v>
      </c>
      <c r="AU7" s="97">
        <f>'COGS-PRICE-MARGIN_CWS'!$C68*AU6</f>
        <v>201500</v>
      </c>
      <c r="AV7" s="97">
        <f>'COGS-PRICE-MARGIN_CWS'!$C68*AV6</f>
        <v>182000</v>
      </c>
      <c r="AW7" s="97">
        <f>'COGS-PRICE-MARGIN_CWS'!$C68*AW6</f>
        <v>182000</v>
      </c>
      <c r="AX7" s="97">
        <f>'COGS-PRICE-MARGIN_CWS'!$C68*AX6</f>
        <v>162500</v>
      </c>
      <c r="AY7" s="97">
        <f>'COGS-PRICE-MARGIN_CWS'!$C68*AY6</f>
        <v>143000</v>
      </c>
      <c r="AZ7" s="97">
        <f>'COGS-PRICE-MARGIN_CWS'!$C68*AZ6</f>
        <v>123500</v>
      </c>
      <c r="BA7" s="97">
        <f>'COGS-PRICE-MARGIN_CWS'!$C89*BA6</f>
        <v>152250</v>
      </c>
      <c r="BB7" s="97">
        <f>'COGS-PRICE-MARGIN_CWS'!$C89*BB6</f>
        <v>239250</v>
      </c>
      <c r="BC7" s="97">
        <f>'COGS-PRICE-MARGIN_CWS'!$C89*BC6</f>
        <v>275500</v>
      </c>
      <c r="BD7" s="97">
        <f>'COGS-PRICE-MARGIN_CWS'!$C89*BD6</f>
        <v>275500</v>
      </c>
      <c r="BE7" s="97">
        <f>'COGS-PRICE-MARGIN_CWS'!$C89*BE6</f>
        <v>304500</v>
      </c>
      <c r="BF7" s="97">
        <f>'COGS-PRICE-MARGIN_CWS'!$C89*BF6</f>
        <v>304500</v>
      </c>
      <c r="BG7" s="97">
        <f>'COGS-PRICE-MARGIN_CWS'!$C89*BG6</f>
        <v>304500</v>
      </c>
      <c r="BH7" s="97">
        <f>'COGS-PRICE-MARGIN_CWS'!$C89*BH6</f>
        <v>275500</v>
      </c>
      <c r="BI7" s="97">
        <f>'COGS-PRICE-MARGIN_CWS'!$C89*BI6</f>
        <v>275500</v>
      </c>
      <c r="BJ7" s="97">
        <f>'COGS-PRICE-MARGIN_CWS'!$C89*BJ6</f>
        <v>239250</v>
      </c>
      <c r="BK7" s="97">
        <f>'COGS-PRICE-MARGIN_CWS'!$C89*BK6</f>
        <v>210250</v>
      </c>
      <c r="BL7" s="97">
        <f>'COGS-PRICE-MARGIN_CWS'!$C89*BL6</f>
        <v>181250</v>
      </c>
      <c r="BM7" s="118">
        <f>SUM(E7:BL7)</f>
        <v>7478250</v>
      </c>
    </row>
    <row r="8" spans="2:65" x14ac:dyDescent="0.15">
      <c r="B8" s="47" t="s">
        <v>351</v>
      </c>
      <c r="C8" s="47"/>
      <c r="E8" s="98">
        <f>'COGS-PRICE-MARGIN_CWS'!$D5</f>
        <v>0.6</v>
      </c>
      <c r="F8" s="98">
        <f>'COGS-PRICE-MARGIN_CWS'!$D5</f>
        <v>0.6</v>
      </c>
      <c r="G8" s="98">
        <f>'COGS-PRICE-MARGIN_CWS'!$D5</f>
        <v>0.6</v>
      </c>
      <c r="H8" s="98">
        <f>'COGS-PRICE-MARGIN_CWS'!$D5</f>
        <v>0.6</v>
      </c>
      <c r="I8" s="98">
        <f>'COGS-PRICE-MARGIN_CWS'!$D5</f>
        <v>0.6</v>
      </c>
      <c r="J8" s="98">
        <f>'COGS-PRICE-MARGIN_CWS'!$D5</f>
        <v>0.6</v>
      </c>
      <c r="K8" s="98">
        <f>'COGS-PRICE-MARGIN_CWS'!$D5</f>
        <v>0.6</v>
      </c>
      <c r="L8" s="98">
        <f>'COGS-PRICE-MARGIN_CWS'!$D5</f>
        <v>0.6</v>
      </c>
      <c r="M8" s="98">
        <f>'COGS-PRICE-MARGIN_CWS'!$D5</f>
        <v>0.6</v>
      </c>
      <c r="N8" s="98">
        <f>'COGS-PRICE-MARGIN_CWS'!$D5</f>
        <v>0.6</v>
      </c>
      <c r="O8" s="98">
        <f>'COGS-PRICE-MARGIN_CWS'!$D5</f>
        <v>0.6</v>
      </c>
      <c r="P8" s="98">
        <f>'COGS-PRICE-MARGIN_CWS'!$D5</f>
        <v>0.6</v>
      </c>
      <c r="Q8" s="98">
        <f>'COGS-PRICE-MARGIN_CWS'!$D26</f>
        <v>0.25</v>
      </c>
      <c r="R8" s="98">
        <f>'COGS-PRICE-MARGIN_CWS'!$D26</f>
        <v>0.25</v>
      </c>
      <c r="S8" s="98">
        <f>'COGS-PRICE-MARGIN_CWS'!$D26</f>
        <v>0.25</v>
      </c>
      <c r="T8" s="98">
        <f>'COGS-PRICE-MARGIN_CWS'!$D26</f>
        <v>0.25</v>
      </c>
      <c r="U8" s="98">
        <f>'COGS-PRICE-MARGIN_CWS'!$D26</f>
        <v>0.25</v>
      </c>
      <c r="V8" s="98">
        <f>'COGS-PRICE-MARGIN_CWS'!$D26</f>
        <v>0.25</v>
      </c>
      <c r="W8" s="98">
        <f>'COGS-PRICE-MARGIN_CWS'!$D26</f>
        <v>0.25</v>
      </c>
      <c r="X8" s="98">
        <f>'COGS-PRICE-MARGIN_CWS'!$D26</f>
        <v>0.25</v>
      </c>
      <c r="Y8" s="98">
        <f>'COGS-PRICE-MARGIN_CWS'!$D26</f>
        <v>0.25</v>
      </c>
      <c r="Z8" s="98">
        <f>'COGS-PRICE-MARGIN_CWS'!$D26</f>
        <v>0.25</v>
      </c>
      <c r="AA8" s="98">
        <f>'COGS-PRICE-MARGIN_CWS'!$D26</f>
        <v>0.25</v>
      </c>
      <c r="AB8" s="98">
        <f>'COGS-PRICE-MARGIN_CWS'!$D26</f>
        <v>0.25</v>
      </c>
      <c r="AC8" s="98">
        <f>'COGS-PRICE-MARGIN_CWS'!$D47</f>
        <v>0.15</v>
      </c>
      <c r="AD8" s="98">
        <f>'COGS-PRICE-MARGIN_CWS'!$D47</f>
        <v>0.15</v>
      </c>
      <c r="AE8" s="98">
        <f>'COGS-PRICE-MARGIN_CWS'!$D47</f>
        <v>0.15</v>
      </c>
      <c r="AF8" s="98">
        <f>'COGS-PRICE-MARGIN_CWS'!$D47</f>
        <v>0.15</v>
      </c>
      <c r="AG8" s="98">
        <f>'COGS-PRICE-MARGIN_CWS'!$D47</f>
        <v>0.15</v>
      </c>
      <c r="AH8" s="98">
        <f>'COGS-PRICE-MARGIN_CWS'!$D47</f>
        <v>0.15</v>
      </c>
      <c r="AI8" s="98">
        <f>'COGS-PRICE-MARGIN_CWS'!$D47</f>
        <v>0.15</v>
      </c>
      <c r="AJ8" s="98">
        <f>'COGS-PRICE-MARGIN_CWS'!$D47</f>
        <v>0.15</v>
      </c>
      <c r="AK8" s="98">
        <f>'COGS-PRICE-MARGIN_CWS'!$D47</f>
        <v>0.15</v>
      </c>
      <c r="AL8" s="98">
        <f>'COGS-PRICE-MARGIN_CWS'!$D47</f>
        <v>0.15</v>
      </c>
      <c r="AM8" s="98">
        <f>'COGS-PRICE-MARGIN_CWS'!$D47</f>
        <v>0.15</v>
      </c>
      <c r="AN8" s="98">
        <f>'COGS-PRICE-MARGIN_CWS'!$D47</f>
        <v>0.15</v>
      </c>
      <c r="AO8" s="98">
        <f>'COGS-PRICE-MARGIN_CWS'!$D68</f>
        <v>0.1</v>
      </c>
      <c r="AP8" s="98">
        <f>'COGS-PRICE-MARGIN_CWS'!$D68</f>
        <v>0.1</v>
      </c>
      <c r="AQ8" s="98">
        <f>'COGS-PRICE-MARGIN_CWS'!$D68</f>
        <v>0.1</v>
      </c>
      <c r="AR8" s="98">
        <f>'COGS-PRICE-MARGIN_CWS'!$D68</f>
        <v>0.1</v>
      </c>
      <c r="AS8" s="98">
        <f>'COGS-PRICE-MARGIN_CWS'!$D68</f>
        <v>0.1</v>
      </c>
      <c r="AT8" s="98">
        <f>'COGS-PRICE-MARGIN_CWS'!$D68</f>
        <v>0.1</v>
      </c>
      <c r="AU8" s="98">
        <f>'COGS-PRICE-MARGIN_CWS'!$D68</f>
        <v>0.1</v>
      </c>
      <c r="AV8" s="98">
        <f>'COGS-PRICE-MARGIN_CWS'!$D68</f>
        <v>0.1</v>
      </c>
      <c r="AW8" s="98">
        <f>'COGS-PRICE-MARGIN_CWS'!$D68</f>
        <v>0.1</v>
      </c>
      <c r="AX8" s="98">
        <f>'COGS-PRICE-MARGIN_CWS'!$D68</f>
        <v>0.1</v>
      </c>
      <c r="AY8" s="98">
        <f>'COGS-PRICE-MARGIN_CWS'!$D68</f>
        <v>0.1</v>
      </c>
      <c r="AZ8" s="98">
        <f>'COGS-PRICE-MARGIN_CWS'!$D68</f>
        <v>0.1</v>
      </c>
      <c r="BA8" s="98">
        <f>'COGS-PRICE-MARGIN_CWS'!$D89</f>
        <v>0.1</v>
      </c>
      <c r="BB8" s="98">
        <f>'COGS-PRICE-MARGIN_CWS'!$D89</f>
        <v>0.1</v>
      </c>
      <c r="BC8" s="98">
        <f>'COGS-PRICE-MARGIN_CWS'!$D89</f>
        <v>0.1</v>
      </c>
      <c r="BD8" s="98">
        <f>'COGS-PRICE-MARGIN_CWS'!$D89</f>
        <v>0.1</v>
      </c>
      <c r="BE8" s="98">
        <f>'COGS-PRICE-MARGIN_CWS'!$D89</f>
        <v>0.1</v>
      </c>
      <c r="BF8" s="98">
        <f>'COGS-PRICE-MARGIN_CWS'!$D89</f>
        <v>0.1</v>
      </c>
      <c r="BG8" s="98">
        <f>'COGS-PRICE-MARGIN_CWS'!$D89</f>
        <v>0.1</v>
      </c>
      <c r="BH8" s="98">
        <f>'COGS-PRICE-MARGIN_CWS'!$D89</f>
        <v>0.1</v>
      </c>
      <c r="BI8" s="98">
        <f>'COGS-PRICE-MARGIN_CWS'!$D89</f>
        <v>0.1</v>
      </c>
      <c r="BJ8" s="98">
        <f>'COGS-PRICE-MARGIN_CWS'!$D89</f>
        <v>0.1</v>
      </c>
      <c r="BK8" s="98">
        <f>'COGS-PRICE-MARGIN_CWS'!$D89</f>
        <v>0.1</v>
      </c>
      <c r="BL8" s="98">
        <f>'COGS-PRICE-MARGIN_CWS'!$D89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0</v>
      </c>
      <c r="I10" s="99">
        <f t="shared" si="0"/>
        <v>0</v>
      </c>
      <c r="J10" s="99">
        <f t="shared" si="0"/>
        <v>0</v>
      </c>
      <c r="K10" s="99">
        <f t="shared" si="0"/>
        <v>0</v>
      </c>
      <c r="L10" s="99">
        <f t="shared" si="0"/>
        <v>0</v>
      </c>
      <c r="M10" s="99">
        <f t="shared" si="0"/>
        <v>0</v>
      </c>
      <c r="N10" s="99">
        <f t="shared" si="0"/>
        <v>50000</v>
      </c>
      <c r="O10" s="99">
        <f t="shared" si="0"/>
        <v>50000</v>
      </c>
      <c r="P10" s="99">
        <f t="shared" si="0"/>
        <v>100000</v>
      </c>
      <c r="Q10" s="99">
        <f t="shared" si="0"/>
        <v>12375</v>
      </c>
      <c r="R10" s="99">
        <f t="shared" si="0"/>
        <v>16500</v>
      </c>
      <c r="S10" s="99">
        <f t="shared" si="0"/>
        <v>37125</v>
      </c>
      <c r="T10" s="99">
        <f t="shared" si="0"/>
        <v>37125</v>
      </c>
      <c r="U10" s="99">
        <f t="shared" si="0"/>
        <v>37125</v>
      </c>
      <c r="V10" s="99">
        <f t="shared" si="0"/>
        <v>37125</v>
      </c>
      <c r="W10" s="99">
        <f t="shared" si="0"/>
        <v>37125</v>
      </c>
      <c r="X10" s="99">
        <f t="shared" si="0"/>
        <v>41250</v>
      </c>
      <c r="Y10" s="99">
        <f t="shared" si="0"/>
        <v>45375</v>
      </c>
      <c r="Z10" s="99">
        <f t="shared" si="0"/>
        <v>45375</v>
      </c>
      <c r="AA10" s="99">
        <f t="shared" si="0"/>
        <v>53625</v>
      </c>
      <c r="AB10" s="99">
        <f t="shared" si="0"/>
        <v>53625</v>
      </c>
      <c r="AC10" s="99">
        <f t="shared" si="0"/>
        <v>56100</v>
      </c>
      <c r="AD10" s="99">
        <f t="shared" si="0"/>
        <v>86700</v>
      </c>
      <c r="AE10" s="99">
        <f t="shared" si="0"/>
        <v>102000</v>
      </c>
      <c r="AF10" s="99">
        <f t="shared" si="0"/>
        <v>102000</v>
      </c>
      <c r="AG10" s="99">
        <f t="shared" si="0"/>
        <v>112200</v>
      </c>
      <c r="AH10" s="99">
        <f t="shared" si="0"/>
        <v>112200</v>
      </c>
      <c r="AI10" s="99">
        <f t="shared" si="0"/>
        <v>112200</v>
      </c>
      <c r="AJ10" s="99">
        <f t="shared" si="0"/>
        <v>102000</v>
      </c>
      <c r="AK10" s="99">
        <f t="shared" ref="AK10:BL10" si="1">AK7*(1-AK8)</f>
        <v>102000</v>
      </c>
      <c r="AL10" s="99">
        <f t="shared" si="1"/>
        <v>86700</v>
      </c>
      <c r="AM10" s="99">
        <f t="shared" si="1"/>
        <v>76500</v>
      </c>
      <c r="AN10" s="99">
        <f t="shared" si="1"/>
        <v>66300</v>
      </c>
      <c r="AO10" s="99">
        <f t="shared" si="1"/>
        <v>87750</v>
      </c>
      <c r="AP10" s="99">
        <f t="shared" si="1"/>
        <v>146250</v>
      </c>
      <c r="AQ10" s="99">
        <f t="shared" si="1"/>
        <v>163800</v>
      </c>
      <c r="AR10" s="99">
        <f t="shared" si="1"/>
        <v>163800</v>
      </c>
      <c r="AS10" s="99">
        <f t="shared" si="1"/>
        <v>181350</v>
      </c>
      <c r="AT10" s="99">
        <f t="shared" si="1"/>
        <v>181350</v>
      </c>
      <c r="AU10" s="99">
        <f t="shared" si="1"/>
        <v>181350</v>
      </c>
      <c r="AV10" s="99">
        <f t="shared" si="1"/>
        <v>163800</v>
      </c>
      <c r="AW10" s="99">
        <f t="shared" si="1"/>
        <v>163800</v>
      </c>
      <c r="AX10" s="99">
        <f t="shared" si="1"/>
        <v>146250</v>
      </c>
      <c r="AY10" s="99">
        <f t="shared" si="1"/>
        <v>128700</v>
      </c>
      <c r="AZ10" s="99">
        <f t="shared" si="1"/>
        <v>111150</v>
      </c>
      <c r="BA10" s="99">
        <f t="shared" si="1"/>
        <v>137025</v>
      </c>
      <c r="BB10" s="99">
        <f t="shared" si="1"/>
        <v>215325</v>
      </c>
      <c r="BC10" s="99">
        <f t="shared" si="1"/>
        <v>247950</v>
      </c>
      <c r="BD10" s="99">
        <f t="shared" si="1"/>
        <v>247950</v>
      </c>
      <c r="BE10" s="99">
        <f t="shared" si="1"/>
        <v>274050</v>
      </c>
      <c r="BF10" s="99">
        <f t="shared" si="1"/>
        <v>274050</v>
      </c>
      <c r="BG10" s="99">
        <f t="shared" si="1"/>
        <v>274050</v>
      </c>
      <c r="BH10" s="99">
        <f t="shared" si="1"/>
        <v>247950</v>
      </c>
      <c r="BI10" s="99">
        <f t="shared" si="1"/>
        <v>247950</v>
      </c>
      <c r="BJ10" s="99">
        <f t="shared" si="1"/>
        <v>215325</v>
      </c>
      <c r="BK10" s="99">
        <f t="shared" si="1"/>
        <v>189225</v>
      </c>
      <c r="BL10" s="99">
        <f t="shared" si="1"/>
        <v>163125</v>
      </c>
      <c r="BM10" s="118">
        <f>SUM(E10:BL10)</f>
        <v>6323975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0</v>
      </c>
      <c r="I14" s="97">
        <f>'COGS-PRICE-MARGIN_CWS'!$F5*I6</f>
        <v>0</v>
      </c>
      <c r="J14" s="97">
        <f>'COGS-PRICE-MARGIN_CWS'!$F5*J6</f>
        <v>0</v>
      </c>
      <c r="K14" s="97">
        <f>'COGS-PRICE-MARGIN_CWS'!$F5*K6</f>
        <v>0</v>
      </c>
      <c r="L14" s="97">
        <f>'COGS-PRICE-MARGIN_CWS'!$F5*L6</f>
        <v>0</v>
      </c>
      <c r="M14" s="97">
        <f>'COGS-PRICE-MARGIN_CWS'!$F5*M6</f>
        <v>0</v>
      </c>
      <c r="N14" s="97">
        <f>'COGS-PRICE-MARGIN_CWS'!$F5*N6</f>
        <v>18750</v>
      </c>
      <c r="O14" s="97">
        <f>'COGS-PRICE-MARGIN_CWS'!$F5*O6</f>
        <v>18750</v>
      </c>
      <c r="P14" s="97">
        <f>'COGS-PRICE-MARGIN_CWS'!$F5*P6</f>
        <v>37500</v>
      </c>
      <c r="Q14" s="97">
        <f>'COGS-PRICE-MARGIN_CWS'!$F26*Q6</f>
        <v>2025</v>
      </c>
      <c r="R14" s="97">
        <f>'COGS-PRICE-MARGIN_CWS'!$F26*R6</f>
        <v>2700</v>
      </c>
      <c r="S14" s="97">
        <f>'COGS-PRICE-MARGIN_CWS'!$F26*S6</f>
        <v>6075</v>
      </c>
      <c r="T14" s="97">
        <f>'COGS-PRICE-MARGIN_CWS'!$F26*T6</f>
        <v>6075</v>
      </c>
      <c r="U14" s="97">
        <f>'COGS-PRICE-MARGIN_CWS'!$F26*U6</f>
        <v>6075</v>
      </c>
      <c r="V14" s="97">
        <f>'COGS-PRICE-MARGIN_CWS'!$F26*V6</f>
        <v>6075</v>
      </c>
      <c r="W14" s="97">
        <f>'COGS-PRICE-MARGIN_CWS'!$F26*W6</f>
        <v>6075</v>
      </c>
      <c r="X14" s="97">
        <f>'COGS-PRICE-MARGIN_CWS'!$F26*X6</f>
        <v>6750</v>
      </c>
      <c r="Y14" s="97">
        <f>'COGS-PRICE-MARGIN_CWS'!$F26*Y6</f>
        <v>7425</v>
      </c>
      <c r="Z14" s="97">
        <f>'COGS-PRICE-MARGIN_CWS'!$F26*Z6</f>
        <v>7425</v>
      </c>
      <c r="AA14" s="97">
        <f>'COGS-PRICE-MARGIN_CWS'!$F26*AA6</f>
        <v>8775</v>
      </c>
      <c r="AB14" s="97">
        <f>'COGS-PRICE-MARGIN_CWS'!$F26*AB6</f>
        <v>8775</v>
      </c>
      <c r="AC14" s="97">
        <f>'COGS-PRICE-MARGIN_CWS'!$F47*AC6</f>
        <v>6682.5</v>
      </c>
      <c r="AD14" s="97">
        <f>'COGS-PRICE-MARGIN_CWS'!$F47*AD6</f>
        <v>10327.5</v>
      </c>
      <c r="AE14" s="97">
        <f>'COGS-PRICE-MARGIN_CWS'!$F47*AE6</f>
        <v>12150</v>
      </c>
      <c r="AF14" s="97">
        <f>'COGS-PRICE-MARGIN_CWS'!$F47*AF6</f>
        <v>12150</v>
      </c>
      <c r="AG14" s="97">
        <f>'COGS-PRICE-MARGIN_CWS'!$F47*AG6</f>
        <v>13365</v>
      </c>
      <c r="AH14" s="97">
        <f>'COGS-PRICE-MARGIN_CWS'!$F47*AH6</f>
        <v>13365</v>
      </c>
      <c r="AI14" s="97">
        <f>'COGS-PRICE-MARGIN_CWS'!$F47*AI6</f>
        <v>13365</v>
      </c>
      <c r="AJ14" s="97">
        <f>'COGS-PRICE-MARGIN_CWS'!$F47*AJ6</f>
        <v>12150</v>
      </c>
      <c r="AK14" s="97">
        <f>'COGS-PRICE-MARGIN_CWS'!$F47*AK6</f>
        <v>12150</v>
      </c>
      <c r="AL14" s="97">
        <f>'COGS-PRICE-MARGIN_CWS'!$F47*AL6</f>
        <v>10327.5</v>
      </c>
      <c r="AM14" s="97">
        <f>'COGS-PRICE-MARGIN_CWS'!$F47*AM6</f>
        <v>9112.5</v>
      </c>
      <c r="AN14" s="97">
        <f>'COGS-PRICE-MARGIN_CWS'!$F47*AN6</f>
        <v>7897.5</v>
      </c>
      <c r="AO14" s="97">
        <f>'COGS-PRICE-MARGIN_CWS'!$F68*AO6</f>
        <v>8201.25</v>
      </c>
      <c r="AP14" s="97">
        <f>'COGS-PRICE-MARGIN_CWS'!$F68*AP6</f>
        <v>13668.75</v>
      </c>
      <c r="AQ14" s="97">
        <f>'COGS-PRICE-MARGIN_CWS'!$F68*AQ6</f>
        <v>15309</v>
      </c>
      <c r="AR14" s="97">
        <f>'COGS-PRICE-MARGIN_CWS'!$F68*AR6</f>
        <v>15309</v>
      </c>
      <c r="AS14" s="97">
        <f>'COGS-PRICE-MARGIN_CWS'!$F68*AS6</f>
        <v>16949.25</v>
      </c>
      <c r="AT14" s="97">
        <f>'COGS-PRICE-MARGIN_CWS'!$F68*AT6</f>
        <v>16949.25</v>
      </c>
      <c r="AU14" s="97">
        <f>'COGS-PRICE-MARGIN_CWS'!$F68*AU6</f>
        <v>16949.25</v>
      </c>
      <c r="AV14" s="97">
        <f>'COGS-PRICE-MARGIN_CWS'!$F68*AV6</f>
        <v>15309</v>
      </c>
      <c r="AW14" s="97">
        <f>'COGS-PRICE-MARGIN_CWS'!$F68*AW6</f>
        <v>15309</v>
      </c>
      <c r="AX14" s="97">
        <f>'COGS-PRICE-MARGIN_CWS'!$F68*AX6</f>
        <v>13668.75</v>
      </c>
      <c r="AY14" s="97">
        <f>'COGS-PRICE-MARGIN_CWS'!$F68*AY6</f>
        <v>12028.5</v>
      </c>
      <c r="AZ14" s="97">
        <f>'COGS-PRICE-MARGIN_CWS'!$F68*AZ6</f>
        <v>10388.25</v>
      </c>
      <c r="BA14" s="97">
        <f>'COGS-PRICE-MARGIN_CWS'!$F89*BA6</f>
        <v>10333.574999999999</v>
      </c>
      <c r="BB14" s="97">
        <f>'COGS-PRICE-MARGIN_CWS'!$F89*BB6</f>
        <v>16238.475</v>
      </c>
      <c r="BC14" s="97">
        <f>'COGS-PRICE-MARGIN_CWS'!$F89*BC6</f>
        <v>18698.849999999999</v>
      </c>
      <c r="BD14" s="97">
        <f>'COGS-PRICE-MARGIN_CWS'!$F89*BD6</f>
        <v>18698.849999999999</v>
      </c>
      <c r="BE14" s="97">
        <f>'COGS-PRICE-MARGIN_CWS'!$F89*BE6</f>
        <v>20667.149999999998</v>
      </c>
      <c r="BF14" s="97">
        <f>'COGS-PRICE-MARGIN_CWS'!$F89*BF6</f>
        <v>20667.149999999998</v>
      </c>
      <c r="BG14" s="97">
        <f>'COGS-PRICE-MARGIN_CWS'!$F89*BG6</f>
        <v>20667.149999999998</v>
      </c>
      <c r="BH14" s="97">
        <f>'COGS-PRICE-MARGIN_CWS'!$F89*BH6</f>
        <v>18698.849999999999</v>
      </c>
      <c r="BI14" s="97">
        <f>'COGS-PRICE-MARGIN_CWS'!$F89*BI6</f>
        <v>18698.849999999999</v>
      </c>
      <c r="BJ14" s="97">
        <f>'COGS-PRICE-MARGIN_CWS'!$F89*BJ6</f>
        <v>16238.475</v>
      </c>
      <c r="BK14" s="97">
        <f>'COGS-PRICE-MARGIN_CWS'!$F89*BK6</f>
        <v>14270.174999999999</v>
      </c>
      <c r="BL14" s="97">
        <f>'COGS-PRICE-MARGIN_CWS'!$F89*BL6</f>
        <v>12301.875</v>
      </c>
      <c r="BM14" s="118">
        <f>SUM(E14:BL14)</f>
        <v>658511.17499999993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3750</v>
      </c>
      <c r="O15" s="97">
        <f>'COGS-PRICE-MARGIN_CWS'!$F6*O6</f>
        <v>3750</v>
      </c>
      <c r="P15" s="97">
        <f>'COGS-PRICE-MARGIN_CWS'!$F6*P6</f>
        <v>7500</v>
      </c>
      <c r="Q15" s="97">
        <f>'COGS-PRICE-MARGIN_CWS'!$F27*Q6</f>
        <v>495</v>
      </c>
      <c r="R15" s="97">
        <f>'COGS-PRICE-MARGIN_CWS'!$F27*R6</f>
        <v>660</v>
      </c>
      <c r="S15" s="97">
        <f>'COGS-PRICE-MARGIN_CWS'!$F27*S6</f>
        <v>1485</v>
      </c>
      <c r="T15" s="97">
        <f>'COGS-PRICE-MARGIN_CWS'!$F27*T6</f>
        <v>1485</v>
      </c>
      <c r="U15" s="97">
        <f>'COGS-PRICE-MARGIN_CWS'!$F27*U6</f>
        <v>1485</v>
      </c>
      <c r="V15" s="97">
        <f>'COGS-PRICE-MARGIN_CWS'!$F27*V6</f>
        <v>1485</v>
      </c>
      <c r="W15" s="97">
        <f>'COGS-PRICE-MARGIN_CWS'!$F27*W6</f>
        <v>1485</v>
      </c>
      <c r="X15" s="97">
        <f>'COGS-PRICE-MARGIN_CWS'!$F27*X6</f>
        <v>1650</v>
      </c>
      <c r="Y15" s="97">
        <f>'COGS-PRICE-MARGIN_CWS'!$F27*Y6</f>
        <v>1815</v>
      </c>
      <c r="Z15" s="97">
        <f>'COGS-PRICE-MARGIN_CWS'!$F27*Z6</f>
        <v>1815</v>
      </c>
      <c r="AA15" s="97">
        <f>'COGS-PRICE-MARGIN_CWS'!$F27*AA6</f>
        <v>2145</v>
      </c>
      <c r="AB15" s="97">
        <f>'COGS-PRICE-MARGIN_CWS'!$F27*AB6</f>
        <v>2145</v>
      </c>
      <c r="AC15" s="97">
        <f>'COGS-PRICE-MARGIN_CWS'!$F48*AC6</f>
        <v>1996.5000000000002</v>
      </c>
      <c r="AD15" s="97">
        <f>'COGS-PRICE-MARGIN_CWS'!$F48*AD6</f>
        <v>3085.5000000000005</v>
      </c>
      <c r="AE15" s="97">
        <f>'COGS-PRICE-MARGIN_CWS'!$F48*AE6</f>
        <v>3630.0000000000005</v>
      </c>
      <c r="AF15" s="97">
        <f>'COGS-PRICE-MARGIN_CWS'!$F48*AF6</f>
        <v>3630.0000000000005</v>
      </c>
      <c r="AG15" s="97">
        <f>'COGS-PRICE-MARGIN_CWS'!$F48*AG6</f>
        <v>3993.0000000000005</v>
      </c>
      <c r="AH15" s="97">
        <f>'COGS-PRICE-MARGIN_CWS'!$F48*AH6</f>
        <v>3993.0000000000005</v>
      </c>
      <c r="AI15" s="97">
        <f>'COGS-PRICE-MARGIN_CWS'!$F48*AI6</f>
        <v>3993.0000000000005</v>
      </c>
      <c r="AJ15" s="97">
        <f>'COGS-PRICE-MARGIN_CWS'!$F48*AJ6</f>
        <v>3630.0000000000005</v>
      </c>
      <c r="AK15" s="97">
        <f>'COGS-PRICE-MARGIN_CWS'!$F48*AK6</f>
        <v>3630.0000000000005</v>
      </c>
      <c r="AL15" s="97">
        <f>'COGS-PRICE-MARGIN_CWS'!$F48*AL6</f>
        <v>3085.5000000000005</v>
      </c>
      <c r="AM15" s="97">
        <f>'COGS-PRICE-MARGIN_CWS'!$F48*AM6</f>
        <v>2722.5000000000005</v>
      </c>
      <c r="AN15" s="97">
        <f>'COGS-PRICE-MARGIN_CWS'!$F48*AN6</f>
        <v>2359.5000000000005</v>
      </c>
      <c r="AO15" s="97">
        <f>'COGS-PRICE-MARGIN_CWS'!$F69*AO6</f>
        <v>2994.7500000000005</v>
      </c>
      <c r="AP15" s="97">
        <f>'COGS-PRICE-MARGIN_CWS'!$F69*AP6</f>
        <v>4991.2500000000009</v>
      </c>
      <c r="AQ15" s="97">
        <f>'COGS-PRICE-MARGIN_CWS'!$F69*AQ6</f>
        <v>5590.2000000000007</v>
      </c>
      <c r="AR15" s="97">
        <f>'COGS-PRICE-MARGIN_CWS'!$F69*AR6</f>
        <v>5590.2000000000007</v>
      </c>
      <c r="AS15" s="97">
        <f>'COGS-PRICE-MARGIN_CWS'!$F69*AS6</f>
        <v>6189.1500000000015</v>
      </c>
      <c r="AT15" s="97">
        <f>'COGS-PRICE-MARGIN_CWS'!$F69*AT6</f>
        <v>6189.1500000000015</v>
      </c>
      <c r="AU15" s="97">
        <f>'COGS-PRICE-MARGIN_CWS'!$F69*AU6</f>
        <v>6189.1500000000015</v>
      </c>
      <c r="AV15" s="97">
        <f>'COGS-PRICE-MARGIN_CWS'!$F69*AV6</f>
        <v>5590.2000000000007</v>
      </c>
      <c r="AW15" s="97">
        <f>'COGS-PRICE-MARGIN_CWS'!$F69*AW6</f>
        <v>5590.2000000000007</v>
      </c>
      <c r="AX15" s="97">
        <f>'COGS-PRICE-MARGIN_CWS'!$F69*AX6</f>
        <v>4991.2500000000009</v>
      </c>
      <c r="AY15" s="97">
        <f>'COGS-PRICE-MARGIN_CWS'!$F69*AY6</f>
        <v>4392.3000000000011</v>
      </c>
      <c r="AZ15" s="97">
        <f>'COGS-PRICE-MARGIN_CWS'!$F69*AZ6</f>
        <v>3793.3500000000008</v>
      </c>
      <c r="BA15" s="97">
        <f>'COGS-PRICE-MARGIN_CWS'!$F90*BA6</f>
        <v>23.1</v>
      </c>
      <c r="BB15" s="97">
        <f>'COGS-PRICE-MARGIN_CWS'!$F90*BB6</f>
        <v>36.300000000000004</v>
      </c>
      <c r="BC15" s="97">
        <f>'COGS-PRICE-MARGIN_CWS'!$F90*BC6</f>
        <v>41.800000000000004</v>
      </c>
      <c r="BD15" s="97">
        <f>'COGS-PRICE-MARGIN_CWS'!$F90*BD6</f>
        <v>41.800000000000004</v>
      </c>
      <c r="BE15" s="97">
        <f>'COGS-PRICE-MARGIN_CWS'!$F90*BE6</f>
        <v>46.2</v>
      </c>
      <c r="BF15" s="97">
        <f>'COGS-PRICE-MARGIN_CWS'!$F90*BF6</f>
        <v>46.2</v>
      </c>
      <c r="BG15" s="97">
        <f>'COGS-PRICE-MARGIN_CWS'!$F90*BG6</f>
        <v>46.2</v>
      </c>
      <c r="BH15" s="97">
        <f>'COGS-PRICE-MARGIN_CWS'!$F90*BH6</f>
        <v>41.800000000000004</v>
      </c>
      <c r="BI15" s="97">
        <f>'COGS-PRICE-MARGIN_CWS'!$F90*BI6</f>
        <v>41.800000000000004</v>
      </c>
      <c r="BJ15" s="97">
        <f>'COGS-PRICE-MARGIN_CWS'!$F90*BJ6</f>
        <v>36.300000000000004</v>
      </c>
      <c r="BK15" s="97">
        <f>'COGS-PRICE-MARGIN_CWS'!$F90*BK6</f>
        <v>31.900000000000002</v>
      </c>
      <c r="BL15" s="97">
        <f>'COGS-PRICE-MARGIN_CWS'!$F90*BL6</f>
        <v>27.500000000000004</v>
      </c>
      <c r="BM15" s="118">
        <f>SUM(E15:BL15)</f>
        <v>135450.54999999993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187.5</v>
      </c>
      <c r="O16" s="97">
        <f>'COGS-PRICE-MARGIN_CWS'!$F7*O6</f>
        <v>187.5</v>
      </c>
      <c r="P16" s="97">
        <f>'COGS-PRICE-MARGIN_CWS'!$F7*P6</f>
        <v>375</v>
      </c>
      <c r="Q16" s="97">
        <f>'COGS-PRICE-MARGIN_CWS'!$F28*Q6</f>
        <v>20.25</v>
      </c>
      <c r="R16" s="97">
        <f>'COGS-PRICE-MARGIN_CWS'!$F28*R6</f>
        <v>27</v>
      </c>
      <c r="S16" s="97">
        <f>'COGS-PRICE-MARGIN_CWS'!$F28*S6</f>
        <v>60.75</v>
      </c>
      <c r="T16" s="97">
        <f>'COGS-PRICE-MARGIN_CWS'!$F28*T6</f>
        <v>60.75</v>
      </c>
      <c r="U16" s="97">
        <f>'COGS-PRICE-MARGIN_CWS'!$F28*U6</f>
        <v>60.75</v>
      </c>
      <c r="V16" s="97">
        <f>'COGS-PRICE-MARGIN_CWS'!$F28*V6</f>
        <v>60.75</v>
      </c>
      <c r="W16" s="97">
        <f>'COGS-PRICE-MARGIN_CWS'!$F28*W6</f>
        <v>60.75</v>
      </c>
      <c r="X16" s="97">
        <f>'COGS-PRICE-MARGIN_CWS'!$F28*X6</f>
        <v>67.5</v>
      </c>
      <c r="Y16" s="97">
        <f>'COGS-PRICE-MARGIN_CWS'!$F28*Y6</f>
        <v>74.25</v>
      </c>
      <c r="Z16" s="97">
        <f>'COGS-PRICE-MARGIN_CWS'!$F28*Z6</f>
        <v>74.25</v>
      </c>
      <c r="AA16" s="97">
        <f>'COGS-PRICE-MARGIN_CWS'!$F28*AA6</f>
        <v>87.75</v>
      </c>
      <c r="AB16" s="97">
        <f>'COGS-PRICE-MARGIN_CWS'!$F28*AB6</f>
        <v>87.75</v>
      </c>
      <c r="AC16" s="97">
        <f>'COGS-PRICE-MARGIN_CWS'!$F49*AC6</f>
        <v>66.825000000000003</v>
      </c>
      <c r="AD16" s="97">
        <f>'COGS-PRICE-MARGIN_CWS'!$F49*AD6</f>
        <v>103.27500000000001</v>
      </c>
      <c r="AE16" s="97">
        <f>'COGS-PRICE-MARGIN_CWS'!$F49*AE6</f>
        <v>121.5</v>
      </c>
      <c r="AF16" s="97">
        <f>'COGS-PRICE-MARGIN_CWS'!$F49*AF6</f>
        <v>121.5</v>
      </c>
      <c r="AG16" s="97">
        <f>'COGS-PRICE-MARGIN_CWS'!$F49*AG6</f>
        <v>133.65</v>
      </c>
      <c r="AH16" s="97">
        <f>'COGS-PRICE-MARGIN_CWS'!$F49*AH6</f>
        <v>133.65</v>
      </c>
      <c r="AI16" s="97">
        <f>'COGS-PRICE-MARGIN_CWS'!$F49*AI6</f>
        <v>133.65</v>
      </c>
      <c r="AJ16" s="97">
        <f>'COGS-PRICE-MARGIN_CWS'!$F49*AJ6</f>
        <v>121.5</v>
      </c>
      <c r="AK16" s="97">
        <f>'COGS-PRICE-MARGIN_CWS'!$F49*AK6</f>
        <v>121.5</v>
      </c>
      <c r="AL16" s="97">
        <f>'COGS-PRICE-MARGIN_CWS'!$F49*AL6</f>
        <v>103.27500000000001</v>
      </c>
      <c r="AM16" s="97">
        <f>'COGS-PRICE-MARGIN_CWS'!$F49*AM6</f>
        <v>91.125</v>
      </c>
      <c r="AN16" s="97">
        <f>'COGS-PRICE-MARGIN_CWS'!$F49*AN6</f>
        <v>78.975000000000009</v>
      </c>
      <c r="AO16" s="97">
        <f>'COGS-PRICE-MARGIN_CWS'!$F70*AO6</f>
        <v>82.012500000000003</v>
      </c>
      <c r="AP16" s="97">
        <f>'COGS-PRICE-MARGIN_CWS'!$F70*AP6</f>
        <v>136.6875</v>
      </c>
      <c r="AQ16" s="97">
        <f>'COGS-PRICE-MARGIN_CWS'!$F70*AQ6</f>
        <v>153.09</v>
      </c>
      <c r="AR16" s="97">
        <f>'COGS-PRICE-MARGIN_CWS'!$F70*AR6</f>
        <v>153.09</v>
      </c>
      <c r="AS16" s="97">
        <f>'COGS-PRICE-MARGIN_CWS'!$F70*AS6</f>
        <v>169.49250000000001</v>
      </c>
      <c r="AT16" s="97">
        <f>'COGS-PRICE-MARGIN_CWS'!$F70*AT6</f>
        <v>169.49250000000001</v>
      </c>
      <c r="AU16" s="97">
        <f>'COGS-PRICE-MARGIN_CWS'!$F70*AU6</f>
        <v>169.49250000000001</v>
      </c>
      <c r="AV16" s="97">
        <f>'COGS-PRICE-MARGIN_CWS'!$F70*AV6</f>
        <v>153.09</v>
      </c>
      <c r="AW16" s="97">
        <f>'COGS-PRICE-MARGIN_CWS'!$F70*AW6</f>
        <v>153.09</v>
      </c>
      <c r="AX16" s="97">
        <f>'COGS-PRICE-MARGIN_CWS'!$F70*AX6</f>
        <v>136.6875</v>
      </c>
      <c r="AY16" s="97">
        <f>'COGS-PRICE-MARGIN_CWS'!$F70*AY6</f>
        <v>120.28500000000001</v>
      </c>
      <c r="AZ16" s="97">
        <f>'COGS-PRICE-MARGIN_CWS'!$F70*AZ6</f>
        <v>103.88250000000001</v>
      </c>
      <c r="BA16" s="97">
        <f>'COGS-PRICE-MARGIN_CWS'!$F91*BA6</f>
        <v>103.33575</v>
      </c>
      <c r="BB16" s="97">
        <f>'COGS-PRICE-MARGIN_CWS'!$F91*BB6</f>
        <v>162.38475</v>
      </c>
      <c r="BC16" s="97">
        <f>'COGS-PRICE-MARGIN_CWS'!$F91*BC6</f>
        <v>186.98849999999999</v>
      </c>
      <c r="BD16" s="97">
        <f>'COGS-PRICE-MARGIN_CWS'!$F91*BD6</f>
        <v>186.98849999999999</v>
      </c>
      <c r="BE16" s="97">
        <f>'COGS-PRICE-MARGIN_CWS'!$F91*BE6</f>
        <v>206.67150000000001</v>
      </c>
      <c r="BF16" s="97">
        <f>'COGS-PRICE-MARGIN_CWS'!$F91*BF6</f>
        <v>206.67150000000001</v>
      </c>
      <c r="BG16" s="97">
        <f>'COGS-PRICE-MARGIN_CWS'!$F91*BG6</f>
        <v>206.67150000000001</v>
      </c>
      <c r="BH16" s="97">
        <f>'COGS-PRICE-MARGIN_CWS'!$F91*BH6</f>
        <v>186.98849999999999</v>
      </c>
      <c r="BI16" s="97">
        <f>'COGS-PRICE-MARGIN_CWS'!$F91*BI6</f>
        <v>186.98849999999999</v>
      </c>
      <c r="BJ16" s="97">
        <f>'COGS-PRICE-MARGIN_CWS'!$F91*BJ6</f>
        <v>162.38475</v>
      </c>
      <c r="BK16" s="97">
        <f>'COGS-PRICE-MARGIN_CWS'!$F91*BK6</f>
        <v>142.70175</v>
      </c>
      <c r="BL16" s="97">
        <f>'COGS-PRICE-MARGIN_CWS'!$F91*BL6</f>
        <v>123.01875</v>
      </c>
      <c r="BM16" s="118">
        <f>SUM(E16:BL16)</f>
        <v>6585.1117500000028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37.5</v>
      </c>
      <c r="O17" s="97">
        <f>'COGS-PRICE-MARGIN_CWS'!$F8*O6</f>
        <v>37.5</v>
      </c>
      <c r="P17" s="97">
        <f>'COGS-PRICE-MARGIN_CWS'!$F8*P6</f>
        <v>75</v>
      </c>
      <c r="Q17" s="97">
        <f>'COGS-PRICE-MARGIN_CWS'!$F29*Q6</f>
        <v>4.0500000000000007</v>
      </c>
      <c r="R17" s="97">
        <f>'COGS-PRICE-MARGIN_CWS'!$F29*R6</f>
        <v>5.4</v>
      </c>
      <c r="S17" s="97">
        <f>'COGS-PRICE-MARGIN_CWS'!$F29*S6</f>
        <v>12.15</v>
      </c>
      <c r="T17" s="97">
        <f>'COGS-PRICE-MARGIN_CWS'!$F29*T6</f>
        <v>12.15</v>
      </c>
      <c r="U17" s="97">
        <f>'COGS-PRICE-MARGIN_CWS'!$F29*U6</f>
        <v>12.15</v>
      </c>
      <c r="V17" s="97">
        <f>'COGS-PRICE-MARGIN_CWS'!$F29*V6</f>
        <v>12.15</v>
      </c>
      <c r="W17" s="97">
        <f>'COGS-PRICE-MARGIN_CWS'!$F29*W6</f>
        <v>12.15</v>
      </c>
      <c r="X17" s="97">
        <f>'COGS-PRICE-MARGIN_CWS'!$F29*X6</f>
        <v>13.5</v>
      </c>
      <c r="Y17" s="97">
        <f>'COGS-PRICE-MARGIN_CWS'!$F29*Y6</f>
        <v>14.850000000000001</v>
      </c>
      <c r="Z17" s="97">
        <f>'COGS-PRICE-MARGIN_CWS'!$F29*Z6</f>
        <v>14.850000000000001</v>
      </c>
      <c r="AA17" s="97">
        <f>'COGS-PRICE-MARGIN_CWS'!$F29*AA6</f>
        <v>17.55</v>
      </c>
      <c r="AB17" s="97">
        <f>'COGS-PRICE-MARGIN_CWS'!$F29*AB6</f>
        <v>17.55</v>
      </c>
      <c r="AC17" s="97">
        <f>'COGS-PRICE-MARGIN_CWS'!$F50*AC6</f>
        <v>13.365</v>
      </c>
      <c r="AD17" s="97">
        <f>'COGS-PRICE-MARGIN_CWS'!$F50*AD6</f>
        <v>20.655000000000001</v>
      </c>
      <c r="AE17" s="97">
        <f>'COGS-PRICE-MARGIN_CWS'!$F50*AE6</f>
        <v>24.3</v>
      </c>
      <c r="AF17" s="97">
        <f>'COGS-PRICE-MARGIN_CWS'!$F50*AF6</f>
        <v>24.3</v>
      </c>
      <c r="AG17" s="97">
        <f>'COGS-PRICE-MARGIN_CWS'!$F50*AG6</f>
        <v>26.73</v>
      </c>
      <c r="AH17" s="97">
        <f>'COGS-PRICE-MARGIN_CWS'!$F50*AH6</f>
        <v>26.73</v>
      </c>
      <c r="AI17" s="97">
        <f>'COGS-PRICE-MARGIN_CWS'!$F50*AI6</f>
        <v>26.73</v>
      </c>
      <c r="AJ17" s="97">
        <f>'COGS-PRICE-MARGIN_CWS'!$F50*AJ6</f>
        <v>24.3</v>
      </c>
      <c r="AK17" s="97">
        <f>'COGS-PRICE-MARGIN_CWS'!$F50*AK6</f>
        <v>24.3</v>
      </c>
      <c r="AL17" s="97">
        <f>'COGS-PRICE-MARGIN_CWS'!$F50*AL6</f>
        <v>20.655000000000001</v>
      </c>
      <c r="AM17" s="97">
        <f>'COGS-PRICE-MARGIN_CWS'!$F50*AM6</f>
        <v>18.225000000000001</v>
      </c>
      <c r="AN17" s="97">
        <f>'COGS-PRICE-MARGIN_CWS'!$F50*AN6</f>
        <v>15.795000000000002</v>
      </c>
      <c r="AO17" s="97">
        <f>'COGS-PRICE-MARGIN_CWS'!$F71*AO6</f>
        <v>16.402500000000003</v>
      </c>
      <c r="AP17" s="97">
        <f>'COGS-PRICE-MARGIN_CWS'!$F71*AP6</f>
        <v>27.337500000000002</v>
      </c>
      <c r="AQ17" s="97">
        <f>'COGS-PRICE-MARGIN_CWS'!$F71*AQ6</f>
        <v>30.618000000000002</v>
      </c>
      <c r="AR17" s="97">
        <f>'COGS-PRICE-MARGIN_CWS'!$F71*AR6</f>
        <v>30.618000000000002</v>
      </c>
      <c r="AS17" s="97">
        <f>'COGS-PRICE-MARGIN_CWS'!$F71*AS6</f>
        <v>33.898500000000006</v>
      </c>
      <c r="AT17" s="97">
        <f>'COGS-PRICE-MARGIN_CWS'!$F71*AT6</f>
        <v>33.898500000000006</v>
      </c>
      <c r="AU17" s="97">
        <f>'COGS-PRICE-MARGIN_CWS'!$F71*AU6</f>
        <v>33.898500000000006</v>
      </c>
      <c r="AV17" s="97">
        <f>'COGS-PRICE-MARGIN_CWS'!$F71*AV6</f>
        <v>30.618000000000002</v>
      </c>
      <c r="AW17" s="97">
        <f>'COGS-PRICE-MARGIN_CWS'!$F71*AW6</f>
        <v>30.618000000000002</v>
      </c>
      <c r="AX17" s="97">
        <f>'COGS-PRICE-MARGIN_CWS'!$F71*AX6</f>
        <v>27.337500000000002</v>
      </c>
      <c r="AY17" s="97">
        <f>'COGS-PRICE-MARGIN_CWS'!$F71*AY6</f>
        <v>24.057000000000002</v>
      </c>
      <c r="AZ17" s="97">
        <f>'COGS-PRICE-MARGIN_CWS'!$F71*AZ6</f>
        <v>20.776500000000002</v>
      </c>
      <c r="BA17" s="97">
        <f>'COGS-PRICE-MARGIN_CWS'!$F92*BA6</f>
        <v>20.667150000000003</v>
      </c>
      <c r="BB17" s="97">
        <f>'COGS-PRICE-MARGIN_CWS'!$F92*BB6</f>
        <v>32.476950000000009</v>
      </c>
      <c r="BC17" s="97">
        <f>'COGS-PRICE-MARGIN_CWS'!$F92*BC6</f>
        <v>37.397700000000007</v>
      </c>
      <c r="BD17" s="97">
        <f>'COGS-PRICE-MARGIN_CWS'!$F92*BD6</f>
        <v>37.397700000000007</v>
      </c>
      <c r="BE17" s="97">
        <f>'COGS-PRICE-MARGIN_CWS'!$F92*BE6</f>
        <v>41.334300000000006</v>
      </c>
      <c r="BF17" s="97">
        <f>'COGS-PRICE-MARGIN_CWS'!$F92*BF6</f>
        <v>41.334300000000006</v>
      </c>
      <c r="BG17" s="97">
        <f>'COGS-PRICE-MARGIN_CWS'!$F92*BG6</f>
        <v>41.334300000000006</v>
      </c>
      <c r="BH17" s="97">
        <f>'COGS-PRICE-MARGIN_CWS'!$F92*BH6</f>
        <v>37.397700000000007</v>
      </c>
      <c r="BI17" s="97">
        <f>'COGS-PRICE-MARGIN_CWS'!$F92*BI6</f>
        <v>37.397700000000007</v>
      </c>
      <c r="BJ17" s="97">
        <f>'COGS-PRICE-MARGIN_CWS'!$F92*BJ6</f>
        <v>32.476950000000009</v>
      </c>
      <c r="BK17" s="97">
        <f>'COGS-PRICE-MARGIN_CWS'!$F92*BK6</f>
        <v>28.540350000000007</v>
      </c>
      <c r="BL17" s="97">
        <f>'COGS-PRICE-MARGIN_CWS'!$F92*BL6</f>
        <v>24.603750000000005</v>
      </c>
      <c r="BM17" s="118">
        <f>SUM(E17:BL17)</f>
        <v>1317.0223500000004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0</v>
      </c>
      <c r="I19" s="99">
        <f t="shared" si="2"/>
        <v>0</v>
      </c>
      <c r="J19" s="99">
        <f t="shared" si="2"/>
        <v>0</v>
      </c>
      <c r="K19" s="99">
        <f t="shared" si="2"/>
        <v>0</v>
      </c>
      <c r="L19" s="99">
        <f t="shared" si="2"/>
        <v>0</v>
      </c>
      <c r="M19" s="99">
        <f t="shared" si="2"/>
        <v>0</v>
      </c>
      <c r="N19" s="99">
        <f t="shared" si="2"/>
        <v>22725</v>
      </c>
      <c r="O19" s="99">
        <f t="shared" si="2"/>
        <v>22725</v>
      </c>
      <c r="P19" s="99">
        <f t="shared" si="2"/>
        <v>45450</v>
      </c>
      <c r="Q19" s="99">
        <f>SUM(Q14:Q17)</f>
        <v>2544.3000000000002</v>
      </c>
      <c r="R19" s="99">
        <f t="shared" ref="R19:AC19" si="3">SUM(R14:R17)</f>
        <v>3392.4</v>
      </c>
      <c r="S19" s="99">
        <f t="shared" si="3"/>
        <v>7632.9</v>
      </c>
      <c r="T19" s="99">
        <f t="shared" si="3"/>
        <v>7632.9</v>
      </c>
      <c r="U19" s="99">
        <f t="shared" si="3"/>
        <v>7632.9</v>
      </c>
      <c r="V19" s="99">
        <f t="shared" si="3"/>
        <v>7632.9</v>
      </c>
      <c r="W19" s="99">
        <f t="shared" si="3"/>
        <v>7632.9</v>
      </c>
      <c r="X19" s="99">
        <f t="shared" si="3"/>
        <v>8481</v>
      </c>
      <c r="Y19" s="99">
        <f t="shared" si="3"/>
        <v>9329.1</v>
      </c>
      <c r="Z19" s="99">
        <f t="shared" si="3"/>
        <v>9329.1</v>
      </c>
      <c r="AA19" s="99">
        <f t="shared" si="3"/>
        <v>11025.3</v>
      </c>
      <c r="AB19" s="99">
        <f t="shared" si="3"/>
        <v>11025.3</v>
      </c>
      <c r="AC19" s="99">
        <f t="shared" si="3"/>
        <v>8759.19</v>
      </c>
      <c r="AD19" s="99">
        <f t="shared" ref="AD19:BL19" si="4">SUM(AD14:AD17)</f>
        <v>13536.93</v>
      </c>
      <c r="AE19" s="99">
        <f t="shared" si="4"/>
        <v>15925.8</v>
      </c>
      <c r="AF19" s="99">
        <f t="shared" si="4"/>
        <v>15925.8</v>
      </c>
      <c r="AG19" s="99">
        <f t="shared" si="4"/>
        <v>17518.38</v>
      </c>
      <c r="AH19" s="99">
        <f t="shared" si="4"/>
        <v>17518.38</v>
      </c>
      <c r="AI19" s="99">
        <f t="shared" si="4"/>
        <v>17518.38</v>
      </c>
      <c r="AJ19" s="99">
        <f t="shared" si="4"/>
        <v>15925.8</v>
      </c>
      <c r="AK19" s="99">
        <f t="shared" si="4"/>
        <v>15925.8</v>
      </c>
      <c r="AL19" s="99">
        <f t="shared" si="4"/>
        <v>13536.93</v>
      </c>
      <c r="AM19" s="99">
        <f t="shared" si="4"/>
        <v>11944.35</v>
      </c>
      <c r="AN19" s="99">
        <f t="shared" si="4"/>
        <v>10351.77</v>
      </c>
      <c r="AO19" s="99">
        <f t="shared" si="4"/>
        <v>11294.415000000001</v>
      </c>
      <c r="AP19" s="99">
        <f t="shared" si="4"/>
        <v>18824.025000000001</v>
      </c>
      <c r="AQ19" s="99">
        <f t="shared" si="4"/>
        <v>21082.907999999999</v>
      </c>
      <c r="AR19" s="99">
        <f t="shared" si="4"/>
        <v>21082.907999999999</v>
      </c>
      <c r="AS19" s="99">
        <f t="shared" si="4"/>
        <v>23341.791000000001</v>
      </c>
      <c r="AT19" s="99">
        <f t="shared" si="4"/>
        <v>23341.791000000001</v>
      </c>
      <c r="AU19" s="99">
        <f t="shared" si="4"/>
        <v>23341.791000000001</v>
      </c>
      <c r="AV19" s="99">
        <f t="shared" si="4"/>
        <v>21082.907999999999</v>
      </c>
      <c r="AW19" s="99">
        <f t="shared" si="4"/>
        <v>21082.907999999999</v>
      </c>
      <c r="AX19" s="99">
        <f t="shared" si="4"/>
        <v>18824.025000000001</v>
      </c>
      <c r="AY19" s="99">
        <f t="shared" si="4"/>
        <v>16565.142000000003</v>
      </c>
      <c r="AZ19" s="99">
        <f t="shared" si="4"/>
        <v>14306.259</v>
      </c>
      <c r="BA19" s="99">
        <f t="shared" si="4"/>
        <v>10480.677899999999</v>
      </c>
      <c r="BB19" s="99">
        <f t="shared" si="4"/>
        <v>16469.636699999999</v>
      </c>
      <c r="BC19" s="99">
        <f t="shared" si="4"/>
        <v>18965.036199999999</v>
      </c>
      <c r="BD19" s="99">
        <f t="shared" si="4"/>
        <v>18965.036199999999</v>
      </c>
      <c r="BE19" s="99">
        <f t="shared" si="4"/>
        <v>20961.355799999998</v>
      </c>
      <c r="BF19" s="99">
        <f t="shared" si="4"/>
        <v>20961.355799999998</v>
      </c>
      <c r="BG19" s="99">
        <f t="shared" si="4"/>
        <v>20961.355799999998</v>
      </c>
      <c r="BH19" s="99">
        <f t="shared" si="4"/>
        <v>18965.036199999999</v>
      </c>
      <c r="BI19" s="99">
        <f t="shared" si="4"/>
        <v>18965.036199999999</v>
      </c>
      <c r="BJ19" s="99">
        <f t="shared" si="4"/>
        <v>16469.636699999999</v>
      </c>
      <c r="BK19" s="99">
        <f t="shared" si="4"/>
        <v>14473.317099999998</v>
      </c>
      <c r="BL19" s="99">
        <f t="shared" si="4"/>
        <v>12476.997499999999</v>
      </c>
      <c r="BM19" s="118">
        <f>SUM(E19:BL19)</f>
        <v>801863.8591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0</v>
      </c>
      <c r="I21" s="99">
        <f t="shared" si="5"/>
        <v>0</v>
      </c>
      <c r="J21" s="99">
        <f t="shared" si="5"/>
        <v>0</v>
      </c>
      <c r="K21" s="99">
        <f t="shared" si="5"/>
        <v>0</v>
      </c>
      <c r="L21" s="99">
        <f t="shared" si="5"/>
        <v>0</v>
      </c>
      <c r="M21" s="99">
        <f t="shared" si="5"/>
        <v>0</v>
      </c>
      <c r="N21" s="99">
        <f t="shared" si="5"/>
        <v>27275</v>
      </c>
      <c r="O21" s="99">
        <f t="shared" si="5"/>
        <v>27275</v>
      </c>
      <c r="P21" s="99">
        <f t="shared" si="5"/>
        <v>54550</v>
      </c>
      <c r="Q21" s="99">
        <f t="shared" si="5"/>
        <v>9830.7000000000007</v>
      </c>
      <c r="R21" s="99">
        <f t="shared" si="5"/>
        <v>13107.6</v>
      </c>
      <c r="S21" s="99">
        <f t="shared" si="5"/>
        <v>29492.1</v>
      </c>
      <c r="T21" s="99">
        <f t="shared" si="5"/>
        <v>29492.1</v>
      </c>
      <c r="U21" s="99">
        <f t="shared" si="5"/>
        <v>29492.1</v>
      </c>
      <c r="V21" s="99">
        <f t="shared" si="5"/>
        <v>29492.1</v>
      </c>
      <c r="W21" s="99">
        <f t="shared" si="5"/>
        <v>29492.1</v>
      </c>
      <c r="X21" s="99">
        <f t="shared" si="5"/>
        <v>32769</v>
      </c>
      <c r="Y21" s="99">
        <f t="shared" si="5"/>
        <v>36045.9</v>
      </c>
      <c r="Z21" s="99">
        <f t="shared" si="5"/>
        <v>36045.9</v>
      </c>
      <c r="AA21" s="99">
        <f t="shared" si="5"/>
        <v>42599.7</v>
      </c>
      <c r="AB21" s="99">
        <f t="shared" si="5"/>
        <v>42599.7</v>
      </c>
      <c r="AC21" s="99">
        <f t="shared" si="5"/>
        <v>47340.81</v>
      </c>
      <c r="AD21" s="99">
        <f t="shared" si="5"/>
        <v>73163.070000000007</v>
      </c>
      <c r="AE21" s="99">
        <f t="shared" si="5"/>
        <v>86074.2</v>
      </c>
      <c r="AF21" s="99">
        <f t="shared" si="5"/>
        <v>86074.2</v>
      </c>
      <c r="AG21" s="99">
        <f t="shared" si="5"/>
        <v>94681.62</v>
      </c>
      <c r="AH21" s="99">
        <f t="shared" si="5"/>
        <v>94681.62</v>
      </c>
      <c r="AI21" s="99">
        <f t="shared" si="5"/>
        <v>94681.62</v>
      </c>
      <c r="AJ21" s="99">
        <f t="shared" si="5"/>
        <v>86074.2</v>
      </c>
      <c r="AK21" s="99">
        <f t="shared" ref="AK21:BL21" si="6">AK10-AK19</f>
        <v>86074.2</v>
      </c>
      <c r="AL21" s="99">
        <f t="shared" si="6"/>
        <v>73163.070000000007</v>
      </c>
      <c r="AM21" s="99">
        <f t="shared" si="6"/>
        <v>64555.65</v>
      </c>
      <c r="AN21" s="99">
        <f t="shared" si="6"/>
        <v>55948.229999999996</v>
      </c>
      <c r="AO21" s="99">
        <f t="shared" si="6"/>
        <v>76455.584999999992</v>
      </c>
      <c r="AP21" s="99">
        <f t="shared" si="6"/>
        <v>127425.97500000001</v>
      </c>
      <c r="AQ21" s="99">
        <f t="shared" si="6"/>
        <v>142717.092</v>
      </c>
      <c r="AR21" s="99">
        <f t="shared" si="6"/>
        <v>142717.092</v>
      </c>
      <c r="AS21" s="99">
        <f t="shared" si="6"/>
        <v>158008.209</v>
      </c>
      <c r="AT21" s="99">
        <f t="shared" si="6"/>
        <v>158008.209</v>
      </c>
      <c r="AU21" s="99">
        <f t="shared" si="6"/>
        <v>158008.209</v>
      </c>
      <c r="AV21" s="99">
        <f t="shared" si="6"/>
        <v>142717.092</v>
      </c>
      <c r="AW21" s="99">
        <f t="shared" si="6"/>
        <v>142717.092</v>
      </c>
      <c r="AX21" s="99">
        <f t="shared" si="6"/>
        <v>127425.97500000001</v>
      </c>
      <c r="AY21" s="99">
        <f t="shared" si="6"/>
        <v>112134.85799999999</v>
      </c>
      <c r="AZ21" s="99">
        <f t="shared" si="6"/>
        <v>96843.740999999995</v>
      </c>
      <c r="BA21" s="99">
        <f t="shared" si="6"/>
        <v>126544.3221</v>
      </c>
      <c r="BB21" s="99">
        <f t="shared" si="6"/>
        <v>198855.3633</v>
      </c>
      <c r="BC21" s="99">
        <f t="shared" si="6"/>
        <v>228984.9638</v>
      </c>
      <c r="BD21" s="99">
        <f t="shared" si="6"/>
        <v>228984.9638</v>
      </c>
      <c r="BE21" s="99">
        <f t="shared" si="6"/>
        <v>253088.64420000001</v>
      </c>
      <c r="BF21" s="99">
        <f t="shared" si="6"/>
        <v>253088.64420000001</v>
      </c>
      <c r="BG21" s="99">
        <f t="shared" si="6"/>
        <v>253088.64420000001</v>
      </c>
      <c r="BH21" s="99">
        <f t="shared" si="6"/>
        <v>228984.9638</v>
      </c>
      <c r="BI21" s="99">
        <f t="shared" si="6"/>
        <v>228984.9638</v>
      </c>
      <c r="BJ21" s="99">
        <f t="shared" si="6"/>
        <v>198855.3633</v>
      </c>
      <c r="BK21" s="99">
        <f t="shared" si="6"/>
        <v>174751.68290000001</v>
      </c>
      <c r="BL21" s="99">
        <f t="shared" si="6"/>
        <v>150648.0025</v>
      </c>
      <c r="BM21" s="118">
        <f>SUM(E21:BL21)</f>
        <v>5522111.1409000009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</v>
      </c>
      <c r="I22" s="100">
        <f t="shared" si="7"/>
        <v>0</v>
      </c>
      <c r="J22" s="100">
        <f t="shared" si="7"/>
        <v>0</v>
      </c>
      <c r="K22" s="100">
        <f t="shared" si="7"/>
        <v>0</v>
      </c>
      <c r="L22" s="100">
        <f t="shared" si="7"/>
        <v>0</v>
      </c>
      <c r="M22" s="100">
        <f t="shared" si="7"/>
        <v>0</v>
      </c>
      <c r="N22" s="100">
        <f t="shared" si="7"/>
        <v>0.54549999999999998</v>
      </c>
      <c r="O22" s="100">
        <f t="shared" si="7"/>
        <v>0.54549999999999998</v>
      </c>
      <c r="P22" s="100">
        <f t="shared" si="7"/>
        <v>0.54549999999999998</v>
      </c>
      <c r="Q22" s="100">
        <f t="shared" si="7"/>
        <v>0.79440000000000011</v>
      </c>
      <c r="R22" s="100">
        <f t="shared" si="7"/>
        <v>0.7944</v>
      </c>
      <c r="S22" s="100">
        <f t="shared" si="7"/>
        <v>0.7944</v>
      </c>
      <c r="T22" s="100">
        <f t="shared" si="7"/>
        <v>0.7944</v>
      </c>
      <c r="U22" s="100">
        <f t="shared" si="7"/>
        <v>0.7944</v>
      </c>
      <c r="V22" s="100">
        <f t="shared" si="7"/>
        <v>0.7944</v>
      </c>
      <c r="W22" s="100">
        <f t="shared" si="7"/>
        <v>0.7944</v>
      </c>
      <c r="X22" s="100">
        <f t="shared" si="7"/>
        <v>0.7944</v>
      </c>
      <c r="Y22" s="100">
        <f t="shared" si="7"/>
        <v>0.7944</v>
      </c>
      <c r="Z22" s="100">
        <f t="shared" si="7"/>
        <v>0.7944</v>
      </c>
      <c r="AA22" s="100">
        <f t="shared" si="7"/>
        <v>0.7944</v>
      </c>
      <c r="AB22" s="100">
        <f t="shared" si="7"/>
        <v>0.7944</v>
      </c>
      <c r="AC22" s="100">
        <f t="shared" si="7"/>
        <v>0.84386470588235285</v>
      </c>
      <c r="AD22" s="100">
        <f t="shared" si="7"/>
        <v>0.84386470588235307</v>
      </c>
      <c r="AE22" s="100">
        <f t="shared" si="7"/>
        <v>0.84386470588235296</v>
      </c>
      <c r="AF22" s="100">
        <f t="shared" si="7"/>
        <v>0.84386470588235296</v>
      </c>
      <c r="AG22" s="100">
        <f t="shared" si="7"/>
        <v>0.84386470588235285</v>
      </c>
      <c r="AH22" s="100">
        <f t="shared" si="7"/>
        <v>0.84386470588235285</v>
      </c>
      <c r="AI22" s="100">
        <f t="shared" si="7"/>
        <v>0.84386470588235285</v>
      </c>
      <c r="AJ22" s="100">
        <f t="shared" si="7"/>
        <v>0.84386470588235296</v>
      </c>
      <c r="AK22" s="100">
        <f t="shared" si="7"/>
        <v>0.84386470588235296</v>
      </c>
      <c r="AL22" s="100">
        <f t="shared" si="7"/>
        <v>0.84386470588235307</v>
      </c>
      <c r="AM22" s="100">
        <f t="shared" si="7"/>
        <v>0.84386470588235296</v>
      </c>
      <c r="AN22" s="100">
        <f t="shared" si="7"/>
        <v>0.84386470588235285</v>
      </c>
      <c r="AO22" s="100">
        <f t="shared" si="7"/>
        <v>0.87128871794871787</v>
      </c>
      <c r="AP22" s="100">
        <f t="shared" si="7"/>
        <v>0.87128871794871798</v>
      </c>
      <c r="AQ22" s="100">
        <f t="shared" si="7"/>
        <v>0.87128871794871798</v>
      </c>
      <c r="AR22" s="100">
        <f t="shared" si="7"/>
        <v>0.87128871794871798</v>
      </c>
      <c r="AS22" s="100">
        <f t="shared" si="7"/>
        <v>0.87128871794871798</v>
      </c>
      <c r="AT22" s="100">
        <f t="shared" si="7"/>
        <v>0.87128871794871798</v>
      </c>
      <c r="AU22" s="100">
        <f t="shared" si="7"/>
        <v>0.87128871794871798</v>
      </c>
      <c r="AV22" s="100">
        <f t="shared" si="7"/>
        <v>0.87128871794871798</v>
      </c>
      <c r="AW22" s="100">
        <f t="shared" si="7"/>
        <v>0.87128871794871798</v>
      </c>
      <c r="AX22" s="100">
        <f t="shared" si="7"/>
        <v>0.87128871794871798</v>
      </c>
      <c r="AY22" s="100">
        <f t="shared" si="7"/>
        <v>0.87128871794871787</v>
      </c>
      <c r="AZ22" s="100">
        <f t="shared" si="7"/>
        <v>0.87128871794871787</v>
      </c>
      <c r="BA22" s="100">
        <f t="shared" si="7"/>
        <v>0.9235126590038315</v>
      </c>
      <c r="BB22" s="100">
        <f t="shared" si="7"/>
        <v>0.92351265900383139</v>
      </c>
      <c r="BC22" s="100">
        <f t="shared" si="7"/>
        <v>0.92351265900383139</v>
      </c>
      <c r="BD22" s="100">
        <f t="shared" si="7"/>
        <v>0.92351265900383139</v>
      </c>
      <c r="BE22" s="100">
        <f t="shared" si="7"/>
        <v>0.9235126590038315</v>
      </c>
      <c r="BF22" s="100">
        <f t="shared" si="7"/>
        <v>0.9235126590038315</v>
      </c>
      <c r="BG22" s="100">
        <f t="shared" si="7"/>
        <v>0.9235126590038315</v>
      </c>
      <c r="BH22" s="100">
        <f t="shared" si="7"/>
        <v>0.92351265900383139</v>
      </c>
      <c r="BI22" s="100">
        <f t="shared" si="7"/>
        <v>0.92351265900383139</v>
      </c>
      <c r="BJ22" s="100">
        <f t="shared" si="7"/>
        <v>0.92351265900383139</v>
      </c>
      <c r="BK22" s="100">
        <f t="shared" si="7"/>
        <v>0.9235126590038315</v>
      </c>
      <c r="BL22" s="100">
        <f t="shared" si="7"/>
        <v>0.92351265900383139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'COGS-PRICE-MARGIN_CWS'!$C20</f>
        <v>0.25</v>
      </c>
      <c r="F26" s="98">
        <f>'COGS-PRICE-MARGIN_CWS'!$C20</f>
        <v>0.25</v>
      </c>
      <c r="G26" s="98">
        <f>'COGS-PRICE-MARGIN_CWS'!$C20</f>
        <v>0.25</v>
      </c>
      <c r="H26" s="98">
        <f>'COGS-PRICE-MARGIN_CWS'!$C20</f>
        <v>0.25</v>
      </c>
      <c r="I26" s="98">
        <f>'COGS-PRICE-MARGIN_CWS'!$C20</f>
        <v>0.25</v>
      </c>
      <c r="J26" s="98">
        <f>'COGS-PRICE-MARGIN_CWS'!$C20</f>
        <v>0.25</v>
      </c>
      <c r="K26" s="98">
        <f>'COGS-PRICE-MARGIN_CWS'!$C20</f>
        <v>0.25</v>
      </c>
      <c r="L26" s="98">
        <f>'COGS-PRICE-MARGIN_CWS'!$C20</f>
        <v>0.25</v>
      </c>
      <c r="M26" s="98">
        <f>'COGS-PRICE-MARGIN_CWS'!$C20</f>
        <v>0.25</v>
      </c>
      <c r="N26" s="98">
        <f>'COGS-PRICE-MARGIN_CWS'!$C20</f>
        <v>0.25</v>
      </c>
      <c r="O26" s="98">
        <f>'COGS-PRICE-MARGIN_CWS'!$C20</f>
        <v>0.25</v>
      </c>
      <c r="P26" s="98">
        <f>'COGS-PRICE-MARGIN_CWS'!$C20</f>
        <v>0.25</v>
      </c>
      <c r="Q26" s="98">
        <f>'COGS-PRICE-MARGIN_CWS'!$C41</f>
        <v>0.4</v>
      </c>
      <c r="R26" s="98">
        <f>'COGS-PRICE-MARGIN_CWS'!$C41</f>
        <v>0.4</v>
      </c>
      <c r="S26" s="98">
        <f>'COGS-PRICE-MARGIN_CWS'!$C41</f>
        <v>0.4</v>
      </c>
      <c r="T26" s="98">
        <f>'COGS-PRICE-MARGIN_CWS'!$C41</f>
        <v>0.4</v>
      </c>
      <c r="U26" s="98">
        <f>'COGS-PRICE-MARGIN_CWS'!$C41</f>
        <v>0.4</v>
      </c>
      <c r="V26" s="98">
        <f>'COGS-PRICE-MARGIN_CWS'!$C41</f>
        <v>0.4</v>
      </c>
      <c r="W26" s="98">
        <f>'COGS-PRICE-MARGIN_CWS'!$C41</f>
        <v>0.4</v>
      </c>
      <c r="X26" s="98">
        <f>'COGS-PRICE-MARGIN_CWS'!$C41</f>
        <v>0.4</v>
      </c>
      <c r="Y26" s="98">
        <f>'COGS-PRICE-MARGIN_CWS'!$C41</f>
        <v>0.4</v>
      </c>
      <c r="Z26" s="98">
        <f>'COGS-PRICE-MARGIN_CWS'!$C41</f>
        <v>0.4</v>
      </c>
      <c r="AA26" s="98">
        <f>'COGS-PRICE-MARGIN_CWS'!$C41</f>
        <v>0.4</v>
      </c>
      <c r="AB26" s="98">
        <f>'COGS-PRICE-MARGIN_CWS'!$C41</f>
        <v>0.4</v>
      </c>
      <c r="AC26" s="98">
        <f>'COGS-PRICE-MARGIN_CWS'!$C62</f>
        <v>0.6</v>
      </c>
      <c r="AD26" s="98">
        <f>'COGS-PRICE-MARGIN_CWS'!$C62</f>
        <v>0.6</v>
      </c>
      <c r="AE26" s="98">
        <f>'COGS-PRICE-MARGIN_CWS'!$C62</f>
        <v>0.6</v>
      </c>
      <c r="AF26" s="98">
        <f>'COGS-PRICE-MARGIN_CWS'!$C62</f>
        <v>0.6</v>
      </c>
      <c r="AG26" s="98">
        <f>'COGS-PRICE-MARGIN_CWS'!$C62</f>
        <v>0.6</v>
      </c>
      <c r="AH26" s="98">
        <f>'COGS-PRICE-MARGIN_CWS'!$C62</f>
        <v>0.6</v>
      </c>
      <c r="AI26" s="98">
        <f>'COGS-PRICE-MARGIN_CWS'!$C62</f>
        <v>0.6</v>
      </c>
      <c r="AJ26" s="98">
        <f>'COGS-PRICE-MARGIN_CWS'!$C62</f>
        <v>0.6</v>
      </c>
      <c r="AK26" s="98">
        <f>'COGS-PRICE-MARGIN_CWS'!$C62</f>
        <v>0.6</v>
      </c>
      <c r="AL26" s="98">
        <f>'COGS-PRICE-MARGIN_CWS'!$C62</f>
        <v>0.6</v>
      </c>
      <c r="AM26" s="98">
        <f>'COGS-PRICE-MARGIN_CWS'!$C62</f>
        <v>0.6</v>
      </c>
      <c r="AN26" s="98">
        <f>'COGS-PRICE-MARGIN_CWS'!$C62</f>
        <v>0.6</v>
      </c>
      <c r="AO26" s="98">
        <f>'COGS-PRICE-MARGIN_CWS'!$C83</f>
        <v>0.8</v>
      </c>
      <c r="AP26" s="98">
        <f>'COGS-PRICE-MARGIN_CWS'!$C83</f>
        <v>0.8</v>
      </c>
      <c r="AQ26" s="98">
        <f>'COGS-PRICE-MARGIN_CWS'!$C83</f>
        <v>0.8</v>
      </c>
      <c r="AR26" s="98">
        <f>'COGS-PRICE-MARGIN_CWS'!$C83</f>
        <v>0.8</v>
      </c>
      <c r="AS26" s="98">
        <f>'COGS-PRICE-MARGIN_CWS'!$C83</f>
        <v>0.8</v>
      </c>
      <c r="AT26" s="98">
        <f>'COGS-PRICE-MARGIN_CWS'!$C83</f>
        <v>0.8</v>
      </c>
      <c r="AU26" s="98">
        <f>'COGS-PRICE-MARGIN_CWS'!$C83</f>
        <v>0.8</v>
      </c>
      <c r="AV26" s="98">
        <f>'COGS-PRICE-MARGIN_CWS'!$C83</f>
        <v>0.8</v>
      </c>
      <c r="AW26" s="98">
        <f>'COGS-PRICE-MARGIN_CWS'!$C83</f>
        <v>0.8</v>
      </c>
      <c r="AX26" s="98">
        <f>'COGS-PRICE-MARGIN_CWS'!$C83</f>
        <v>0.8</v>
      </c>
      <c r="AY26" s="98">
        <f>'COGS-PRICE-MARGIN_CWS'!$C83</f>
        <v>0.8</v>
      </c>
      <c r="AZ26" s="98">
        <f>'COGS-PRICE-MARGIN_CWS'!$C83</f>
        <v>0.8</v>
      </c>
      <c r="BA26" s="98">
        <f>'COGS-PRICE-MARGIN_CWS'!$C104</f>
        <v>0.9</v>
      </c>
      <c r="BB26" s="98">
        <f>'COGS-PRICE-MARGIN_CWS'!$C104</f>
        <v>0.9</v>
      </c>
      <c r="BC26" s="98">
        <f>'COGS-PRICE-MARGIN_CWS'!$C104</f>
        <v>0.9</v>
      </c>
      <c r="BD26" s="98">
        <f>'COGS-PRICE-MARGIN_CWS'!$C104</f>
        <v>0.9</v>
      </c>
      <c r="BE26" s="98">
        <f>'COGS-PRICE-MARGIN_CWS'!$C104</f>
        <v>0.9</v>
      </c>
      <c r="BF26" s="98">
        <f>'COGS-PRICE-MARGIN_CWS'!$C104</f>
        <v>0.9</v>
      </c>
      <c r="BG26" s="98">
        <f>'COGS-PRICE-MARGIN_CWS'!$C104</f>
        <v>0.9</v>
      </c>
      <c r="BH26" s="98">
        <f>'COGS-PRICE-MARGIN_CWS'!$C104</f>
        <v>0.9</v>
      </c>
      <c r="BI26" s="98">
        <f>'COGS-PRICE-MARGIN_CWS'!$C104</f>
        <v>0.9</v>
      </c>
      <c r="BJ26" s="98">
        <f>'COGS-PRICE-MARGIN_CWS'!$C104</f>
        <v>0.9</v>
      </c>
      <c r="BK26" s="98">
        <f>'COGS-PRICE-MARGIN_CWS'!$C104</f>
        <v>0.9</v>
      </c>
      <c r="BL26" s="98">
        <f>'COGS-PRICE-MARGIN_CWS'!$C104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0</v>
      </c>
      <c r="I27" s="102">
        <f t="shared" si="8"/>
        <v>0</v>
      </c>
      <c r="J27" s="102">
        <f t="shared" si="8"/>
        <v>0</v>
      </c>
      <c r="K27" s="102">
        <f t="shared" si="8"/>
        <v>0</v>
      </c>
      <c r="L27" s="102">
        <f t="shared" si="8"/>
        <v>0</v>
      </c>
      <c r="M27" s="102">
        <f t="shared" si="8"/>
        <v>0</v>
      </c>
      <c r="N27" s="102">
        <f t="shared" si="8"/>
        <v>18</v>
      </c>
      <c r="O27" s="102">
        <f t="shared" si="8"/>
        <v>18</v>
      </c>
      <c r="P27" s="102">
        <f t="shared" si="8"/>
        <v>37</v>
      </c>
      <c r="Q27" s="102">
        <f t="shared" si="8"/>
        <v>1</v>
      </c>
      <c r="R27" s="102">
        <f t="shared" si="8"/>
        <v>2</v>
      </c>
      <c r="S27" s="102">
        <f t="shared" si="8"/>
        <v>5</v>
      </c>
      <c r="T27" s="102">
        <f t="shared" si="8"/>
        <v>5</v>
      </c>
      <c r="U27" s="102">
        <f t="shared" si="8"/>
        <v>5</v>
      </c>
      <c r="V27" s="102">
        <f t="shared" si="8"/>
        <v>5</v>
      </c>
      <c r="W27" s="102">
        <f t="shared" si="8"/>
        <v>5</v>
      </c>
      <c r="X27" s="102">
        <f t="shared" si="8"/>
        <v>6</v>
      </c>
      <c r="Y27" s="102">
        <f t="shared" si="8"/>
        <v>6</v>
      </c>
      <c r="Z27" s="102">
        <f t="shared" si="8"/>
        <v>6</v>
      </c>
      <c r="AA27" s="102">
        <f t="shared" si="8"/>
        <v>7</v>
      </c>
      <c r="AB27" s="102">
        <f t="shared" si="8"/>
        <v>7</v>
      </c>
      <c r="AC27" s="102">
        <f t="shared" si="8"/>
        <v>4</v>
      </c>
      <c r="AD27" s="102">
        <f t="shared" si="8"/>
        <v>6</v>
      </c>
      <c r="AE27" s="102">
        <f t="shared" si="8"/>
        <v>8</v>
      </c>
      <c r="AF27" s="102">
        <f t="shared" si="8"/>
        <v>8</v>
      </c>
      <c r="AG27" s="102">
        <f t="shared" si="8"/>
        <v>8</v>
      </c>
      <c r="AH27" s="102">
        <f t="shared" si="8"/>
        <v>8</v>
      </c>
      <c r="AI27" s="102">
        <f t="shared" si="8"/>
        <v>8</v>
      </c>
      <c r="AJ27" s="102">
        <f t="shared" si="8"/>
        <v>8</v>
      </c>
      <c r="AK27" s="102">
        <f t="shared" ref="AK27:BL27" si="9">AK6-AK28</f>
        <v>8</v>
      </c>
      <c r="AL27" s="102">
        <f t="shared" si="9"/>
        <v>6</v>
      </c>
      <c r="AM27" s="102">
        <f t="shared" si="9"/>
        <v>6</v>
      </c>
      <c r="AN27" s="102">
        <f t="shared" si="9"/>
        <v>5</v>
      </c>
      <c r="AO27" s="102">
        <f t="shared" si="9"/>
        <v>3</v>
      </c>
      <c r="AP27" s="102">
        <f t="shared" si="9"/>
        <v>5</v>
      </c>
      <c r="AQ27" s="102">
        <f t="shared" si="9"/>
        <v>5</v>
      </c>
      <c r="AR27" s="102">
        <f t="shared" si="9"/>
        <v>5</v>
      </c>
      <c r="AS27" s="102">
        <f t="shared" si="9"/>
        <v>6</v>
      </c>
      <c r="AT27" s="102">
        <f t="shared" si="9"/>
        <v>6</v>
      </c>
      <c r="AU27" s="102">
        <f t="shared" si="9"/>
        <v>6</v>
      </c>
      <c r="AV27" s="102">
        <f t="shared" si="9"/>
        <v>5</v>
      </c>
      <c r="AW27" s="102">
        <f t="shared" si="9"/>
        <v>5</v>
      </c>
      <c r="AX27" s="102">
        <f t="shared" si="9"/>
        <v>5</v>
      </c>
      <c r="AY27" s="102">
        <f t="shared" si="9"/>
        <v>4</v>
      </c>
      <c r="AZ27" s="102">
        <f t="shared" si="9"/>
        <v>3</v>
      </c>
      <c r="BA27" s="102">
        <f t="shared" si="9"/>
        <v>2</v>
      </c>
      <c r="BB27" s="102">
        <f t="shared" si="9"/>
        <v>3</v>
      </c>
      <c r="BC27" s="102">
        <f t="shared" si="9"/>
        <v>3</v>
      </c>
      <c r="BD27" s="102">
        <f t="shared" si="9"/>
        <v>3</v>
      </c>
      <c r="BE27" s="102">
        <f t="shared" si="9"/>
        <v>4</v>
      </c>
      <c r="BF27" s="102">
        <f t="shared" si="9"/>
        <v>4</v>
      </c>
      <c r="BG27" s="102">
        <f t="shared" si="9"/>
        <v>4</v>
      </c>
      <c r="BH27" s="102">
        <f t="shared" si="9"/>
        <v>3</v>
      </c>
      <c r="BI27" s="102">
        <f t="shared" si="9"/>
        <v>3</v>
      </c>
      <c r="BJ27" s="102">
        <f t="shared" si="9"/>
        <v>3</v>
      </c>
      <c r="BK27" s="102">
        <f t="shared" si="9"/>
        <v>2</v>
      </c>
      <c r="BL27" s="102">
        <f t="shared" si="9"/>
        <v>2</v>
      </c>
      <c r="BM27" s="103">
        <f>SUM(E27:BL27)</f>
        <v>310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0</v>
      </c>
      <c r="I28" s="102">
        <f t="shared" si="10"/>
        <v>0</v>
      </c>
      <c r="J28" s="102">
        <f t="shared" si="10"/>
        <v>0</v>
      </c>
      <c r="K28" s="102">
        <f t="shared" si="10"/>
        <v>0</v>
      </c>
      <c r="L28" s="102">
        <f t="shared" si="10"/>
        <v>0</v>
      </c>
      <c r="M28" s="102">
        <f t="shared" si="10"/>
        <v>0</v>
      </c>
      <c r="N28" s="102">
        <f t="shared" si="10"/>
        <v>7</v>
      </c>
      <c r="O28" s="102">
        <f t="shared" si="10"/>
        <v>7</v>
      </c>
      <c r="P28" s="102">
        <f t="shared" si="10"/>
        <v>13</v>
      </c>
      <c r="Q28" s="102">
        <f t="shared" si="10"/>
        <v>2</v>
      </c>
      <c r="R28" s="102">
        <f t="shared" si="10"/>
        <v>2</v>
      </c>
      <c r="S28" s="102">
        <f t="shared" si="10"/>
        <v>4</v>
      </c>
      <c r="T28" s="102">
        <f t="shared" si="10"/>
        <v>4</v>
      </c>
      <c r="U28" s="102">
        <f t="shared" si="10"/>
        <v>4</v>
      </c>
      <c r="V28" s="102">
        <f t="shared" si="10"/>
        <v>4</v>
      </c>
      <c r="W28" s="102">
        <f t="shared" si="10"/>
        <v>4</v>
      </c>
      <c r="X28" s="102">
        <f t="shared" si="10"/>
        <v>4</v>
      </c>
      <c r="Y28" s="102">
        <f t="shared" si="10"/>
        <v>5</v>
      </c>
      <c r="Z28" s="102">
        <f t="shared" si="10"/>
        <v>5</v>
      </c>
      <c r="AA28" s="102">
        <f t="shared" si="10"/>
        <v>6</v>
      </c>
      <c r="AB28" s="102">
        <f t="shared" si="10"/>
        <v>6</v>
      </c>
      <c r="AC28" s="102">
        <f t="shared" si="10"/>
        <v>7</v>
      </c>
      <c r="AD28" s="102">
        <f t="shared" si="10"/>
        <v>11</v>
      </c>
      <c r="AE28" s="102">
        <f t="shared" si="10"/>
        <v>12</v>
      </c>
      <c r="AF28" s="102">
        <f t="shared" si="10"/>
        <v>12</v>
      </c>
      <c r="AG28" s="102">
        <f t="shared" si="10"/>
        <v>14</v>
      </c>
      <c r="AH28" s="102">
        <f t="shared" si="10"/>
        <v>14</v>
      </c>
      <c r="AI28" s="102">
        <f t="shared" si="10"/>
        <v>14</v>
      </c>
      <c r="AJ28" s="102">
        <f t="shared" si="10"/>
        <v>12</v>
      </c>
      <c r="AK28" s="102">
        <f t="shared" si="10"/>
        <v>12</v>
      </c>
      <c r="AL28" s="102">
        <f t="shared" si="10"/>
        <v>11</v>
      </c>
      <c r="AM28" s="102">
        <f t="shared" si="10"/>
        <v>9</v>
      </c>
      <c r="AN28" s="102">
        <f t="shared" si="10"/>
        <v>8</v>
      </c>
      <c r="AO28" s="102">
        <f t="shared" si="10"/>
        <v>12</v>
      </c>
      <c r="AP28" s="102">
        <f t="shared" si="10"/>
        <v>20</v>
      </c>
      <c r="AQ28" s="102">
        <f t="shared" si="10"/>
        <v>23</v>
      </c>
      <c r="AR28" s="102">
        <f t="shared" si="10"/>
        <v>23</v>
      </c>
      <c r="AS28" s="102">
        <f t="shared" si="10"/>
        <v>25</v>
      </c>
      <c r="AT28" s="102">
        <f t="shared" si="10"/>
        <v>25</v>
      </c>
      <c r="AU28" s="102">
        <f t="shared" si="10"/>
        <v>25</v>
      </c>
      <c r="AV28" s="102">
        <f t="shared" si="10"/>
        <v>23</v>
      </c>
      <c r="AW28" s="102">
        <f t="shared" si="10"/>
        <v>23</v>
      </c>
      <c r="AX28" s="102">
        <f t="shared" si="10"/>
        <v>20</v>
      </c>
      <c r="AY28" s="102">
        <f t="shared" si="10"/>
        <v>18</v>
      </c>
      <c r="AZ28" s="102">
        <f t="shared" si="10"/>
        <v>16</v>
      </c>
      <c r="BA28" s="102">
        <f t="shared" si="10"/>
        <v>19</v>
      </c>
      <c r="BB28" s="102">
        <f t="shared" si="10"/>
        <v>30</v>
      </c>
      <c r="BC28" s="102">
        <f t="shared" si="10"/>
        <v>35</v>
      </c>
      <c r="BD28" s="102">
        <f t="shared" si="10"/>
        <v>35</v>
      </c>
      <c r="BE28" s="102">
        <f t="shared" si="10"/>
        <v>38</v>
      </c>
      <c r="BF28" s="102">
        <f t="shared" si="10"/>
        <v>38</v>
      </c>
      <c r="BG28" s="102">
        <f t="shared" si="10"/>
        <v>38</v>
      </c>
      <c r="BH28" s="102">
        <f t="shared" si="10"/>
        <v>35</v>
      </c>
      <c r="BI28" s="102">
        <f t="shared" si="10"/>
        <v>35</v>
      </c>
      <c r="BJ28" s="102">
        <f t="shared" si="10"/>
        <v>30</v>
      </c>
      <c r="BK28" s="102">
        <f t="shared" si="10"/>
        <v>27</v>
      </c>
      <c r="BL28" s="102">
        <f t="shared" si="10"/>
        <v>23</v>
      </c>
      <c r="BM28" s="103">
        <f>SUM(E28:BL28)</f>
        <v>849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0</v>
      </c>
      <c r="I32" s="90">
        <f>'COGS-PRICE-MARGIN_CWS'!$C12*I27</f>
        <v>0</v>
      </c>
      <c r="J32" s="90">
        <f>'COGS-PRICE-MARGIN_CWS'!$C12*J27</f>
        <v>0</v>
      </c>
      <c r="K32" s="90">
        <f>'COGS-PRICE-MARGIN_CWS'!$C12*K27</f>
        <v>0</v>
      </c>
      <c r="L32" s="90">
        <f>'COGS-PRICE-MARGIN_CWS'!$C12*L27</f>
        <v>0</v>
      </c>
      <c r="M32" s="90">
        <f>'COGS-PRICE-MARGIN_CWS'!$C12*M27</f>
        <v>0</v>
      </c>
      <c r="N32" s="90">
        <f>'COGS-PRICE-MARGIN_CWS'!$C12*N27</f>
        <v>4500</v>
      </c>
      <c r="O32" s="90">
        <f>'COGS-PRICE-MARGIN_CWS'!$C12*O27</f>
        <v>4500</v>
      </c>
      <c r="P32" s="90">
        <f>'COGS-PRICE-MARGIN_CWS'!$C12*P27</f>
        <v>9250</v>
      </c>
      <c r="Q32" s="90">
        <f>'COGS-PRICE-MARGIN_CWS'!$C33*Q27</f>
        <v>250</v>
      </c>
      <c r="R32" s="90">
        <f>'COGS-PRICE-MARGIN_CWS'!$C33*R27</f>
        <v>500</v>
      </c>
      <c r="S32" s="90">
        <f>'COGS-PRICE-MARGIN_CWS'!$C33*S27</f>
        <v>1250</v>
      </c>
      <c r="T32" s="90">
        <f>'COGS-PRICE-MARGIN_CWS'!$C33*T27</f>
        <v>1250</v>
      </c>
      <c r="U32" s="90">
        <f>'COGS-PRICE-MARGIN_CWS'!$C33*U27</f>
        <v>1250</v>
      </c>
      <c r="V32" s="90">
        <f>'COGS-PRICE-MARGIN_CWS'!$C33*V27</f>
        <v>1250</v>
      </c>
      <c r="W32" s="90">
        <f>'COGS-PRICE-MARGIN_CWS'!$C33*W27</f>
        <v>1250</v>
      </c>
      <c r="X32" s="90">
        <f>'COGS-PRICE-MARGIN_CWS'!$C33*X27</f>
        <v>1500</v>
      </c>
      <c r="Y32" s="90">
        <f>'COGS-PRICE-MARGIN_CWS'!$C33*Y27</f>
        <v>1500</v>
      </c>
      <c r="Z32" s="90">
        <f>'COGS-PRICE-MARGIN_CWS'!$C33*Z27</f>
        <v>1500</v>
      </c>
      <c r="AA32" s="90">
        <f>'COGS-PRICE-MARGIN_CWS'!$C33*AA27</f>
        <v>1750</v>
      </c>
      <c r="AB32" s="90">
        <f>'COGS-PRICE-MARGIN_CWS'!$C33*AB27</f>
        <v>1750</v>
      </c>
      <c r="AC32" s="90">
        <f>'COGS-PRICE-MARGIN_CWS'!$C54*AC27</f>
        <v>1000</v>
      </c>
      <c r="AD32" s="90">
        <f>'COGS-PRICE-MARGIN_CWS'!$C54*AD27</f>
        <v>1500</v>
      </c>
      <c r="AE32" s="90">
        <f>'COGS-PRICE-MARGIN_CWS'!$C54*AE27</f>
        <v>2000</v>
      </c>
      <c r="AF32" s="90">
        <f>'COGS-PRICE-MARGIN_CWS'!$C54*AF27</f>
        <v>2000</v>
      </c>
      <c r="AG32" s="90">
        <f>'COGS-PRICE-MARGIN_CWS'!$C54*AG27</f>
        <v>2000</v>
      </c>
      <c r="AH32" s="90">
        <f>'COGS-PRICE-MARGIN_CWS'!$C54*AH27</f>
        <v>2000</v>
      </c>
      <c r="AI32" s="90">
        <f>'COGS-PRICE-MARGIN_CWS'!$C54*AI27</f>
        <v>2000</v>
      </c>
      <c r="AJ32" s="90">
        <f>'COGS-PRICE-MARGIN_CWS'!$C54*AJ27</f>
        <v>2000</v>
      </c>
      <c r="AK32" s="90">
        <f>'COGS-PRICE-MARGIN_CWS'!$C54*AK27</f>
        <v>2000</v>
      </c>
      <c r="AL32" s="90">
        <f>'COGS-PRICE-MARGIN_CWS'!$C54*AL27</f>
        <v>1500</v>
      </c>
      <c r="AM32" s="90">
        <f>'COGS-PRICE-MARGIN_CWS'!$C54*AM27</f>
        <v>1500</v>
      </c>
      <c r="AN32" s="90">
        <f>'COGS-PRICE-MARGIN_CWS'!$C54*AN27</f>
        <v>1250</v>
      </c>
      <c r="AO32" s="90">
        <f>'COGS-PRICE-MARGIN_CWS'!$C75*AO27</f>
        <v>1050</v>
      </c>
      <c r="AP32" s="90">
        <f>'COGS-PRICE-MARGIN_CWS'!$C75*AP27</f>
        <v>1750</v>
      </c>
      <c r="AQ32" s="90">
        <f>'COGS-PRICE-MARGIN_CWS'!$C75*AQ27</f>
        <v>1750</v>
      </c>
      <c r="AR32" s="90">
        <f>'COGS-PRICE-MARGIN_CWS'!$C75*AR27</f>
        <v>1750</v>
      </c>
      <c r="AS32" s="90">
        <f>'COGS-PRICE-MARGIN_CWS'!$C75*AS27</f>
        <v>2100</v>
      </c>
      <c r="AT32" s="90">
        <f>'COGS-PRICE-MARGIN_CWS'!$C75*AT27</f>
        <v>2100</v>
      </c>
      <c r="AU32" s="90">
        <f>'COGS-PRICE-MARGIN_CWS'!$C75*AU27</f>
        <v>2100</v>
      </c>
      <c r="AV32" s="90">
        <f>'COGS-PRICE-MARGIN_CWS'!$C75*AV27</f>
        <v>1750</v>
      </c>
      <c r="AW32" s="90">
        <f>'COGS-PRICE-MARGIN_CWS'!$C75*AW27</f>
        <v>1750</v>
      </c>
      <c r="AX32" s="90">
        <f>'COGS-PRICE-MARGIN_CWS'!$C75*AX27</f>
        <v>1750</v>
      </c>
      <c r="AY32" s="90">
        <f>'COGS-PRICE-MARGIN_CWS'!$C75*AY27</f>
        <v>1400</v>
      </c>
      <c r="AZ32" s="90">
        <f>'COGS-PRICE-MARGIN_CWS'!$C75*AZ27</f>
        <v>1050</v>
      </c>
      <c r="BA32" s="90">
        <f>'COGS-PRICE-MARGIN_CWS'!$C96*BA27</f>
        <v>700</v>
      </c>
      <c r="BB32" s="90">
        <f>'COGS-PRICE-MARGIN_CWS'!$C96*BB27</f>
        <v>1050</v>
      </c>
      <c r="BC32" s="90">
        <f>'COGS-PRICE-MARGIN_CWS'!$C96*BC27</f>
        <v>1050</v>
      </c>
      <c r="BD32" s="90">
        <f>'COGS-PRICE-MARGIN_CWS'!$C96*BD27</f>
        <v>1050</v>
      </c>
      <c r="BE32" s="90">
        <f>'COGS-PRICE-MARGIN_CWS'!$C96*BE27</f>
        <v>1400</v>
      </c>
      <c r="BF32" s="90">
        <f>'COGS-PRICE-MARGIN_CWS'!$C96*BF27</f>
        <v>1400</v>
      </c>
      <c r="BG32" s="90">
        <f>'COGS-PRICE-MARGIN_CWS'!$C96*BG27</f>
        <v>1400</v>
      </c>
      <c r="BH32" s="90">
        <f>'COGS-PRICE-MARGIN_CWS'!$C96*BH27</f>
        <v>1050</v>
      </c>
      <c r="BI32" s="90">
        <f>'COGS-PRICE-MARGIN_CWS'!$C96*BI27</f>
        <v>1050</v>
      </c>
      <c r="BJ32" s="90">
        <f>'COGS-PRICE-MARGIN_CWS'!$C96*BJ27</f>
        <v>1050</v>
      </c>
      <c r="BK32" s="90">
        <f>'COGS-PRICE-MARGIN_CWS'!$C96*BK27</f>
        <v>700</v>
      </c>
      <c r="BL32" s="90">
        <f>'COGS-PRICE-MARGIN_CWS'!$C96*BL27</f>
        <v>700</v>
      </c>
      <c r="BM32" s="118">
        <f>SUM(E32:BL32)</f>
        <v>86900</v>
      </c>
    </row>
    <row r="33" spans="2:66" x14ac:dyDescent="0.15">
      <c r="B33" s="47" t="s">
        <v>347</v>
      </c>
      <c r="C33" s="47"/>
      <c r="E33" s="98">
        <f>'COGS-PRICE-MARGIN_CWS'!$D12</f>
        <v>0.6</v>
      </c>
      <c r="F33" s="98">
        <f>'COGS-PRICE-MARGIN_CWS'!$D12</f>
        <v>0.6</v>
      </c>
      <c r="G33" s="98">
        <f>'COGS-PRICE-MARGIN_CWS'!$D12</f>
        <v>0.6</v>
      </c>
      <c r="H33" s="98">
        <f>'COGS-PRICE-MARGIN_CWS'!$D12</f>
        <v>0.6</v>
      </c>
      <c r="I33" s="98">
        <f>'COGS-PRICE-MARGIN_CWS'!$D12</f>
        <v>0.6</v>
      </c>
      <c r="J33" s="98">
        <f>'COGS-PRICE-MARGIN_CWS'!$D12</f>
        <v>0.6</v>
      </c>
      <c r="K33" s="98">
        <f>'COGS-PRICE-MARGIN_CWS'!$D12</f>
        <v>0.6</v>
      </c>
      <c r="L33" s="98">
        <f>'COGS-PRICE-MARGIN_CWS'!$D12</f>
        <v>0.6</v>
      </c>
      <c r="M33" s="98">
        <f>'COGS-PRICE-MARGIN_CWS'!$D12</f>
        <v>0.6</v>
      </c>
      <c r="N33" s="98">
        <f>'COGS-PRICE-MARGIN_CWS'!$D12</f>
        <v>0.6</v>
      </c>
      <c r="O33" s="98">
        <f>'COGS-PRICE-MARGIN_CWS'!$D12</f>
        <v>0.6</v>
      </c>
      <c r="P33" s="98">
        <f>'COGS-PRICE-MARGIN_CWS'!$D12</f>
        <v>0.6</v>
      </c>
      <c r="Q33" s="98">
        <f>'COGS-PRICE-MARGIN_CWS'!$D33</f>
        <v>0.25</v>
      </c>
      <c r="R33" s="98">
        <f>'COGS-PRICE-MARGIN_CWS'!$D33</f>
        <v>0.25</v>
      </c>
      <c r="S33" s="98">
        <f>'COGS-PRICE-MARGIN_CWS'!$D33</f>
        <v>0.25</v>
      </c>
      <c r="T33" s="98">
        <f>'COGS-PRICE-MARGIN_CWS'!$D33</f>
        <v>0.25</v>
      </c>
      <c r="U33" s="98">
        <f>'COGS-PRICE-MARGIN_CWS'!$D33</f>
        <v>0.25</v>
      </c>
      <c r="V33" s="98">
        <f>'COGS-PRICE-MARGIN_CWS'!$D33</f>
        <v>0.25</v>
      </c>
      <c r="W33" s="98">
        <f>'COGS-PRICE-MARGIN_CWS'!$D33</f>
        <v>0.25</v>
      </c>
      <c r="X33" s="98">
        <f>'COGS-PRICE-MARGIN_CWS'!$D33</f>
        <v>0.25</v>
      </c>
      <c r="Y33" s="98">
        <f>'COGS-PRICE-MARGIN_CWS'!$D33</f>
        <v>0.25</v>
      </c>
      <c r="Z33" s="98">
        <f>'COGS-PRICE-MARGIN_CWS'!$D33</f>
        <v>0.25</v>
      </c>
      <c r="AA33" s="98">
        <f>'COGS-PRICE-MARGIN_CWS'!$D33</f>
        <v>0.25</v>
      </c>
      <c r="AB33" s="98">
        <f>'COGS-PRICE-MARGIN_CWS'!$D33</f>
        <v>0.25</v>
      </c>
      <c r="AC33" s="98">
        <f>'COGS-PRICE-MARGIN_CWS'!$D54</f>
        <v>0.15</v>
      </c>
      <c r="AD33" s="98">
        <f>'COGS-PRICE-MARGIN_CWS'!$D54</f>
        <v>0.15</v>
      </c>
      <c r="AE33" s="98">
        <f>'COGS-PRICE-MARGIN_CWS'!$D54</f>
        <v>0.15</v>
      </c>
      <c r="AF33" s="98">
        <f>'COGS-PRICE-MARGIN_CWS'!$D54</f>
        <v>0.15</v>
      </c>
      <c r="AG33" s="98">
        <f>'COGS-PRICE-MARGIN_CWS'!$D54</f>
        <v>0.15</v>
      </c>
      <c r="AH33" s="98">
        <f>'COGS-PRICE-MARGIN_CWS'!$D54</f>
        <v>0.15</v>
      </c>
      <c r="AI33" s="98">
        <f>'COGS-PRICE-MARGIN_CWS'!$D54</f>
        <v>0.15</v>
      </c>
      <c r="AJ33" s="98">
        <f>'COGS-PRICE-MARGIN_CWS'!$D54</f>
        <v>0.15</v>
      </c>
      <c r="AK33" s="98">
        <f>'COGS-PRICE-MARGIN_CWS'!$D54</f>
        <v>0.15</v>
      </c>
      <c r="AL33" s="98">
        <f>'COGS-PRICE-MARGIN_CWS'!$D54</f>
        <v>0.15</v>
      </c>
      <c r="AM33" s="98">
        <f>'COGS-PRICE-MARGIN_CWS'!$D54</f>
        <v>0.15</v>
      </c>
      <c r="AN33" s="98">
        <f>'COGS-PRICE-MARGIN_CWS'!$D54</f>
        <v>0.15</v>
      </c>
      <c r="AO33" s="98">
        <f>'COGS-PRICE-MARGIN_CWS'!$D75</f>
        <v>0.1</v>
      </c>
      <c r="AP33" s="98">
        <f>'COGS-PRICE-MARGIN_CWS'!$D75</f>
        <v>0.1</v>
      </c>
      <c r="AQ33" s="98">
        <f>'COGS-PRICE-MARGIN_CWS'!$D75</f>
        <v>0.1</v>
      </c>
      <c r="AR33" s="98">
        <f>'COGS-PRICE-MARGIN_CWS'!$D75</f>
        <v>0.1</v>
      </c>
      <c r="AS33" s="98">
        <f>'COGS-PRICE-MARGIN_CWS'!$D75</f>
        <v>0.1</v>
      </c>
      <c r="AT33" s="98">
        <f>'COGS-PRICE-MARGIN_CWS'!$D75</f>
        <v>0.1</v>
      </c>
      <c r="AU33" s="98">
        <f>'COGS-PRICE-MARGIN_CWS'!$D75</f>
        <v>0.1</v>
      </c>
      <c r="AV33" s="98">
        <f>'COGS-PRICE-MARGIN_CWS'!$D75</f>
        <v>0.1</v>
      </c>
      <c r="AW33" s="98">
        <f>'COGS-PRICE-MARGIN_CWS'!$D75</f>
        <v>0.1</v>
      </c>
      <c r="AX33" s="98">
        <f>'COGS-PRICE-MARGIN_CWS'!$D75</f>
        <v>0.1</v>
      </c>
      <c r="AY33" s="98">
        <f>'COGS-PRICE-MARGIN_CWS'!$D75</f>
        <v>0.1</v>
      </c>
      <c r="AZ33" s="98">
        <f>'COGS-PRICE-MARGIN_CWS'!$D75</f>
        <v>0.1</v>
      </c>
      <c r="BA33" s="98">
        <f>'COGS-PRICE-MARGIN_CWS'!$D96</f>
        <v>0.1</v>
      </c>
      <c r="BB33" s="98">
        <f>'COGS-PRICE-MARGIN_CWS'!$D96</f>
        <v>0.1</v>
      </c>
      <c r="BC33" s="98">
        <f>'COGS-PRICE-MARGIN_CWS'!$D96</f>
        <v>0.1</v>
      </c>
      <c r="BD33" s="98">
        <f>'COGS-PRICE-MARGIN_CWS'!$D96</f>
        <v>0.1</v>
      </c>
      <c r="BE33" s="98">
        <f>'COGS-PRICE-MARGIN_CWS'!$D96</f>
        <v>0.1</v>
      </c>
      <c r="BF33" s="98">
        <f>'COGS-PRICE-MARGIN_CWS'!$D96</f>
        <v>0.1</v>
      </c>
      <c r="BG33" s="98">
        <f>'COGS-PRICE-MARGIN_CWS'!$D96</f>
        <v>0.1</v>
      </c>
      <c r="BH33" s="98">
        <f>'COGS-PRICE-MARGIN_CWS'!$D96</f>
        <v>0.1</v>
      </c>
      <c r="BI33" s="98">
        <f>'COGS-PRICE-MARGIN_CWS'!$D96</f>
        <v>0.1</v>
      </c>
      <c r="BJ33" s="98">
        <f>'COGS-PRICE-MARGIN_CWS'!$D96</f>
        <v>0.1</v>
      </c>
      <c r="BK33" s="98">
        <f>'COGS-PRICE-MARGIN_CWS'!$D96</f>
        <v>0.1</v>
      </c>
      <c r="BL33" s="98">
        <f>'COGS-PRICE-MARGIN_CWS'!$D96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0</v>
      </c>
      <c r="I34" s="90">
        <f t="shared" si="11"/>
        <v>0</v>
      </c>
      <c r="J34" s="90">
        <f t="shared" si="11"/>
        <v>0</v>
      </c>
      <c r="K34" s="90">
        <f t="shared" si="11"/>
        <v>0</v>
      </c>
      <c r="L34" s="90">
        <f t="shared" si="11"/>
        <v>0</v>
      </c>
      <c r="M34" s="90">
        <f t="shared" si="11"/>
        <v>0</v>
      </c>
      <c r="N34" s="90">
        <f t="shared" si="11"/>
        <v>1800</v>
      </c>
      <c r="O34" s="90">
        <f t="shared" si="11"/>
        <v>1800</v>
      </c>
      <c r="P34" s="90">
        <f t="shared" si="11"/>
        <v>3700</v>
      </c>
      <c r="Q34" s="90">
        <f t="shared" si="11"/>
        <v>187.5</v>
      </c>
      <c r="R34" s="90">
        <f t="shared" si="11"/>
        <v>375</v>
      </c>
      <c r="S34" s="90">
        <f t="shared" si="11"/>
        <v>937.5</v>
      </c>
      <c r="T34" s="90">
        <f t="shared" si="11"/>
        <v>937.5</v>
      </c>
      <c r="U34" s="90">
        <f t="shared" si="11"/>
        <v>937.5</v>
      </c>
      <c r="V34" s="90">
        <f t="shared" si="11"/>
        <v>937.5</v>
      </c>
      <c r="W34" s="90">
        <f t="shared" si="11"/>
        <v>937.5</v>
      </c>
      <c r="X34" s="90">
        <f t="shared" si="11"/>
        <v>1125</v>
      </c>
      <c r="Y34" s="90">
        <f t="shared" si="11"/>
        <v>1125</v>
      </c>
      <c r="Z34" s="90">
        <f t="shared" si="11"/>
        <v>1125</v>
      </c>
      <c r="AA34" s="90">
        <f t="shared" si="11"/>
        <v>1312.5</v>
      </c>
      <c r="AB34" s="90">
        <f t="shared" si="11"/>
        <v>1312.5</v>
      </c>
      <c r="AC34" s="90">
        <f t="shared" si="11"/>
        <v>850</v>
      </c>
      <c r="AD34" s="90">
        <f t="shared" si="11"/>
        <v>1275</v>
      </c>
      <c r="AE34" s="90">
        <f t="shared" si="11"/>
        <v>1700</v>
      </c>
      <c r="AF34" s="90">
        <f t="shared" si="11"/>
        <v>1700</v>
      </c>
      <c r="AG34" s="90">
        <f t="shared" si="11"/>
        <v>1700</v>
      </c>
      <c r="AH34" s="90">
        <f t="shared" si="11"/>
        <v>1700</v>
      </c>
      <c r="AI34" s="90">
        <f t="shared" si="11"/>
        <v>1700</v>
      </c>
      <c r="AJ34" s="90">
        <f t="shared" si="11"/>
        <v>1700</v>
      </c>
      <c r="AK34" s="90">
        <f t="shared" ref="AK34:BL34" si="12">AK32*(1-AK33)</f>
        <v>1700</v>
      </c>
      <c r="AL34" s="90">
        <f t="shared" si="12"/>
        <v>1275</v>
      </c>
      <c r="AM34" s="90">
        <f t="shared" si="12"/>
        <v>1275</v>
      </c>
      <c r="AN34" s="90">
        <f t="shared" si="12"/>
        <v>1062.5</v>
      </c>
      <c r="AO34" s="90">
        <f t="shared" si="12"/>
        <v>945</v>
      </c>
      <c r="AP34" s="90">
        <f t="shared" si="12"/>
        <v>1575</v>
      </c>
      <c r="AQ34" s="90">
        <f t="shared" si="12"/>
        <v>1575</v>
      </c>
      <c r="AR34" s="90">
        <f t="shared" si="12"/>
        <v>1575</v>
      </c>
      <c r="AS34" s="90">
        <f t="shared" si="12"/>
        <v>1890</v>
      </c>
      <c r="AT34" s="90">
        <f t="shared" si="12"/>
        <v>1890</v>
      </c>
      <c r="AU34" s="90">
        <f t="shared" si="12"/>
        <v>1890</v>
      </c>
      <c r="AV34" s="90">
        <f t="shared" si="12"/>
        <v>1575</v>
      </c>
      <c r="AW34" s="90">
        <f t="shared" si="12"/>
        <v>1575</v>
      </c>
      <c r="AX34" s="90">
        <f t="shared" si="12"/>
        <v>1575</v>
      </c>
      <c r="AY34" s="90">
        <f t="shared" si="12"/>
        <v>1260</v>
      </c>
      <c r="AZ34" s="90">
        <f t="shared" si="12"/>
        <v>945</v>
      </c>
      <c r="BA34" s="90">
        <f t="shared" si="12"/>
        <v>630</v>
      </c>
      <c r="BB34" s="90">
        <f t="shared" si="12"/>
        <v>945</v>
      </c>
      <c r="BC34" s="90">
        <f t="shared" si="12"/>
        <v>945</v>
      </c>
      <c r="BD34" s="90">
        <f t="shared" si="12"/>
        <v>945</v>
      </c>
      <c r="BE34" s="90">
        <f t="shared" si="12"/>
        <v>1260</v>
      </c>
      <c r="BF34" s="90">
        <f t="shared" si="12"/>
        <v>1260</v>
      </c>
      <c r="BG34" s="90">
        <f t="shared" si="12"/>
        <v>1260</v>
      </c>
      <c r="BH34" s="90">
        <f t="shared" si="12"/>
        <v>945</v>
      </c>
      <c r="BI34" s="90">
        <f t="shared" si="12"/>
        <v>945</v>
      </c>
      <c r="BJ34" s="90">
        <f t="shared" si="12"/>
        <v>945</v>
      </c>
      <c r="BK34" s="90">
        <f t="shared" si="12"/>
        <v>630</v>
      </c>
      <c r="BL34" s="90">
        <f t="shared" si="12"/>
        <v>630</v>
      </c>
      <c r="BM34" s="118">
        <f>SUM(E34:BL34)</f>
        <v>65797.5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450</v>
      </c>
      <c r="O35" s="90">
        <f>'REV-REC-MAINT_CWS'!P69</f>
        <v>450</v>
      </c>
      <c r="P35" s="90">
        <f>'REV-REC-MAINT_CWS'!Q69</f>
        <v>925</v>
      </c>
      <c r="Q35" s="90">
        <f>'REV-REC-MAINT_CWS'!R69</f>
        <v>25</v>
      </c>
      <c r="R35" s="90">
        <f>'REV-REC-MAINT_CWS'!S69</f>
        <v>50</v>
      </c>
      <c r="S35" s="90">
        <f>'REV-REC-MAINT_CWS'!T69</f>
        <v>125</v>
      </c>
      <c r="T35" s="90">
        <f>'REV-REC-MAINT_CWS'!U69</f>
        <v>125</v>
      </c>
      <c r="U35" s="90">
        <f>'REV-REC-MAINT_CWS'!V69</f>
        <v>125</v>
      </c>
      <c r="V35" s="90">
        <f>'REV-REC-MAINT_CWS'!W69</f>
        <v>125</v>
      </c>
      <c r="W35" s="90">
        <f>'REV-REC-MAINT_CWS'!X69</f>
        <v>125</v>
      </c>
      <c r="X35" s="90">
        <f>'REV-REC-MAINT_CWS'!Y69</f>
        <v>150</v>
      </c>
      <c r="Y35" s="90">
        <f>'REV-REC-MAINT_CWS'!Z69</f>
        <v>150</v>
      </c>
      <c r="Z35" s="90">
        <f>'REV-REC-MAINT_CWS'!AA69</f>
        <v>600</v>
      </c>
      <c r="AA35" s="90">
        <f>'REV-REC-MAINT_CWS'!AB69</f>
        <v>625</v>
      </c>
      <c r="AB35" s="90">
        <f>'REV-REC-MAINT_CWS'!AC69</f>
        <v>1100</v>
      </c>
      <c r="AC35" s="90">
        <f>'REV-REC-MAINT_CWS'!AD69</f>
        <v>125</v>
      </c>
      <c r="AD35" s="90">
        <f>'REV-REC-MAINT_CWS'!AE69</f>
        <v>200</v>
      </c>
      <c r="AE35" s="90">
        <f>'REV-REC-MAINT_CWS'!AF69</f>
        <v>325</v>
      </c>
      <c r="AF35" s="90">
        <f>'REV-REC-MAINT_CWS'!AG69</f>
        <v>325</v>
      </c>
      <c r="AG35" s="90">
        <f>'REV-REC-MAINT_CWS'!AH69</f>
        <v>325</v>
      </c>
      <c r="AH35" s="90">
        <f>'REV-REC-MAINT_CWS'!AI69</f>
        <v>325</v>
      </c>
      <c r="AI35" s="90">
        <f>'REV-REC-MAINT_CWS'!AJ69</f>
        <v>325</v>
      </c>
      <c r="AJ35" s="90">
        <f>'REV-REC-MAINT_CWS'!AK69</f>
        <v>350</v>
      </c>
      <c r="AK35" s="90">
        <f>'REV-REC-MAINT_CWS'!AL69</f>
        <v>350</v>
      </c>
      <c r="AL35" s="90">
        <f>'REV-REC-MAINT_CWS'!AM69</f>
        <v>750</v>
      </c>
      <c r="AM35" s="90">
        <f>'REV-REC-MAINT_CWS'!AN69</f>
        <v>775</v>
      </c>
      <c r="AN35" s="90">
        <f>'REV-REC-MAINT_CWS'!AO69</f>
        <v>1225</v>
      </c>
      <c r="AO35" s="90">
        <f>'REV-REC-MAINT_CWS'!AP69</f>
        <v>280</v>
      </c>
      <c r="AP35" s="90">
        <f>'REV-REC-MAINT_CWS'!AQ69</f>
        <v>455</v>
      </c>
      <c r="AQ35" s="90">
        <f>'REV-REC-MAINT_CWS'!AR69</f>
        <v>630</v>
      </c>
      <c r="AR35" s="90">
        <f>'REV-REC-MAINT_CWS'!AS69</f>
        <v>630</v>
      </c>
      <c r="AS35" s="90">
        <f>'REV-REC-MAINT_CWS'!AT69</f>
        <v>665</v>
      </c>
      <c r="AT35" s="90">
        <f>'REV-REC-MAINT_CWS'!AU69</f>
        <v>665</v>
      </c>
      <c r="AU35" s="90">
        <f>'REV-REC-MAINT_CWS'!AV69</f>
        <v>665</v>
      </c>
      <c r="AV35" s="90">
        <f>'REV-REC-MAINT_CWS'!AW69</f>
        <v>665</v>
      </c>
      <c r="AW35" s="90">
        <f>'REV-REC-MAINT_CWS'!AX69</f>
        <v>665</v>
      </c>
      <c r="AX35" s="90">
        <f>'REV-REC-MAINT_CWS'!AY69</f>
        <v>1225</v>
      </c>
      <c r="AY35" s="90">
        <f>'REV-REC-MAINT_CWS'!AZ69</f>
        <v>1225</v>
      </c>
      <c r="AZ35" s="90">
        <f>'REV-REC-MAINT_CWS'!BA69</f>
        <v>1820</v>
      </c>
      <c r="BA35" s="90">
        <f>'REV-REC-MAINT_CWS'!BB69</f>
        <v>350</v>
      </c>
      <c r="BB35" s="90">
        <f>'REV-REC-MAINT_CWS'!BC69</f>
        <v>560</v>
      </c>
      <c r="BC35" s="90">
        <f>'REV-REC-MAINT_CWS'!BD69</f>
        <v>735</v>
      </c>
      <c r="BD35" s="90">
        <f>'REV-REC-MAINT_CWS'!BE69</f>
        <v>735</v>
      </c>
      <c r="BE35" s="90">
        <f>'REV-REC-MAINT_CWS'!BF69</f>
        <v>805</v>
      </c>
      <c r="BF35" s="90">
        <f>'REV-REC-MAINT_CWS'!BG69</f>
        <v>805</v>
      </c>
      <c r="BG35" s="90">
        <f>'REV-REC-MAINT_CWS'!BH69</f>
        <v>805</v>
      </c>
      <c r="BH35" s="90">
        <f>'REV-REC-MAINT_CWS'!BI69</f>
        <v>770</v>
      </c>
      <c r="BI35" s="90">
        <f>'REV-REC-MAINT_CWS'!BJ69</f>
        <v>770</v>
      </c>
      <c r="BJ35" s="90">
        <f>'REV-REC-MAINT_CWS'!BK69</f>
        <v>1330</v>
      </c>
      <c r="BK35" s="90">
        <f>'REV-REC-MAINT_CWS'!BL69</f>
        <v>1295</v>
      </c>
      <c r="BL35" s="90">
        <f>'REV-REC-MAINT_CWS'!BM69</f>
        <v>1890</v>
      </c>
      <c r="BM35" s="118">
        <f>SUM(E35:BL35)</f>
        <v>30990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0</v>
      </c>
      <c r="I38" s="90">
        <f>'COGS-PRICE-MARGIN_CWS'!$C18*I28</f>
        <v>0</v>
      </c>
      <c r="J38" s="90">
        <f>'COGS-PRICE-MARGIN_CWS'!$C18*J28</f>
        <v>0</v>
      </c>
      <c r="K38" s="90">
        <f>'COGS-PRICE-MARGIN_CWS'!$C18*K28</f>
        <v>0</v>
      </c>
      <c r="L38" s="90">
        <f>'COGS-PRICE-MARGIN_CWS'!$C18*L28</f>
        <v>0</v>
      </c>
      <c r="M38" s="90">
        <f>'COGS-PRICE-MARGIN_CWS'!$C18*M28</f>
        <v>0</v>
      </c>
      <c r="N38" s="90">
        <f>'COGS-PRICE-MARGIN_CWS'!$C18*N28</f>
        <v>175</v>
      </c>
      <c r="O38" s="90">
        <f>'COGS-PRICE-MARGIN_CWS'!$C18*O28</f>
        <v>175</v>
      </c>
      <c r="P38" s="90">
        <f>'COGS-PRICE-MARGIN_CWS'!$C18*P28</f>
        <v>325</v>
      </c>
      <c r="Q38" s="90">
        <f>'COGS-PRICE-MARGIN_CWS'!$C39*Q28</f>
        <v>50</v>
      </c>
      <c r="R38" s="90">
        <f>'COGS-PRICE-MARGIN_CWS'!$C39*R28</f>
        <v>50</v>
      </c>
      <c r="S38" s="90">
        <f>'COGS-PRICE-MARGIN_CWS'!$C39*S28</f>
        <v>100</v>
      </c>
      <c r="T38" s="90">
        <f>'COGS-PRICE-MARGIN_CWS'!$C39*T28</f>
        <v>100</v>
      </c>
      <c r="U38" s="90">
        <f>'COGS-PRICE-MARGIN_CWS'!$C39*U28</f>
        <v>100</v>
      </c>
      <c r="V38" s="90">
        <f>'COGS-PRICE-MARGIN_CWS'!$C39*V28</f>
        <v>100</v>
      </c>
      <c r="W38" s="90">
        <f>'COGS-PRICE-MARGIN_CWS'!$C39*W28</f>
        <v>100</v>
      </c>
      <c r="X38" s="90">
        <f>'COGS-PRICE-MARGIN_CWS'!$C39*X28</f>
        <v>100</v>
      </c>
      <c r="Y38" s="90">
        <f>'COGS-PRICE-MARGIN_CWS'!$C39*Y28</f>
        <v>125</v>
      </c>
      <c r="Z38" s="90">
        <f>'COGS-PRICE-MARGIN_CWS'!$C39*Z28</f>
        <v>125</v>
      </c>
      <c r="AA38" s="90">
        <f>'COGS-PRICE-MARGIN_CWS'!$C39*AA28</f>
        <v>150</v>
      </c>
      <c r="AB38" s="90">
        <f>'COGS-PRICE-MARGIN_CWS'!$C39*AB28</f>
        <v>150</v>
      </c>
      <c r="AC38" s="90">
        <f>'COGS-PRICE-MARGIN_CWS'!$C60*AC28</f>
        <v>175</v>
      </c>
      <c r="AD38" s="90">
        <f>'COGS-PRICE-MARGIN_CWS'!$C60*AD28</f>
        <v>275</v>
      </c>
      <c r="AE38" s="90">
        <f>'COGS-PRICE-MARGIN_CWS'!$C60*AE28</f>
        <v>300</v>
      </c>
      <c r="AF38" s="90">
        <f>'COGS-PRICE-MARGIN_CWS'!$C60*AF28</f>
        <v>300</v>
      </c>
      <c r="AG38" s="90">
        <f>'COGS-PRICE-MARGIN_CWS'!$C60*AG28</f>
        <v>350</v>
      </c>
      <c r="AH38" s="90">
        <f>'COGS-PRICE-MARGIN_CWS'!$C60*AH28</f>
        <v>350</v>
      </c>
      <c r="AI38" s="90">
        <f>'COGS-PRICE-MARGIN_CWS'!$C60*AI28</f>
        <v>350</v>
      </c>
      <c r="AJ38" s="90">
        <f>'COGS-PRICE-MARGIN_CWS'!$C60*AJ28</f>
        <v>300</v>
      </c>
      <c r="AK38" s="90">
        <f>'COGS-PRICE-MARGIN_CWS'!$C60*AK28</f>
        <v>300</v>
      </c>
      <c r="AL38" s="90">
        <f>'COGS-PRICE-MARGIN_CWS'!$C60*AL28</f>
        <v>275</v>
      </c>
      <c r="AM38" s="90">
        <f>'COGS-PRICE-MARGIN_CWS'!$C60*AM28</f>
        <v>225</v>
      </c>
      <c r="AN38" s="90">
        <f>'COGS-PRICE-MARGIN_CWS'!$C60*AN28</f>
        <v>200</v>
      </c>
      <c r="AO38" s="90">
        <f>'COGS-PRICE-MARGIN_CWS'!$C81*AO28</f>
        <v>300</v>
      </c>
      <c r="AP38" s="90">
        <f>'COGS-PRICE-MARGIN_CWS'!$C81*AP28</f>
        <v>500</v>
      </c>
      <c r="AQ38" s="90">
        <f>'COGS-PRICE-MARGIN_CWS'!$C81*AQ28</f>
        <v>575</v>
      </c>
      <c r="AR38" s="90">
        <f>'COGS-PRICE-MARGIN_CWS'!$C81*AR28</f>
        <v>575</v>
      </c>
      <c r="AS38" s="90">
        <f>'COGS-PRICE-MARGIN_CWS'!$C81*AS28</f>
        <v>625</v>
      </c>
      <c r="AT38" s="90">
        <f>'COGS-PRICE-MARGIN_CWS'!$C81*AT28</f>
        <v>625</v>
      </c>
      <c r="AU38" s="90">
        <f>'COGS-PRICE-MARGIN_CWS'!$C81*AU28</f>
        <v>625</v>
      </c>
      <c r="AV38" s="90">
        <f>'COGS-PRICE-MARGIN_CWS'!$C81*AV28</f>
        <v>575</v>
      </c>
      <c r="AW38" s="90">
        <f>'COGS-PRICE-MARGIN_CWS'!$C81*AW28</f>
        <v>575</v>
      </c>
      <c r="AX38" s="90">
        <f>'COGS-PRICE-MARGIN_CWS'!$C81*AX28</f>
        <v>500</v>
      </c>
      <c r="AY38" s="90">
        <f>'COGS-PRICE-MARGIN_CWS'!$C81*AY28</f>
        <v>450</v>
      </c>
      <c r="AZ38" s="90">
        <f>'COGS-PRICE-MARGIN_CWS'!$C81*AZ28</f>
        <v>400</v>
      </c>
      <c r="BA38" s="90">
        <f>'COGS-PRICE-MARGIN_CWS'!$C102*BA28</f>
        <v>475</v>
      </c>
      <c r="BB38" s="90">
        <f>'COGS-PRICE-MARGIN_CWS'!$C102*BB28</f>
        <v>750</v>
      </c>
      <c r="BC38" s="90">
        <f>'COGS-PRICE-MARGIN_CWS'!$C102*BC28</f>
        <v>875</v>
      </c>
      <c r="BD38" s="90">
        <f>'COGS-PRICE-MARGIN_CWS'!$C102*BD28</f>
        <v>875</v>
      </c>
      <c r="BE38" s="90">
        <f>'COGS-PRICE-MARGIN_CWS'!$C102*BE28</f>
        <v>950</v>
      </c>
      <c r="BF38" s="90">
        <f>'COGS-PRICE-MARGIN_CWS'!$C102*BF28</f>
        <v>950</v>
      </c>
      <c r="BG38" s="90">
        <f>'COGS-PRICE-MARGIN_CWS'!$C102*BG28</f>
        <v>950</v>
      </c>
      <c r="BH38" s="90">
        <f>'COGS-PRICE-MARGIN_CWS'!$C102*BH28</f>
        <v>875</v>
      </c>
      <c r="BI38" s="90">
        <f>'COGS-PRICE-MARGIN_CWS'!$C102*BI28</f>
        <v>875</v>
      </c>
      <c r="BJ38" s="90">
        <f>'COGS-PRICE-MARGIN_CWS'!$C102*BJ28</f>
        <v>750</v>
      </c>
      <c r="BK38" s="90">
        <f>'COGS-PRICE-MARGIN_CWS'!$C102*BK28</f>
        <v>675</v>
      </c>
      <c r="BL38" s="90">
        <f>'COGS-PRICE-MARGIN_CWS'!$C102*BL28</f>
        <v>575</v>
      </c>
      <c r="BM38" s="118">
        <f>SUM(E38:BL38)</f>
        <v>21225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630</v>
      </c>
      <c r="O39" s="12">
        <f>'REV-REC-MAINT_CWS'!P142</f>
        <v>630</v>
      </c>
      <c r="P39" s="12">
        <f>'REV-REC-MAINT_CWS'!Q142</f>
        <v>1170</v>
      </c>
      <c r="Q39" s="12">
        <f>'REV-REC-MAINT_CWS'!R142</f>
        <v>337.5</v>
      </c>
      <c r="R39" s="12">
        <f>'REV-REC-MAINT_CWS'!S142</f>
        <v>337.5</v>
      </c>
      <c r="S39" s="12">
        <f>'REV-REC-MAINT_CWS'!T142</f>
        <v>675</v>
      </c>
      <c r="T39" s="12">
        <f>'REV-REC-MAINT_CWS'!U142</f>
        <v>675</v>
      </c>
      <c r="U39" s="12">
        <f>'REV-REC-MAINT_CWS'!V142</f>
        <v>675</v>
      </c>
      <c r="V39" s="12">
        <f>'REV-REC-MAINT_CWS'!W142</f>
        <v>675</v>
      </c>
      <c r="W39" s="12">
        <f>'REV-REC-MAINT_CWS'!X142</f>
        <v>675</v>
      </c>
      <c r="X39" s="12">
        <f>'REV-REC-MAINT_CWS'!Y142</f>
        <v>675</v>
      </c>
      <c r="Y39" s="12">
        <f>'REV-REC-MAINT_CWS'!Z142</f>
        <v>843.75</v>
      </c>
      <c r="Z39" s="12">
        <f>'REV-REC-MAINT_CWS'!AA142</f>
        <v>2025</v>
      </c>
      <c r="AA39" s="12">
        <f>'REV-REC-MAINT_CWS'!AB142</f>
        <v>2193.75</v>
      </c>
      <c r="AB39" s="12">
        <f>'REV-REC-MAINT_CWS'!AC142</f>
        <v>3206.25</v>
      </c>
      <c r="AC39" s="12">
        <f>'REV-REC-MAINT_CWS'!AD142</f>
        <v>1721.25</v>
      </c>
      <c r="AD39" s="12">
        <f>'REV-REC-MAINT_CWS'!AE142</f>
        <v>2486.25</v>
      </c>
      <c r="AE39" s="12">
        <f>'REV-REC-MAINT_CWS'!AF142</f>
        <v>3060</v>
      </c>
      <c r="AF39" s="12">
        <f>'REV-REC-MAINT_CWS'!AG142</f>
        <v>3060</v>
      </c>
      <c r="AG39" s="12">
        <f>'REV-REC-MAINT_CWS'!AH142</f>
        <v>3442.5</v>
      </c>
      <c r="AH39" s="12">
        <f>'REV-REC-MAINT_CWS'!AI142</f>
        <v>3442.5</v>
      </c>
      <c r="AI39" s="12">
        <f>'REV-REC-MAINT_CWS'!AJ142</f>
        <v>3442.5</v>
      </c>
      <c r="AJ39" s="12">
        <f>'REV-REC-MAINT_CWS'!AK142</f>
        <v>3060</v>
      </c>
      <c r="AK39" s="12">
        <f>'REV-REC-MAINT_CWS'!AL142</f>
        <v>3251.25</v>
      </c>
      <c r="AL39" s="12">
        <f>'REV-REC-MAINT_CWS'!AM142</f>
        <v>4398.75</v>
      </c>
      <c r="AM39" s="12">
        <f>'REV-REC-MAINT_CWS'!AN142</f>
        <v>4207.5</v>
      </c>
      <c r="AN39" s="12">
        <f>'REV-REC-MAINT_CWS'!AO142</f>
        <v>5163.75</v>
      </c>
      <c r="AO39" s="12">
        <f>'REV-REC-MAINT_CWS'!AP142</f>
        <v>4252.5</v>
      </c>
      <c r="AP39" s="12">
        <f>'REV-REC-MAINT_CWS'!AQ142</f>
        <v>6682.5</v>
      </c>
      <c r="AQ39" s="12">
        <f>'REV-REC-MAINT_CWS'!AR142</f>
        <v>7897.5</v>
      </c>
      <c r="AR39" s="12">
        <f>'REV-REC-MAINT_CWS'!AS142</f>
        <v>7897.5</v>
      </c>
      <c r="AS39" s="12">
        <f>'REV-REC-MAINT_CWS'!AT142</f>
        <v>8707.5</v>
      </c>
      <c r="AT39" s="12">
        <f>'REV-REC-MAINT_CWS'!AU142</f>
        <v>8707.5</v>
      </c>
      <c r="AU39" s="12">
        <f>'REV-REC-MAINT_CWS'!AV142</f>
        <v>8707.5</v>
      </c>
      <c r="AV39" s="12">
        <f>'REV-REC-MAINT_CWS'!AW142</f>
        <v>7897.5</v>
      </c>
      <c r="AW39" s="12">
        <f>'REV-REC-MAINT_CWS'!AX142</f>
        <v>8100</v>
      </c>
      <c r="AX39" s="12">
        <f>'REV-REC-MAINT_CWS'!AY142</f>
        <v>8707.5</v>
      </c>
      <c r="AY39" s="12">
        <f>'REV-REC-MAINT_CWS'!AZ142</f>
        <v>8100</v>
      </c>
      <c r="AZ39" s="12">
        <f>'REV-REC-MAINT_CWS'!BA142</f>
        <v>8707.5</v>
      </c>
      <c r="BA39" s="12">
        <f>'REV-REC-MAINT_CWS'!BB142</f>
        <v>8100</v>
      </c>
      <c r="BB39" s="12">
        <f>'REV-REC-MAINT_CWS'!BC142</f>
        <v>12757.5</v>
      </c>
      <c r="BC39" s="12">
        <f>'REV-REC-MAINT_CWS'!BD142</f>
        <v>14985</v>
      </c>
      <c r="BD39" s="12">
        <f>'REV-REC-MAINT_CWS'!BE142</f>
        <v>14985</v>
      </c>
      <c r="BE39" s="12">
        <f>'REV-REC-MAINT_CWS'!BF142</f>
        <v>16402.5</v>
      </c>
      <c r="BF39" s="12">
        <f>'REV-REC-MAINT_CWS'!BG142</f>
        <v>16402.5</v>
      </c>
      <c r="BG39" s="12">
        <f>'REV-REC-MAINT_CWS'!BH142</f>
        <v>16402.5</v>
      </c>
      <c r="BH39" s="12">
        <f>'REV-REC-MAINT_CWS'!BI142</f>
        <v>14985</v>
      </c>
      <c r="BI39" s="12">
        <f>'REV-REC-MAINT_CWS'!BJ142</f>
        <v>15187.5</v>
      </c>
      <c r="BJ39" s="12">
        <f>'REV-REC-MAINT_CWS'!BK142</f>
        <v>14782.5</v>
      </c>
      <c r="BK39" s="12">
        <f>'REV-REC-MAINT_CWS'!BL142</f>
        <v>13567.5</v>
      </c>
      <c r="BL39" s="12">
        <f>'REV-REC-MAINT_CWS'!BM142</f>
        <v>13365</v>
      </c>
      <c r="BM39" s="118">
        <f>SUM(E39:BL39)</f>
        <v>322447.5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0</v>
      </c>
      <c r="I41" s="97">
        <f t="shared" si="13"/>
        <v>0</v>
      </c>
      <c r="J41" s="97">
        <f t="shared" si="13"/>
        <v>0</v>
      </c>
      <c r="K41" s="97">
        <f t="shared" si="13"/>
        <v>0</v>
      </c>
      <c r="L41" s="97">
        <f t="shared" si="13"/>
        <v>0</v>
      </c>
      <c r="M41" s="97">
        <f t="shared" si="13"/>
        <v>0</v>
      </c>
      <c r="N41" s="97">
        <f t="shared" si="13"/>
        <v>53055</v>
      </c>
      <c r="O41" s="97">
        <f t="shared" si="13"/>
        <v>53055</v>
      </c>
      <c r="P41" s="97">
        <f t="shared" si="13"/>
        <v>106120</v>
      </c>
      <c r="Q41" s="97">
        <f t="shared" si="13"/>
        <v>12975</v>
      </c>
      <c r="R41" s="97">
        <f t="shared" si="13"/>
        <v>17312.5</v>
      </c>
      <c r="S41" s="97">
        <f t="shared" si="13"/>
        <v>38962.5</v>
      </c>
      <c r="T41" s="97">
        <f t="shared" si="13"/>
        <v>38962.5</v>
      </c>
      <c r="U41" s="97">
        <f t="shared" si="13"/>
        <v>38962.5</v>
      </c>
      <c r="V41" s="97">
        <f t="shared" si="13"/>
        <v>38962.5</v>
      </c>
      <c r="W41" s="97">
        <f t="shared" si="13"/>
        <v>38962.5</v>
      </c>
      <c r="X41" s="97">
        <f t="shared" si="13"/>
        <v>43300</v>
      </c>
      <c r="Y41" s="97">
        <f t="shared" si="13"/>
        <v>47618.75</v>
      </c>
      <c r="Z41" s="97">
        <f t="shared" si="13"/>
        <v>49250</v>
      </c>
      <c r="AA41" s="97">
        <f t="shared" si="13"/>
        <v>57906.25</v>
      </c>
      <c r="AB41" s="97">
        <f t="shared" si="13"/>
        <v>59393.75</v>
      </c>
      <c r="AC41" s="97">
        <f t="shared" si="13"/>
        <v>58971.25</v>
      </c>
      <c r="AD41" s="97">
        <f t="shared" si="13"/>
        <v>90936.25</v>
      </c>
      <c r="AE41" s="97">
        <f t="shared" si="13"/>
        <v>107385</v>
      </c>
      <c r="AF41" s="97">
        <f t="shared" si="13"/>
        <v>107385</v>
      </c>
      <c r="AG41" s="97">
        <f t="shared" si="13"/>
        <v>118017.5</v>
      </c>
      <c r="AH41" s="97">
        <f t="shared" si="13"/>
        <v>118017.5</v>
      </c>
      <c r="AI41" s="97">
        <f t="shared" si="13"/>
        <v>118017.5</v>
      </c>
      <c r="AJ41" s="97">
        <f t="shared" si="13"/>
        <v>107410</v>
      </c>
      <c r="AK41" s="97">
        <f t="shared" ref="AK41:BL41" si="14">AK39+AK38+AK35+AK34+AK10</f>
        <v>107601.25</v>
      </c>
      <c r="AL41" s="97">
        <f t="shared" si="14"/>
        <v>93398.75</v>
      </c>
      <c r="AM41" s="97">
        <f t="shared" si="14"/>
        <v>82982.5</v>
      </c>
      <c r="AN41" s="97">
        <f t="shared" si="14"/>
        <v>73951.25</v>
      </c>
      <c r="AO41" s="97">
        <f t="shared" si="14"/>
        <v>93527.5</v>
      </c>
      <c r="AP41" s="97">
        <f t="shared" si="14"/>
        <v>155462.5</v>
      </c>
      <c r="AQ41" s="97">
        <f t="shared" si="14"/>
        <v>174477.5</v>
      </c>
      <c r="AR41" s="97">
        <f t="shared" si="14"/>
        <v>174477.5</v>
      </c>
      <c r="AS41" s="97">
        <f t="shared" si="14"/>
        <v>193237.5</v>
      </c>
      <c r="AT41" s="97">
        <f t="shared" si="14"/>
        <v>193237.5</v>
      </c>
      <c r="AU41" s="97">
        <f t="shared" si="14"/>
        <v>193237.5</v>
      </c>
      <c r="AV41" s="97">
        <f t="shared" si="14"/>
        <v>174512.5</v>
      </c>
      <c r="AW41" s="97">
        <f t="shared" si="14"/>
        <v>174715</v>
      </c>
      <c r="AX41" s="97">
        <f t="shared" si="14"/>
        <v>158257.5</v>
      </c>
      <c r="AY41" s="97">
        <f t="shared" si="14"/>
        <v>139735</v>
      </c>
      <c r="AZ41" s="97">
        <f t="shared" si="14"/>
        <v>123022.5</v>
      </c>
      <c r="BA41" s="97">
        <f t="shared" si="14"/>
        <v>146580</v>
      </c>
      <c r="BB41" s="97">
        <f t="shared" si="14"/>
        <v>230337.5</v>
      </c>
      <c r="BC41" s="97">
        <f t="shared" si="14"/>
        <v>265490</v>
      </c>
      <c r="BD41" s="97">
        <f t="shared" si="14"/>
        <v>265490</v>
      </c>
      <c r="BE41" s="97">
        <f t="shared" si="14"/>
        <v>293467.5</v>
      </c>
      <c r="BF41" s="97">
        <f t="shared" si="14"/>
        <v>293467.5</v>
      </c>
      <c r="BG41" s="97">
        <f t="shared" si="14"/>
        <v>293467.5</v>
      </c>
      <c r="BH41" s="97">
        <f t="shared" si="14"/>
        <v>265525</v>
      </c>
      <c r="BI41" s="97">
        <f t="shared" si="14"/>
        <v>265727.5</v>
      </c>
      <c r="BJ41" s="97">
        <f t="shared" si="14"/>
        <v>233132.5</v>
      </c>
      <c r="BK41" s="97">
        <f t="shared" si="14"/>
        <v>205392.5</v>
      </c>
      <c r="BL41" s="97">
        <f t="shared" si="14"/>
        <v>179585</v>
      </c>
      <c r="BM41" s="118">
        <f>SUM(E41:BL41)</f>
        <v>6764435</v>
      </c>
      <c r="BN41" s="97">
        <f>BM39+BM38+BM35+BM34+BM10</f>
        <v>6764435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0</v>
      </c>
      <c r="I42" s="97">
        <f t="shared" si="15"/>
        <v>0</v>
      </c>
      <c r="J42" s="97">
        <f t="shared" si="15"/>
        <v>0</v>
      </c>
      <c r="K42" s="97">
        <f t="shared" si="15"/>
        <v>0</v>
      </c>
      <c r="L42" s="97">
        <f t="shared" si="15"/>
        <v>0</v>
      </c>
      <c r="M42" s="97">
        <f t="shared" si="15"/>
        <v>0</v>
      </c>
      <c r="N42" s="97">
        <f t="shared" si="15"/>
        <v>30330</v>
      </c>
      <c r="O42" s="97">
        <f t="shared" si="15"/>
        <v>30330</v>
      </c>
      <c r="P42" s="97">
        <f t="shared" si="15"/>
        <v>60670</v>
      </c>
      <c r="Q42" s="97">
        <f t="shared" si="15"/>
        <v>10430.700000000001</v>
      </c>
      <c r="R42" s="97">
        <f t="shared" si="15"/>
        <v>13920.1</v>
      </c>
      <c r="S42" s="97">
        <f t="shared" si="15"/>
        <v>31329.599999999999</v>
      </c>
      <c r="T42" s="97">
        <f t="shared" si="15"/>
        <v>31329.599999999999</v>
      </c>
      <c r="U42" s="97">
        <f t="shared" si="15"/>
        <v>31329.599999999999</v>
      </c>
      <c r="V42" s="97">
        <f t="shared" si="15"/>
        <v>31329.599999999999</v>
      </c>
      <c r="W42" s="97">
        <f t="shared" si="15"/>
        <v>31329.599999999999</v>
      </c>
      <c r="X42" s="97">
        <f t="shared" si="15"/>
        <v>34819</v>
      </c>
      <c r="Y42" s="97">
        <f t="shared" si="15"/>
        <v>38289.65</v>
      </c>
      <c r="Z42" s="97">
        <f t="shared" si="15"/>
        <v>39920.9</v>
      </c>
      <c r="AA42" s="97">
        <f t="shared" si="15"/>
        <v>46880.95</v>
      </c>
      <c r="AB42" s="97">
        <f t="shared" si="15"/>
        <v>48368.45</v>
      </c>
      <c r="AC42" s="97">
        <f t="shared" si="15"/>
        <v>50212.06</v>
      </c>
      <c r="AD42" s="97">
        <f t="shared" si="15"/>
        <v>77399.320000000007</v>
      </c>
      <c r="AE42" s="97">
        <f t="shared" si="15"/>
        <v>91459.199999999997</v>
      </c>
      <c r="AF42" s="97">
        <f t="shared" si="15"/>
        <v>91459.199999999997</v>
      </c>
      <c r="AG42" s="97">
        <f t="shared" si="15"/>
        <v>100499.12</v>
      </c>
      <c r="AH42" s="97">
        <f t="shared" si="15"/>
        <v>100499.12</v>
      </c>
      <c r="AI42" s="97">
        <f t="shared" si="15"/>
        <v>100499.12</v>
      </c>
      <c r="AJ42" s="97">
        <f t="shared" si="15"/>
        <v>91484.2</v>
      </c>
      <c r="AK42" s="97">
        <f t="shared" ref="AK42:BL42" si="16">AK21+AK34+AK35+AK38+AK39</f>
        <v>91675.45</v>
      </c>
      <c r="AL42" s="97">
        <f t="shared" si="16"/>
        <v>79861.820000000007</v>
      </c>
      <c r="AM42" s="97">
        <f t="shared" si="16"/>
        <v>71038.149999999994</v>
      </c>
      <c r="AN42" s="97">
        <f t="shared" si="16"/>
        <v>63599.479999999996</v>
      </c>
      <c r="AO42" s="97">
        <f t="shared" si="16"/>
        <v>82233.084999999992</v>
      </c>
      <c r="AP42" s="97">
        <f t="shared" si="16"/>
        <v>136638.47500000001</v>
      </c>
      <c r="AQ42" s="97">
        <f t="shared" si="16"/>
        <v>153394.592</v>
      </c>
      <c r="AR42" s="97">
        <f t="shared" si="16"/>
        <v>153394.592</v>
      </c>
      <c r="AS42" s="97">
        <f t="shared" si="16"/>
        <v>169895.709</v>
      </c>
      <c r="AT42" s="97">
        <f t="shared" si="16"/>
        <v>169895.709</v>
      </c>
      <c r="AU42" s="97">
        <f t="shared" si="16"/>
        <v>169895.709</v>
      </c>
      <c r="AV42" s="97">
        <f t="shared" si="16"/>
        <v>153429.592</v>
      </c>
      <c r="AW42" s="97">
        <f t="shared" si="16"/>
        <v>153632.092</v>
      </c>
      <c r="AX42" s="97">
        <f t="shared" si="16"/>
        <v>139433.47500000001</v>
      </c>
      <c r="AY42" s="97">
        <f t="shared" si="16"/>
        <v>123169.85799999999</v>
      </c>
      <c r="AZ42" s="97">
        <f t="shared" si="16"/>
        <v>108716.24099999999</v>
      </c>
      <c r="BA42" s="97">
        <f t="shared" si="16"/>
        <v>136099.32209999999</v>
      </c>
      <c r="BB42" s="97">
        <f t="shared" si="16"/>
        <v>213867.8633</v>
      </c>
      <c r="BC42" s="97">
        <f t="shared" si="16"/>
        <v>246524.9638</v>
      </c>
      <c r="BD42" s="97">
        <f t="shared" si="16"/>
        <v>246524.9638</v>
      </c>
      <c r="BE42" s="97">
        <f t="shared" si="16"/>
        <v>272506.14419999998</v>
      </c>
      <c r="BF42" s="97">
        <f t="shared" si="16"/>
        <v>272506.14419999998</v>
      </c>
      <c r="BG42" s="97">
        <f t="shared" si="16"/>
        <v>272506.14419999998</v>
      </c>
      <c r="BH42" s="97">
        <f t="shared" si="16"/>
        <v>246559.9638</v>
      </c>
      <c r="BI42" s="97">
        <f t="shared" si="16"/>
        <v>246762.4638</v>
      </c>
      <c r="BJ42" s="97">
        <f t="shared" si="16"/>
        <v>216662.8633</v>
      </c>
      <c r="BK42" s="97">
        <f t="shared" si="16"/>
        <v>190919.18290000001</v>
      </c>
      <c r="BL42" s="97">
        <f t="shared" si="16"/>
        <v>167108.0025</v>
      </c>
      <c r="BM42" s="118">
        <f>SUM(E42:BL42)</f>
        <v>5962571.1409000009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10"/>
      <c r="S2" s="363" t="s">
        <v>36</v>
      </c>
      <c r="T2" s="363"/>
      <c r="U2" s="363"/>
      <c r="V2" s="363"/>
      <c r="W2" s="363"/>
      <c r="X2" s="363"/>
      <c r="Y2" s="363"/>
      <c r="Z2" s="363"/>
      <c r="AA2" s="363"/>
      <c r="AB2" s="363"/>
      <c r="AC2" s="363"/>
      <c r="AD2" s="363"/>
      <c r="AE2" s="10"/>
      <c r="AF2" s="363" t="s">
        <v>37</v>
      </c>
      <c r="AG2" s="363"/>
      <c r="AH2" s="363"/>
      <c r="AI2" s="363"/>
      <c r="AJ2" s="363"/>
      <c r="AK2" s="363"/>
      <c r="AL2" s="363"/>
      <c r="AM2" s="363"/>
      <c r="AN2" s="363"/>
      <c r="AO2" s="363"/>
      <c r="AP2" s="363"/>
      <c r="AQ2" s="363"/>
      <c r="AR2" s="10"/>
      <c r="AS2" s="363" t="s">
        <v>38</v>
      </c>
      <c r="AT2" s="363"/>
      <c r="AU2" s="363"/>
      <c r="AV2" s="363"/>
      <c r="AW2" s="363"/>
      <c r="AX2" s="363"/>
      <c r="AY2" s="363"/>
      <c r="AZ2" s="363"/>
      <c r="BA2" s="363"/>
      <c r="BB2" s="363"/>
      <c r="BC2" s="363"/>
      <c r="BD2" s="363"/>
      <c r="BE2" s="10"/>
      <c r="BF2" s="363" t="s">
        <v>39</v>
      </c>
      <c r="BG2" s="363"/>
      <c r="BH2" s="363"/>
      <c r="BI2" s="363"/>
      <c r="BJ2" s="363"/>
      <c r="BK2" s="363"/>
      <c r="BL2" s="363"/>
      <c r="BM2" s="363"/>
    </row>
    <row r="3" spans="1:66" ht="14.25" customHeight="1" x14ac:dyDescent="0.15">
      <c r="B3" s="302" t="s">
        <v>663</v>
      </c>
      <c r="C3" s="10" t="s">
        <v>1101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663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0</v>
      </c>
      <c r="E9" s="67"/>
      <c r="F9" s="102"/>
      <c r="G9" s="102"/>
      <c r="H9" s="45"/>
      <c r="I9" s="101">
        <f>$D9</f>
        <v>0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0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0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0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0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0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0</v>
      </c>
      <c r="E10" s="67"/>
      <c r="F10" s="102"/>
      <c r="G10" s="102"/>
      <c r="H10" s="102"/>
      <c r="I10" s="45"/>
      <c r="J10" s="101">
        <f>$D10</f>
        <v>0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0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0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0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0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0</v>
      </c>
      <c r="E11" s="67"/>
      <c r="F11" s="102"/>
      <c r="G11" s="102"/>
      <c r="H11" s="102"/>
      <c r="I11" s="102"/>
      <c r="J11" s="45"/>
      <c r="K11" s="101">
        <f>$D11</f>
        <v>0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0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0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0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0</v>
      </c>
      <c r="BH11" s="101"/>
      <c r="BI11" s="101"/>
      <c r="BJ11" s="101"/>
      <c r="BK11" s="101"/>
      <c r="BL11" s="101"/>
      <c r="BM11" s="101"/>
      <c r="BN11" s="105">
        <f t="shared" si="0"/>
        <v>0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0</v>
      </c>
      <c r="E12" s="67"/>
      <c r="F12" s="102"/>
      <c r="G12" s="102"/>
      <c r="H12" s="102"/>
      <c r="I12" s="102"/>
      <c r="J12" s="102"/>
      <c r="K12" s="45"/>
      <c r="L12" s="101">
        <f>$D12</f>
        <v>0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0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0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0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0</v>
      </c>
      <c r="BI12" s="101"/>
      <c r="BJ12" s="101"/>
      <c r="BK12" s="101"/>
      <c r="BL12" s="101"/>
      <c r="BM12" s="101"/>
      <c r="BN12" s="105">
        <f t="shared" si="0"/>
        <v>0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0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0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0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0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0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0</v>
      </c>
      <c r="BJ13" s="101"/>
      <c r="BK13" s="101"/>
      <c r="BL13" s="101"/>
      <c r="BM13" s="101"/>
      <c r="BN13" s="105">
        <f t="shared" si="0"/>
        <v>0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0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0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0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0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0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0</v>
      </c>
      <c r="BK14" s="101"/>
      <c r="BL14" s="101"/>
      <c r="BM14" s="101"/>
      <c r="BN14" s="105">
        <f t="shared" si="0"/>
        <v>0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18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18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18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18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18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18</v>
      </c>
      <c r="BL15" s="101"/>
      <c r="BM15" s="101"/>
      <c r="BN15" s="105">
        <f t="shared" si="0"/>
        <v>18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18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18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18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18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18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18</v>
      </c>
      <c r="BM16" s="101"/>
      <c r="BN16" s="105">
        <f t="shared" si="0"/>
        <v>18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37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37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37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37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37</v>
      </c>
      <c r="BN17" s="105">
        <f t="shared" si="0"/>
        <v>37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1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1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1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1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1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2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2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2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2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2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2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5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5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5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5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5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5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5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5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5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5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5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5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5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5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5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5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5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5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5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5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5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5</v>
      </c>
      <c r="BH23" s="101"/>
      <c r="BI23" s="101"/>
      <c r="BJ23" s="101"/>
      <c r="BK23" s="101"/>
      <c r="BL23" s="101"/>
      <c r="BM23" s="101"/>
      <c r="BN23" s="105">
        <f t="shared" si="0"/>
        <v>5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5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5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5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5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5</v>
      </c>
      <c r="BI24" s="101"/>
      <c r="BJ24" s="101"/>
      <c r="BK24" s="101"/>
      <c r="BL24" s="101"/>
      <c r="BM24" s="101"/>
      <c r="BN24" s="105">
        <f t="shared" si="0"/>
        <v>5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6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6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6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6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6</v>
      </c>
      <c r="BJ25" s="101"/>
      <c r="BK25" s="101"/>
      <c r="BL25" s="101"/>
      <c r="BM25" s="101"/>
      <c r="BN25" s="105">
        <f t="shared" si="0"/>
        <v>6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6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6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6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6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6</v>
      </c>
      <c r="BK26" s="101"/>
      <c r="BL26" s="101"/>
      <c r="BM26" s="101"/>
      <c r="BN26" s="105">
        <f t="shared" si="0"/>
        <v>6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6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6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6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6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6</v>
      </c>
      <c r="BL27" s="101"/>
      <c r="BM27" s="101"/>
      <c r="BN27" s="105">
        <f t="shared" si="0"/>
        <v>6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7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7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7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7</v>
      </c>
      <c r="BM28" s="101"/>
      <c r="BN28" s="105">
        <f t="shared" si="0"/>
        <v>7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7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7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7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7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7</v>
      </c>
      <c r="BN29" s="105">
        <f t="shared" si="0"/>
        <v>7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4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4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4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4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6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6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6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6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8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8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8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8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8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8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8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8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8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8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8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8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8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8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8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8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8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8</v>
      </c>
      <c r="BH35" s="101"/>
      <c r="BI35" s="101"/>
      <c r="BJ35" s="101"/>
      <c r="BK35" s="101"/>
      <c r="BL35" s="101"/>
      <c r="BM35" s="101"/>
      <c r="BN35" s="105">
        <f t="shared" si="0"/>
        <v>8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8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8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8</v>
      </c>
      <c r="BI36" s="101"/>
      <c r="BJ36" s="101"/>
      <c r="BK36" s="101"/>
      <c r="BL36" s="101"/>
      <c r="BM36" s="101"/>
      <c r="BN36" s="105">
        <f t="shared" si="0"/>
        <v>8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8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8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8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8</v>
      </c>
      <c r="BJ37" s="101"/>
      <c r="BK37" s="101"/>
      <c r="BL37" s="101"/>
      <c r="BM37" s="101"/>
      <c r="BN37" s="105">
        <f t="shared" si="0"/>
        <v>8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8</v>
      </c>
      <c r="BK38" s="101"/>
      <c r="BL38" s="101"/>
      <c r="BM38" s="101"/>
      <c r="BN38" s="105">
        <f t="shared" si="0"/>
        <v>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6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6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6</v>
      </c>
      <c r="BL39" s="101"/>
      <c r="BM39" s="101"/>
      <c r="BN39" s="105">
        <f t="shared" si="0"/>
        <v>6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6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6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6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6</v>
      </c>
      <c r="BM40" s="101"/>
      <c r="BN40" s="105">
        <f t="shared" si="0"/>
        <v>6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5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5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5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5</v>
      </c>
      <c r="BN41" s="105">
        <f t="shared" si="0"/>
        <v>5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3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3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5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5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5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5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5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5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5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5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5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6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6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6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6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6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6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6</v>
      </c>
      <c r="BH47" s="101"/>
      <c r="BI47" s="101"/>
      <c r="BJ47" s="101"/>
      <c r="BK47" s="101"/>
      <c r="BL47" s="101"/>
      <c r="BM47" s="101"/>
      <c r="BN47" s="105">
        <f t="shared" si="0"/>
        <v>6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6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6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6</v>
      </c>
      <c r="BI48" s="101"/>
      <c r="BJ48" s="101"/>
      <c r="BK48" s="101"/>
      <c r="BL48" s="101"/>
      <c r="BM48" s="101"/>
      <c r="BN48" s="105">
        <f t="shared" si="0"/>
        <v>6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5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5</v>
      </c>
      <c r="BJ49" s="101"/>
      <c r="BK49" s="101"/>
      <c r="BL49" s="101"/>
      <c r="BM49" s="101"/>
      <c r="BN49" s="105">
        <f t="shared" si="0"/>
        <v>5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5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5</v>
      </c>
      <c r="BK50" s="101"/>
      <c r="BL50" s="101"/>
      <c r="BM50" s="101"/>
      <c r="BN50" s="105">
        <f t="shared" si="0"/>
        <v>5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5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5</v>
      </c>
      <c r="BL51" s="101"/>
      <c r="BM51" s="101"/>
      <c r="BN51" s="105">
        <f t="shared" si="0"/>
        <v>5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4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4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4</v>
      </c>
      <c r="BM52" s="101"/>
      <c r="BN52" s="105">
        <f t="shared" si="0"/>
        <v>4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3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3</v>
      </c>
      <c r="BN53" s="105">
        <f t="shared" si="0"/>
        <v>3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2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2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3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3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3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3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3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3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3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3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3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4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4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4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4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4</v>
      </c>
      <c r="BH59" s="101"/>
      <c r="BI59" s="101"/>
      <c r="BJ59" s="101"/>
      <c r="BK59" s="101"/>
      <c r="BL59" s="101"/>
      <c r="BM59" s="101"/>
      <c r="BN59" s="105">
        <f t="shared" si="0"/>
        <v>4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4</v>
      </c>
      <c r="BI60" s="101"/>
      <c r="BJ60" s="101"/>
      <c r="BK60" s="101"/>
      <c r="BL60" s="101"/>
      <c r="BM60" s="101"/>
      <c r="BN60" s="105">
        <f t="shared" si="0"/>
        <v>4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3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3</v>
      </c>
      <c r="BJ61" s="101"/>
      <c r="BK61" s="101"/>
      <c r="BL61" s="101"/>
      <c r="BM61" s="101"/>
      <c r="BN61" s="105">
        <f t="shared" si="0"/>
        <v>3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3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3</v>
      </c>
      <c r="BK62" s="101"/>
      <c r="BL62" s="101"/>
      <c r="BM62" s="101"/>
      <c r="BN62" s="105">
        <f t="shared" si="0"/>
        <v>3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3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3</v>
      </c>
      <c r="BL63" s="101"/>
      <c r="BM63" s="101"/>
      <c r="BN63" s="105">
        <f t="shared" si="0"/>
        <v>3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2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2</v>
      </c>
      <c r="BM64" s="101"/>
      <c r="BN64" s="105">
        <f t="shared" si="0"/>
        <v>2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2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2</v>
      </c>
      <c r="BN65" s="105">
        <f t="shared" si="0"/>
        <v>2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69" t="s">
        <v>658</v>
      </c>
      <c r="B67" s="369"/>
      <c r="C67" s="369"/>
      <c r="D67" s="369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0</v>
      </c>
      <c r="J67" s="102">
        <f t="shared" si="1"/>
        <v>0</v>
      </c>
      <c r="K67" s="102">
        <f t="shared" si="1"/>
        <v>0</v>
      </c>
      <c r="L67" s="102">
        <f t="shared" si="1"/>
        <v>0</v>
      </c>
      <c r="M67" s="102">
        <f t="shared" si="1"/>
        <v>0</v>
      </c>
      <c r="N67" s="102">
        <f t="shared" si="1"/>
        <v>0</v>
      </c>
      <c r="O67" s="102">
        <f t="shared" si="1"/>
        <v>18</v>
      </c>
      <c r="P67" s="102">
        <f t="shared" si="1"/>
        <v>18</v>
      </c>
      <c r="Q67" s="102">
        <f t="shared" si="1"/>
        <v>37</v>
      </c>
      <c r="R67" s="102">
        <f t="shared" si="1"/>
        <v>1</v>
      </c>
      <c r="S67" s="102">
        <f t="shared" si="1"/>
        <v>2</v>
      </c>
      <c r="T67" s="102">
        <f t="shared" si="1"/>
        <v>5</v>
      </c>
      <c r="U67" s="102">
        <f t="shared" si="1"/>
        <v>5</v>
      </c>
      <c r="V67" s="102">
        <f t="shared" si="1"/>
        <v>5</v>
      </c>
      <c r="W67" s="102">
        <f t="shared" si="1"/>
        <v>5</v>
      </c>
      <c r="X67" s="102">
        <f t="shared" si="1"/>
        <v>5</v>
      </c>
      <c r="Y67" s="102">
        <f t="shared" si="1"/>
        <v>6</v>
      </c>
      <c r="Z67" s="102">
        <f t="shared" si="1"/>
        <v>6</v>
      </c>
      <c r="AA67" s="102">
        <f t="shared" si="1"/>
        <v>24</v>
      </c>
      <c r="AB67" s="102">
        <f t="shared" si="1"/>
        <v>25</v>
      </c>
      <c r="AC67" s="102">
        <f t="shared" si="1"/>
        <v>44</v>
      </c>
      <c r="AD67" s="102">
        <f t="shared" si="1"/>
        <v>5</v>
      </c>
      <c r="AE67" s="102">
        <f t="shared" si="1"/>
        <v>8</v>
      </c>
      <c r="AF67" s="102">
        <f t="shared" si="1"/>
        <v>13</v>
      </c>
      <c r="AG67" s="102">
        <f t="shared" si="1"/>
        <v>13</v>
      </c>
      <c r="AH67" s="102">
        <f t="shared" si="1"/>
        <v>13</v>
      </c>
      <c r="AI67" s="102">
        <f t="shared" si="1"/>
        <v>13</v>
      </c>
      <c r="AJ67" s="102">
        <f t="shared" si="1"/>
        <v>13</v>
      </c>
      <c r="AK67" s="102">
        <f t="shared" si="1"/>
        <v>14</v>
      </c>
      <c r="AL67" s="102">
        <f t="shared" si="1"/>
        <v>14</v>
      </c>
      <c r="AM67" s="102">
        <f t="shared" si="1"/>
        <v>30</v>
      </c>
      <c r="AN67" s="102">
        <f t="shared" si="1"/>
        <v>31</v>
      </c>
      <c r="AO67" s="102">
        <f t="shared" si="1"/>
        <v>49</v>
      </c>
      <c r="AP67" s="102">
        <f t="shared" si="1"/>
        <v>8</v>
      </c>
      <c r="AQ67" s="102">
        <f t="shared" si="1"/>
        <v>13</v>
      </c>
      <c r="AR67" s="102">
        <f t="shared" si="1"/>
        <v>18</v>
      </c>
      <c r="AS67" s="102">
        <f t="shared" si="1"/>
        <v>18</v>
      </c>
      <c r="AT67" s="102">
        <f t="shared" si="1"/>
        <v>19</v>
      </c>
      <c r="AU67" s="102">
        <f t="shared" si="1"/>
        <v>19</v>
      </c>
      <c r="AV67" s="102">
        <f t="shared" si="1"/>
        <v>19</v>
      </c>
      <c r="AW67" s="102">
        <f t="shared" si="1"/>
        <v>19</v>
      </c>
      <c r="AX67" s="102">
        <f t="shared" si="1"/>
        <v>19</v>
      </c>
      <c r="AY67" s="102">
        <f t="shared" si="1"/>
        <v>35</v>
      </c>
      <c r="AZ67" s="102">
        <f t="shared" si="1"/>
        <v>35</v>
      </c>
      <c r="BA67" s="102">
        <f t="shared" si="1"/>
        <v>52</v>
      </c>
      <c r="BB67" s="102">
        <f t="shared" si="1"/>
        <v>10</v>
      </c>
      <c r="BC67" s="102">
        <f t="shared" si="1"/>
        <v>16</v>
      </c>
      <c r="BD67" s="102">
        <f t="shared" si="1"/>
        <v>21</v>
      </c>
      <c r="BE67" s="102">
        <f t="shared" si="1"/>
        <v>21</v>
      </c>
      <c r="BF67" s="102">
        <f t="shared" si="1"/>
        <v>23</v>
      </c>
      <c r="BG67" s="102">
        <f t="shared" si="1"/>
        <v>23</v>
      </c>
      <c r="BH67" s="102">
        <f t="shared" si="1"/>
        <v>23</v>
      </c>
      <c r="BI67" s="102">
        <f t="shared" si="1"/>
        <v>22</v>
      </c>
      <c r="BJ67" s="102">
        <f t="shared" si="1"/>
        <v>22</v>
      </c>
      <c r="BK67" s="102">
        <f t="shared" si="1"/>
        <v>38</v>
      </c>
      <c r="BL67" s="102">
        <f t="shared" si="1"/>
        <v>37</v>
      </c>
      <c r="BM67" s="102">
        <f>SUM(BM6:BM66)</f>
        <v>54</v>
      </c>
      <c r="BN67" s="105">
        <f>SUM(BN5:BN66)</f>
        <v>310</v>
      </c>
    </row>
    <row r="68" spans="1:72" ht="14.25" customHeight="1" x14ac:dyDescent="0.15">
      <c r="A68" s="369" t="s">
        <v>660</v>
      </c>
      <c r="B68" s="369"/>
      <c r="C68" s="369"/>
      <c r="D68" s="369"/>
      <c r="E68" s="104"/>
      <c r="F68" s="102">
        <f>'COGS-PRICE-MARGIN_CWS'!$E13</f>
        <v>25</v>
      </c>
      <c r="G68" s="102">
        <f>'COGS-PRICE-MARGIN_CWS'!$E13</f>
        <v>25</v>
      </c>
      <c r="H68" s="102">
        <f>'COGS-PRICE-MARGIN_CWS'!$E13</f>
        <v>25</v>
      </c>
      <c r="I68" s="102">
        <f>'COGS-PRICE-MARGIN_CWS'!$E13</f>
        <v>25</v>
      </c>
      <c r="J68" s="102">
        <f>'COGS-PRICE-MARGIN_CWS'!$E13</f>
        <v>25</v>
      </c>
      <c r="K68" s="102">
        <f>'COGS-PRICE-MARGIN_CWS'!$E13</f>
        <v>25</v>
      </c>
      <c r="L68" s="102">
        <f>'COGS-PRICE-MARGIN_CWS'!$E13</f>
        <v>25</v>
      </c>
      <c r="M68" s="102">
        <f>'COGS-PRICE-MARGIN_CWS'!$E13</f>
        <v>25</v>
      </c>
      <c r="N68" s="102">
        <f>'COGS-PRICE-MARGIN_CWS'!$E13</f>
        <v>25</v>
      </c>
      <c r="O68" s="102">
        <f>'COGS-PRICE-MARGIN_CWS'!$E13</f>
        <v>25</v>
      </c>
      <c r="P68" s="102">
        <f>'COGS-PRICE-MARGIN_CWS'!$E13</f>
        <v>25</v>
      </c>
      <c r="Q68" s="102">
        <f>'COGS-PRICE-MARGIN_CWS'!$E13</f>
        <v>25</v>
      </c>
      <c r="R68" s="102">
        <f>'COGS-PRICE-MARGIN_CWS'!$E34</f>
        <v>25</v>
      </c>
      <c r="S68" s="102">
        <f>'COGS-PRICE-MARGIN_CWS'!$E34</f>
        <v>25</v>
      </c>
      <c r="T68" s="102">
        <f>'COGS-PRICE-MARGIN_CWS'!$E34</f>
        <v>25</v>
      </c>
      <c r="U68" s="102">
        <f>'COGS-PRICE-MARGIN_CWS'!$E34</f>
        <v>25</v>
      </c>
      <c r="V68" s="102">
        <f>'COGS-PRICE-MARGIN_CWS'!$E34</f>
        <v>25</v>
      </c>
      <c r="W68" s="102">
        <f>'COGS-PRICE-MARGIN_CWS'!$E34</f>
        <v>25</v>
      </c>
      <c r="X68" s="102">
        <f>'COGS-PRICE-MARGIN_CWS'!$E34</f>
        <v>25</v>
      </c>
      <c r="Y68" s="102">
        <f>'COGS-PRICE-MARGIN_CWS'!$E34</f>
        <v>25</v>
      </c>
      <c r="Z68" s="102">
        <f>'COGS-PRICE-MARGIN_CWS'!$E34</f>
        <v>25</v>
      </c>
      <c r="AA68" s="102">
        <f>'COGS-PRICE-MARGIN_CWS'!$E34</f>
        <v>25</v>
      </c>
      <c r="AB68" s="102">
        <f>'COGS-PRICE-MARGIN_CWS'!$E34</f>
        <v>25</v>
      </c>
      <c r="AC68" s="102">
        <f>'COGS-PRICE-MARGIN_CWS'!$E34</f>
        <v>25</v>
      </c>
      <c r="AD68" s="102">
        <f>'COGS-PRICE-MARGIN_CWS'!$E55</f>
        <v>25</v>
      </c>
      <c r="AE68" s="102">
        <f>'COGS-PRICE-MARGIN_CWS'!$E55</f>
        <v>25</v>
      </c>
      <c r="AF68" s="102">
        <f>'COGS-PRICE-MARGIN_CWS'!$E55</f>
        <v>25</v>
      </c>
      <c r="AG68" s="102">
        <f>'COGS-PRICE-MARGIN_CWS'!$E55</f>
        <v>25</v>
      </c>
      <c r="AH68" s="102">
        <f>'COGS-PRICE-MARGIN_CWS'!$E55</f>
        <v>25</v>
      </c>
      <c r="AI68" s="102">
        <f>'COGS-PRICE-MARGIN_CWS'!$E55</f>
        <v>25</v>
      </c>
      <c r="AJ68" s="102">
        <f>'COGS-PRICE-MARGIN_CWS'!$E55</f>
        <v>25</v>
      </c>
      <c r="AK68" s="102">
        <f>'COGS-PRICE-MARGIN_CWS'!$E55</f>
        <v>25</v>
      </c>
      <c r="AL68" s="102">
        <f>'COGS-PRICE-MARGIN_CWS'!$E55</f>
        <v>25</v>
      </c>
      <c r="AM68" s="102">
        <f>'COGS-PRICE-MARGIN_CWS'!$E55</f>
        <v>25</v>
      </c>
      <c r="AN68" s="102">
        <f>'COGS-PRICE-MARGIN_CWS'!$E55</f>
        <v>25</v>
      </c>
      <c r="AO68" s="102">
        <f>'COGS-PRICE-MARGIN_CWS'!$E55</f>
        <v>25</v>
      </c>
      <c r="AP68" s="102">
        <f>'COGS-PRICE-MARGIN_CWS'!$E76</f>
        <v>35</v>
      </c>
      <c r="AQ68" s="102">
        <f>'COGS-PRICE-MARGIN_CWS'!$E76</f>
        <v>35</v>
      </c>
      <c r="AR68" s="102">
        <f>'COGS-PRICE-MARGIN_CWS'!$E76</f>
        <v>35</v>
      </c>
      <c r="AS68" s="102">
        <f>'COGS-PRICE-MARGIN_CWS'!$E76</f>
        <v>35</v>
      </c>
      <c r="AT68" s="102">
        <f>'COGS-PRICE-MARGIN_CWS'!$E76</f>
        <v>35</v>
      </c>
      <c r="AU68" s="102">
        <f>'COGS-PRICE-MARGIN_CWS'!$E76</f>
        <v>35</v>
      </c>
      <c r="AV68" s="102">
        <f>'COGS-PRICE-MARGIN_CWS'!$E76</f>
        <v>35</v>
      </c>
      <c r="AW68" s="102">
        <f>'COGS-PRICE-MARGIN_CWS'!$E76</f>
        <v>35</v>
      </c>
      <c r="AX68" s="102">
        <f>'COGS-PRICE-MARGIN_CWS'!$E76</f>
        <v>35</v>
      </c>
      <c r="AY68" s="102">
        <f>'COGS-PRICE-MARGIN_CWS'!$E76</f>
        <v>35</v>
      </c>
      <c r="AZ68" s="102">
        <f>'COGS-PRICE-MARGIN_CWS'!$E76</f>
        <v>35</v>
      </c>
      <c r="BA68" s="102">
        <f>'COGS-PRICE-MARGIN_CWS'!$E76</f>
        <v>35</v>
      </c>
      <c r="BB68" s="102">
        <f>'COGS-PRICE-MARGIN_CWS'!$E97</f>
        <v>35</v>
      </c>
      <c r="BC68" s="102">
        <f>'COGS-PRICE-MARGIN_CWS'!$E97</f>
        <v>35</v>
      </c>
      <c r="BD68" s="102">
        <f>'COGS-PRICE-MARGIN_CWS'!$E97</f>
        <v>35</v>
      </c>
      <c r="BE68" s="102">
        <f>'COGS-PRICE-MARGIN_CWS'!$E97</f>
        <v>35</v>
      </c>
      <c r="BF68" s="102">
        <f>'COGS-PRICE-MARGIN_CWS'!$E97</f>
        <v>35</v>
      </c>
      <c r="BG68" s="102">
        <f>'COGS-PRICE-MARGIN_CWS'!$E97</f>
        <v>35</v>
      </c>
      <c r="BH68" s="102">
        <f>'COGS-PRICE-MARGIN_CWS'!$E97</f>
        <v>35</v>
      </c>
      <c r="BI68" s="102">
        <f>'COGS-PRICE-MARGIN_CWS'!$E97</f>
        <v>35</v>
      </c>
      <c r="BJ68" s="102">
        <f>'COGS-PRICE-MARGIN_CWS'!$E97</f>
        <v>35</v>
      </c>
      <c r="BK68" s="102">
        <f>'COGS-PRICE-MARGIN_CWS'!$E97</f>
        <v>35</v>
      </c>
      <c r="BL68" s="102">
        <f>'COGS-PRICE-MARGIN_CWS'!$E97</f>
        <v>35</v>
      </c>
      <c r="BM68" s="102">
        <f>'COGS-PRICE-MARGIN_CWS'!$E97</f>
        <v>35</v>
      </c>
    </row>
    <row r="69" spans="1:72" ht="14.25" customHeight="1" x14ac:dyDescent="0.15">
      <c r="A69" s="369" t="s">
        <v>659</v>
      </c>
      <c r="B69" s="369"/>
      <c r="C69" s="369"/>
      <c r="D69" s="369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450</v>
      </c>
      <c r="P69" s="102">
        <f t="shared" si="2"/>
        <v>450</v>
      </c>
      <c r="Q69" s="102">
        <f t="shared" si="2"/>
        <v>925</v>
      </c>
      <c r="R69" s="102">
        <f t="shared" si="2"/>
        <v>25</v>
      </c>
      <c r="S69" s="102">
        <f t="shared" si="2"/>
        <v>50</v>
      </c>
      <c r="T69" s="102">
        <f t="shared" si="2"/>
        <v>125</v>
      </c>
      <c r="U69" s="102">
        <f t="shared" si="2"/>
        <v>125</v>
      </c>
      <c r="V69" s="102">
        <f t="shared" si="2"/>
        <v>125</v>
      </c>
      <c r="W69" s="102">
        <f t="shared" si="2"/>
        <v>125</v>
      </c>
      <c r="X69" s="102">
        <f t="shared" si="2"/>
        <v>125</v>
      </c>
      <c r="Y69" s="102">
        <f t="shared" si="2"/>
        <v>150</v>
      </c>
      <c r="Z69" s="102">
        <f t="shared" si="2"/>
        <v>150</v>
      </c>
      <c r="AA69" s="102">
        <f t="shared" si="2"/>
        <v>600</v>
      </c>
      <c r="AB69" s="102">
        <f t="shared" si="2"/>
        <v>625</v>
      </c>
      <c r="AC69" s="102">
        <f t="shared" si="2"/>
        <v>1100</v>
      </c>
      <c r="AD69" s="102">
        <f t="shared" si="2"/>
        <v>125</v>
      </c>
      <c r="AE69" s="102">
        <f t="shared" si="2"/>
        <v>200</v>
      </c>
      <c r="AF69" s="102">
        <f t="shared" si="2"/>
        <v>325</v>
      </c>
      <c r="AG69" s="102">
        <f t="shared" si="2"/>
        <v>325</v>
      </c>
      <c r="AH69" s="102">
        <f t="shared" si="2"/>
        <v>325</v>
      </c>
      <c r="AI69" s="102">
        <f t="shared" si="2"/>
        <v>325</v>
      </c>
      <c r="AJ69" s="102">
        <f t="shared" si="2"/>
        <v>325</v>
      </c>
      <c r="AK69" s="102">
        <f t="shared" si="2"/>
        <v>350</v>
      </c>
      <c r="AL69" s="102">
        <f t="shared" ref="AL69:BM69" si="3">AL68*AL67</f>
        <v>350</v>
      </c>
      <c r="AM69" s="102">
        <f t="shared" si="3"/>
        <v>750</v>
      </c>
      <c r="AN69" s="102">
        <f t="shared" si="3"/>
        <v>775</v>
      </c>
      <c r="AO69" s="102">
        <f t="shared" si="3"/>
        <v>1225</v>
      </c>
      <c r="AP69" s="102">
        <f t="shared" si="3"/>
        <v>280</v>
      </c>
      <c r="AQ69" s="102">
        <f t="shared" si="3"/>
        <v>455</v>
      </c>
      <c r="AR69" s="102">
        <f t="shared" si="3"/>
        <v>630</v>
      </c>
      <c r="AS69" s="102">
        <f t="shared" si="3"/>
        <v>630</v>
      </c>
      <c r="AT69" s="102">
        <f t="shared" si="3"/>
        <v>665</v>
      </c>
      <c r="AU69" s="102">
        <f t="shared" si="3"/>
        <v>665</v>
      </c>
      <c r="AV69" s="102">
        <f t="shared" si="3"/>
        <v>665</v>
      </c>
      <c r="AW69" s="102">
        <f t="shared" si="3"/>
        <v>665</v>
      </c>
      <c r="AX69" s="102">
        <f t="shared" si="3"/>
        <v>665</v>
      </c>
      <c r="AY69" s="102">
        <f t="shared" si="3"/>
        <v>1225</v>
      </c>
      <c r="AZ69" s="102">
        <f t="shared" si="3"/>
        <v>1225</v>
      </c>
      <c r="BA69" s="102">
        <f t="shared" si="3"/>
        <v>1820</v>
      </c>
      <c r="BB69" s="102">
        <f t="shared" si="3"/>
        <v>350</v>
      </c>
      <c r="BC69" s="102">
        <f t="shared" si="3"/>
        <v>560</v>
      </c>
      <c r="BD69" s="102">
        <f t="shared" si="3"/>
        <v>735</v>
      </c>
      <c r="BE69" s="102">
        <f t="shared" si="3"/>
        <v>735</v>
      </c>
      <c r="BF69" s="102">
        <f t="shared" si="3"/>
        <v>805</v>
      </c>
      <c r="BG69" s="102">
        <f t="shared" si="3"/>
        <v>805</v>
      </c>
      <c r="BH69" s="102">
        <f t="shared" si="3"/>
        <v>805</v>
      </c>
      <c r="BI69" s="102">
        <f t="shared" si="3"/>
        <v>770</v>
      </c>
      <c r="BJ69" s="102">
        <f t="shared" si="3"/>
        <v>770</v>
      </c>
      <c r="BK69" s="102">
        <f t="shared" si="3"/>
        <v>1330</v>
      </c>
      <c r="BL69" s="102">
        <f t="shared" si="3"/>
        <v>1295</v>
      </c>
      <c r="BM69" s="102">
        <f t="shared" si="3"/>
        <v>1890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73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133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216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274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310</v>
      </c>
      <c r="BN70" s="105">
        <f>SUM(F70:BM70)</f>
        <v>1006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1825</v>
      </c>
      <c r="AC71" s="90">
        <f>SUM(R69:AC69)</f>
        <v>3325</v>
      </c>
      <c r="AO71" s="90">
        <f>SUM(AD69:AO69)</f>
        <v>5400</v>
      </c>
      <c r="BA71" s="90">
        <f>SUM(AP69:BA69)</f>
        <v>9590</v>
      </c>
      <c r="BM71" s="90">
        <f>SUM(BB69:BM69)</f>
        <v>10850</v>
      </c>
      <c r="BN71" s="105">
        <f>SUM(F71:BM71)</f>
        <v>30990</v>
      </c>
    </row>
    <row r="74" spans="1:72" ht="14.25" customHeight="1" x14ac:dyDescent="0.2">
      <c r="H74" s="68" t="s">
        <v>657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10"/>
      <c r="S75" s="363" t="s">
        <v>36</v>
      </c>
      <c r="T75" s="363"/>
      <c r="U75" s="363"/>
      <c r="V75" s="363"/>
      <c r="W75" s="363"/>
      <c r="X75" s="363"/>
      <c r="Y75" s="363"/>
      <c r="Z75" s="363"/>
      <c r="AA75" s="363"/>
      <c r="AB75" s="363"/>
      <c r="AC75" s="363"/>
      <c r="AD75" s="363"/>
      <c r="AE75" s="10"/>
      <c r="AF75" s="363" t="s">
        <v>37</v>
      </c>
      <c r="AG75" s="363"/>
      <c r="AH75" s="363"/>
      <c r="AI75" s="363"/>
      <c r="AJ75" s="363"/>
      <c r="AK75" s="363"/>
      <c r="AL75" s="363"/>
      <c r="AM75" s="363"/>
      <c r="AN75" s="363"/>
      <c r="AO75" s="363"/>
      <c r="AP75" s="363"/>
      <c r="AQ75" s="363"/>
      <c r="AR75" s="10"/>
      <c r="AS75" s="363" t="s">
        <v>38</v>
      </c>
      <c r="AT75" s="363"/>
      <c r="AU75" s="363"/>
      <c r="AV75" s="363"/>
      <c r="AW75" s="363"/>
      <c r="AX75" s="363"/>
      <c r="AY75" s="363"/>
      <c r="AZ75" s="363"/>
      <c r="BA75" s="363"/>
      <c r="BB75" s="363"/>
      <c r="BC75" s="363"/>
      <c r="BD75" s="363"/>
      <c r="BE75" s="10"/>
      <c r="BF75" s="363" t="s">
        <v>39</v>
      </c>
      <c r="BG75" s="363"/>
      <c r="BH75" s="363"/>
      <c r="BI75" s="363"/>
      <c r="BJ75" s="363"/>
      <c r="BK75" s="363"/>
      <c r="BL75" s="363"/>
      <c r="BM75" s="363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0</v>
      </c>
      <c r="E82" s="67"/>
      <c r="F82" s="102"/>
      <c r="G82" s="102"/>
      <c r="H82" s="45"/>
      <c r="I82" s="101">
        <f>$D82</f>
        <v>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0</v>
      </c>
      <c r="E83" s="67"/>
      <c r="F83" s="102"/>
      <c r="G83" s="102"/>
      <c r="H83" s="102"/>
      <c r="I83" s="45"/>
      <c r="J83" s="101">
        <f>$D83</f>
        <v>0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0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0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0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0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0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0</v>
      </c>
      <c r="E84" s="67"/>
      <c r="F84" s="102"/>
      <c r="G84" s="102"/>
      <c r="H84" s="102"/>
      <c r="I84" s="102"/>
      <c r="J84" s="45"/>
      <c r="K84" s="101">
        <f>$D84</f>
        <v>0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0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0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0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0</v>
      </c>
      <c r="BH84" s="101"/>
      <c r="BI84" s="101"/>
      <c r="BJ84" s="101"/>
      <c r="BK84" s="101"/>
      <c r="BL84" s="101"/>
      <c r="BM84" s="101"/>
      <c r="BN84" s="105">
        <f t="shared" si="4"/>
        <v>0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0</v>
      </c>
      <c r="E85" s="67"/>
      <c r="F85" s="102"/>
      <c r="G85" s="102"/>
      <c r="H85" s="102"/>
      <c r="I85" s="102"/>
      <c r="J85" s="102"/>
      <c r="K85" s="45"/>
      <c r="L85" s="101">
        <f>$D85</f>
        <v>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0</v>
      </c>
      <c r="BI85" s="101"/>
      <c r="BJ85" s="101"/>
      <c r="BK85" s="101"/>
      <c r="BL85" s="101"/>
      <c r="BM85" s="101"/>
      <c r="BN85" s="105">
        <f t="shared" si="4"/>
        <v>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0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0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0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0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0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0</v>
      </c>
      <c r="BJ86" s="101"/>
      <c r="BK86" s="101"/>
      <c r="BL86" s="101"/>
      <c r="BM86" s="101"/>
      <c r="BN86" s="105">
        <f t="shared" si="4"/>
        <v>0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0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0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0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0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0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0</v>
      </c>
      <c r="BK87" s="101"/>
      <c r="BL87" s="101"/>
      <c r="BM87" s="101"/>
      <c r="BN87" s="105">
        <f t="shared" si="4"/>
        <v>0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7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7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7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7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7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7</v>
      </c>
      <c r="BL88" s="101"/>
      <c r="BM88" s="101"/>
      <c r="BN88" s="105">
        <f t="shared" si="4"/>
        <v>7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7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7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7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7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7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7</v>
      </c>
      <c r="BM89" s="101"/>
      <c r="BN89" s="105">
        <f t="shared" si="4"/>
        <v>7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13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13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13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13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13</v>
      </c>
      <c r="BN90" s="105">
        <f t="shared" si="4"/>
        <v>13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2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2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2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2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2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2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2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2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2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2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4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4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4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4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4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4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4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4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4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4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4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4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4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4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4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4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4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4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4</v>
      </c>
      <c r="BH96" s="101"/>
      <c r="BI96" s="101"/>
      <c r="BJ96" s="101"/>
      <c r="BK96" s="101"/>
      <c r="BL96" s="101"/>
      <c r="BM96" s="101"/>
      <c r="BN96" s="105">
        <f t="shared" si="4"/>
        <v>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4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4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4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4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4</v>
      </c>
      <c r="BI97" s="101"/>
      <c r="BJ97" s="101"/>
      <c r="BK97" s="101"/>
      <c r="BL97" s="101"/>
      <c r="BM97" s="101"/>
      <c r="BN97" s="105">
        <f t="shared" si="4"/>
        <v>4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4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4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4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4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4</v>
      </c>
      <c r="BJ98" s="101"/>
      <c r="BK98" s="101"/>
      <c r="BL98" s="101"/>
      <c r="BM98" s="101"/>
      <c r="BN98" s="105">
        <f t="shared" si="4"/>
        <v>4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5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5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5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5</v>
      </c>
      <c r="BK99" s="101"/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5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5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5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5</v>
      </c>
      <c r="BL100" s="101"/>
      <c r="BM100" s="101"/>
      <c r="BN100" s="105">
        <f t="shared" si="4"/>
        <v>5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6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6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6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6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6</v>
      </c>
      <c r="BM101" s="101"/>
      <c r="BN101" s="105">
        <f t="shared" si="4"/>
        <v>6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6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6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6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6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6</v>
      </c>
      <c r="BN102" s="105">
        <f t="shared" si="4"/>
        <v>6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7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7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7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7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7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11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11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11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11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11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12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12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12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12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12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12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12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12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12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12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14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14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14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14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14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14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14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14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14</v>
      </c>
      <c r="BH108" s="101"/>
      <c r="BI108" s="101"/>
      <c r="BJ108" s="101"/>
      <c r="BK108" s="101"/>
      <c r="BL108" s="101"/>
      <c r="BM108" s="101"/>
      <c r="BN108" s="105">
        <f t="shared" si="4"/>
        <v>14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14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14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14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14</v>
      </c>
      <c r="BI109" s="101"/>
      <c r="BJ109" s="101"/>
      <c r="BK109" s="101"/>
      <c r="BL109" s="101"/>
      <c r="BM109" s="101"/>
      <c r="BN109" s="105">
        <f t="shared" si="4"/>
        <v>14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12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12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12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12</v>
      </c>
      <c r="BJ110" s="101"/>
      <c r="BK110" s="101"/>
      <c r="BL110" s="101"/>
      <c r="BM110" s="101"/>
      <c r="BN110" s="105">
        <f t="shared" si="4"/>
        <v>12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12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12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12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12</v>
      </c>
      <c r="BK111" s="101"/>
      <c r="BL111" s="101"/>
      <c r="BM111" s="101"/>
      <c r="BN111" s="105">
        <f t="shared" si="4"/>
        <v>12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11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11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11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11</v>
      </c>
      <c r="BL112" s="101"/>
      <c r="BM112" s="101"/>
      <c r="BN112" s="105">
        <f t="shared" si="4"/>
        <v>11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9</v>
      </c>
      <c r="BM113" s="101"/>
      <c r="BN113" s="105">
        <f t="shared" si="4"/>
        <v>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8</v>
      </c>
      <c r="BN114" s="105">
        <f t="shared" si="4"/>
        <v>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12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12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12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12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20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20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20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20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23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23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23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23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23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23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23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23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25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25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25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25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25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25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25</v>
      </c>
      <c r="BH120" s="101"/>
      <c r="BI120" s="101"/>
      <c r="BJ120" s="101"/>
      <c r="BK120" s="101"/>
      <c r="BL120" s="101"/>
      <c r="BM120" s="101"/>
      <c r="BN120" s="105">
        <f t="shared" si="4"/>
        <v>25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25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25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25</v>
      </c>
      <c r="BI121" s="101"/>
      <c r="BJ121" s="101"/>
      <c r="BK121" s="101"/>
      <c r="BL121" s="101"/>
      <c r="BM121" s="101"/>
      <c r="BN121" s="105">
        <f t="shared" si="4"/>
        <v>25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23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23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23</v>
      </c>
      <c r="BJ122" s="101"/>
      <c r="BK122" s="101"/>
      <c r="BL122" s="101"/>
      <c r="BM122" s="101"/>
      <c r="BN122" s="105">
        <f t="shared" si="4"/>
        <v>23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23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23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23</v>
      </c>
      <c r="BK123" s="101"/>
      <c r="BL123" s="101"/>
      <c r="BM123" s="101"/>
      <c r="BN123" s="105">
        <f t="shared" si="4"/>
        <v>23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20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20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20</v>
      </c>
      <c r="BL124" s="101"/>
      <c r="BM124" s="101"/>
      <c r="BN124" s="105">
        <f t="shared" si="4"/>
        <v>20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18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18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18</v>
      </c>
      <c r="BM125" s="101"/>
      <c r="BN125" s="105">
        <f t="shared" si="4"/>
        <v>18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16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16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16</v>
      </c>
      <c r="BN126" s="105">
        <f t="shared" si="4"/>
        <v>16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19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19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19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30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30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30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35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35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35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35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35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35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38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38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38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38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38</v>
      </c>
      <c r="BH132" s="101"/>
      <c r="BI132" s="101"/>
      <c r="BJ132" s="101"/>
      <c r="BK132" s="101"/>
      <c r="BL132" s="101"/>
      <c r="BM132" s="101"/>
      <c r="BN132" s="105">
        <f t="shared" si="4"/>
        <v>38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38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38</v>
      </c>
      <c r="BI133" s="101"/>
      <c r="BJ133" s="101"/>
      <c r="BK133" s="101"/>
      <c r="BL133" s="101"/>
      <c r="BM133" s="101"/>
      <c r="BN133" s="105">
        <f t="shared" si="4"/>
        <v>38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35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35</v>
      </c>
      <c r="BJ134" s="101"/>
      <c r="BK134" s="101"/>
      <c r="BL134" s="101"/>
      <c r="BM134" s="101"/>
      <c r="BN134" s="105">
        <f t="shared" si="4"/>
        <v>35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35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35</v>
      </c>
      <c r="BK135" s="101"/>
      <c r="BL135" s="101"/>
      <c r="BM135" s="101"/>
      <c r="BN135" s="105">
        <f t="shared" si="4"/>
        <v>35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30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30</v>
      </c>
      <c r="BL136" s="101"/>
      <c r="BM136" s="101"/>
      <c r="BN136" s="105">
        <f t="shared" si="4"/>
        <v>30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27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27</v>
      </c>
      <c r="BM137" s="101"/>
      <c r="BN137" s="105">
        <f t="shared" si="4"/>
        <v>27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23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23</v>
      </c>
      <c r="BN138" s="105">
        <f t="shared" si="4"/>
        <v>23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69" t="s">
        <v>661</v>
      </c>
      <c r="B140" s="369"/>
      <c r="C140" s="369"/>
      <c r="D140" s="369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0</v>
      </c>
      <c r="J140" s="169">
        <f t="shared" si="5"/>
        <v>0</v>
      </c>
      <c r="K140" s="169">
        <f t="shared" si="5"/>
        <v>0</v>
      </c>
      <c r="L140" s="169">
        <f t="shared" si="5"/>
        <v>0</v>
      </c>
      <c r="M140" s="169">
        <f t="shared" si="5"/>
        <v>0</v>
      </c>
      <c r="N140" s="169">
        <f t="shared" si="5"/>
        <v>0</v>
      </c>
      <c r="O140" s="169">
        <f t="shared" si="5"/>
        <v>7</v>
      </c>
      <c r="P140" s="169">
        <f t="shared" si="5"/>
        <v>7</v>
      </c>
      <c r="Q140" s="169">
        <f t="shared" si="5"/>
        <v>13</v>
      </c>
      <c r="R140" s="169">
        <f t="shared" si="5"/>
        <v>2</v>
      </c>
      <c r="S140" s="169">
        <f t="shared" si="5"/>
        <v>2</v>
      </c>
      <c r="T140" s="169">
        <f t="shared" si="5"/>
        <v>4</v>
      </c>
      <c r="U140" s="169">
        <f t="shared" si="5"/>
        <v>4</v>
      </c>
      <c r="V140" s="169">
        <f t="shared" si="5"/>
        <v>4</v>
      </c>
      <c r="W140" s="169">
        <f t="shared" si="5"/>
        <v>4</v>
      </c>
      <c r="X140" s="169">
        <f t="shared" si="5"/>
        <v>4</v>
      </c>
      <c r="Y140" s="169">
        <f t="shared" si="5"/>
        <v>4</v>
      </c>
      <c r="Z140" s="169">
        <f t="shared" si="5"/>
        <v>5</v>
      </c>
      <c r="AA140" s="169">
        <f t="shared" si="5"/>
        <v>12</v>
      </c>
      <c r="AB140" s="169">
        <f t="shared" si="5"/>
        <v>13</v>
      </c>
      <c r="AC140" s="169">
        <f t="shared" si="5"/>
        <v>19</v>
      </c>
      <c r="AD140" s="169">
        <f t="shared" si="5"/>
        <v>9</v>
      </c>
      <c r="AE140" s="169">
        <f t="shared" si="5"/>
        <v>13</v>
      </c>
      <c r="AF140" s="169">
        <f t="shared" si="5"/>
        <v>16</v>
      </c>
      <c r="AG140" s="169">
        <f t="shared" si="5"/>
        <v>16</v>
      </c>
      <c r="AH140" s="169">
        <f t="shared" si="5"/>
        <v>18</v>
      </c>
      <c r="AI140" s="169">
        <f t="shared" si="5"/>
        <v>18</v>
      </c>
      <c r="AJ140" s="169">
        <f t="shared" si="5"/>
        <v>18</v>
      </c>
      <c r="AK140" s="169">
        <f t="shared" si="5"/>
        <v>16</v>
      </c>
      <c r="AL140" s="169">
        <f t="shared" si="5"/>
        <v>17</v>
      </c>
      <c r="AM140" s="169">
        <f t="shared" si="5"/>
        <v>23</v>
      </c>
      <c r="AN140" s="169">
        <f t="shared" si="5"/>
        <v>22</v>
      </c>
      <c r="AO140" s="169">
        <f t="shared" si="5"/>
        <v>27</v>
      </c>
      <c r="AP140" s="169">
        <f t="shared" si="5"/>
        <v>21</v>
      </c>
      <c r="AQ140" s="169">
        <f t="shared" si="5"/>
        <v>33</v>
      </c>
      <c r="AR140" s="169">
        <f t="shared" si="5"/>
        <v>39</v>
      </c>
      <c r="AS140" s="169">
        <f t="shared" si="5"/>
        <v>39</v>
      </c>
      <c r="AT140" s="169">
        <f t="shared" si="5"/>
        <v>43</v>
      </c>
      <c r="AU140" s="169">
        <f t="shared" si="5"/>
        <v>43</v>
      </c>
      <c r="AV140" s="169">
        <f t="shared" si="5"/>
        <v>43</v>
      </c>
      <c r="AW140" s="169">
        <f t="shared" si="5"/>
        <v>39</v>
      </c>
      <c r="AX140" s="169">
        <f t="shared" si="5"/>
        <v>40</v>
      </c>
      <c r="AY140" s="169">
        <f t="shared" si="5"/>
        <v>43</v>
      </c>
      <c r="AZ140" s="169">
        <f t="shared" si="5"/>
        <v>40</v>
      </c>
      <c r="BA140" s="169">
        <f t="shared" si="5"/>
        <v>43</v>
      </c>
      <c r="BB140" s="169">
        <f t="shared" si="5"/>
        <v>40</v>
      </c>
      <c r="BC140" s="169">
        <f t="shared" si="5"/>
        <v>63</v>
      </c>
      <c r="BD140" s="169">
        <f t="shared" si="5"/>
        <v>74</v>
      </c>
      <c r="BE140" s="169">
        <f t="shared" si="5"/>
        <v>74</v>
      </c>
      <c r="BF140" s="169">
        <f t="shared" si="5"/>
        <v>81</v>
      </c>
      <c r="BG140" s="169">
        <f t="shared" si="5"/>
        <v>81</v>
      </c>
      <c r="BH140" s="169">
        <f t="shared" si="5"/>
        <v>81</v>
      </c>
      <c r="BI140" s="169">
        <f t="shared" si="5"/>
        <v>74</v>
      </c>
      <c r="BJ140" s="169">
        <f t="shared" si="5"/>
        <v>75</v>
      </c>
      <c r="BK140" s="169">
        <f t="shared" si="5"/>
        <v>73</v>
      </c>
      <c r="BL140" s="169">
        <f t="shared" si="5"/>
        <v>67</v>
      </c>
      <c r="BM140" s="169">
        <f t="shared" si="5"/>
        <v>66</v>
      </c>
      <c r="BN140" s="105">
        <f>SUM(BN78:BN139)</f>
        <v>849</v>
      </c>
    </row>
    <row r="141" spans="1:72" ht="14.25" customHeight="1" x14ac:dyDescent="0.15">
      <c r="A141" s="369" t="s">
        <v>368</v>
      </c>
      <c r="B141" s="369"/>
      <c r="C141" s="369"/>
      <c r="D141" s="369"/>
      <c r="E141" s="104" t="s">
        <v>324</v>
      </c>
      <c r="F141" s="102">
        <f>'COGS-PRICE-MARGIN_CWS'!$E19</f>
        <v>90</v>
      </c>
      <c r="G141" s="102">
        <f>'COGS-PRICE-MARGIN_CWS'!$E19</f>
        <v>90</v>
      </c>
      <c r="H141" s="102">
        <f>'COGS-PRICE-MARGIN_CWS'!$E19</f>
        <v>90</v>
      </c>
      <c r="I141" s="102">
        <f>'COGS-PRICE-MARGIN_CWS'!$E19</f>
        <v>90</v>
      </c>
      <c r="J141" s="102">
        <f>'COGS-PRICE-MARGIN_CWS'!$E19</f>
        <v>90</v>
      </c>
      <c r="K141" s="102">
        <f>'COGS-PRICE-MARGIN_CWS'!$E19</f>
        <v>90</v>
      </c>
      <c r="L141" s="102">
        <f>'COGS-PRICE-MARGIN_CWS'!$E19</f>
        <v>90</v>
      </c>
      <c r="M141" s="102">
        <f>'COGS-PRICE-MARGIN_CWS'!$E19</f>
        <v>90</v>
      </c>
      <c r="N141" s="102">
        <f>'COGS-PRICE-MARGIN_CWS'!$E19</f>
        <v>90</v>
      </c>
      <c r="O141" s="102">
        <f>'COGS-PRICE-MARGIN_CWS'!$E19</f>
        <v>90</v>
      </c>
      <c r="P141" s="102">
        <f>'COGS-PRICE-MARGIN_CWS'!$E19</f>
        <v>90</v>
      </c>
      <c r="Q141" s="102">
        <f>'COGS-PRICE-MARGIN_CWS'!$E19</f>
        <v>90</v>
      </c>
      <c r="R141" s="102">
        <f>'COGS-PRICE-MARGIN_CWS'!$E40</f>
        <v>168.75</v>
      </c>
      <c r="S141" s="102">
        <f>'COGS-PRICE-MARGIN_CWS'!$E40</f>
        <v>168.75</v>
      </c>
      <c r="T141" s="102">
        <f>'COGS-PRICE-MARGIN_CWS'!$E40</f>
        <v>168.75</v>
      </c>
      <c r="U141" s="102">
        <f>'COGS-PRICE-MARGIN_CWS'!$E40</f>
        <v>168.75</v>
      </c>
      <c r="V141" s="102">
        <f>'COGS-PRICE-MARGIN_CWS'!$E40</f>
        <v>168.75</v>
      </c>
      <c r="W141" s="102">
        <f>'COGS-PRICE-MARGIN_CWS'!$E40</f>
        <v>168.75</v>
      </c>
      <c r="X141" s="102">
        <f>'COGS-PRICE-MARGIN_CWS'!$E40</f>
        <v>168.75</v>
      </c>
      <c r="Y141" s="102">
        <f>'COGS-PRICE-MARGIN_CWS'!$E40</f>
        <v>168.75</v>
      </c>
      <c r="Z141" s="102">
        <f>'COGS-PRICE-MARGIN_CWS'!$E40</f>
        <v>168.75</v>
      </c>
      <c r="AA141" s="102">
        <f>'COGS-PRICE-MARGIN_CWS'!$E40</f>
        <v>168.75</v>
      </c>
      <c r="AB141" s="102">
        <f>'COGS-PRICE-MARGIN_CWS'!$E40</f>
        <v>168.75</v>
      </c>
      <c r="AC141" s="102">
        <f>'COGS-PRICE-MARGIN_CWS'!$E40</f>
        <v>168.75</v>
      </c>
      <c r="AD141" s="102">
        <f>'COGS-PRICE-MARGIN_CWS'!$E61</f>
        <v>191.25</v>
      </c>
      <c r="AE141" s="102">
        <f>'COGS-PRICE-MARGIN_CWS'!$E61</f>
        <v>191.25</v>
      </c>
      <c r="AF141" s="102">
        <f>'COGS-PRICE-MARGIN_CWS'!$E61</f>
        <v>191.25</v>
      </c>
      <c r="AG141" s="102">
        <f>'COGS-PRICE-MARGIN_CWS'!$E61</f>
        <v>191.25</v>
      </c>
      <c r="AH141" s="102">
        <f>'COGS-PRICE-MARGIN_CWS'!$E61</f>
        <v>191.25</v>
      </c>
      <c r="AI141" s="102">
        <f>'COGS-PRICE-MARGIN_CWS'!$E61</f>
        <v>191.25</v>
      </c>
      <c r="AJ141" s="102">
        <f>'COGS-PRICE-MARGIN_CWS'!$E61</f>
        <v>191.25</v>
      </c>
      <c r="AK141" s="102">
        <f>'COGS-PRICE-MARGIN_CWS'!$E61</f>
        <v>191.25</v>
      </c>
      <c r="AL141" s="102">
        <f>'COGS-PRICE-MARGIN_CWS'!$E61</f>
        <v>191.25</v>
      </c>
      <c r="AM141" s="102">
        <f>'COGS-PRICE-MARGIN_CWS'!$E61</f>
        <v>191.25</v>
      </c>
      <c r="AN141" s="102">
        <f>'COGS-PRICE-MARGIN_CWS'!$E61</f>
        <v>191.25</v>
      </c>
      <c r="AO141" s="300">
        <f>'COGS-PRICE-MARGIN_CWS'!$E61</f>
        <v>191.25</v>
      </c>
      <c r="AP141" s="300">
        <f>'COGS-PRICE-MARGIN_CWS'!$E82</f>
        <v>202.5</v>
      </c>
      <c r="AQ141" s="102">
        <f>'COGS-PRICE-MARGIN_CWS'!$E82</f>
        <v>202.5</v>
      </c>
      <c r="AR141" s="102">
        <f>'COGS-PRICE-MARGIN_CWS'!$E82</f>
        <v>202.5</v>
      </c>
      <c r="AS141" s="102">
        <f>'COGS-PRICE-MARGIN_CWS'!$E82</f>
        <v>202.5</v>
      </c>
      <c r="AT141" s="102">
        <f>'COGS-PRICE-MARGIN_CWS'!$E82</f>
        <v>202.5</v>
      </c>
      <c r="AU141" s="102">
        <f>'COGS-PRICE-MARGIN_CWS'!$E82</f>
        <v>202.5</v>
      </c>
      <c r="AV141" s="102">
        <f>'COGS-PRICE-MARGIN_CWS'!$E82</f>
        <v>202.5</v>
      </c>
      <c r="AW141" s="102">
        <f>'COGS-PRICE-MARGIN_CWS'!$E82</f>
        <v>202.5</v>
      </c>
      <c r="AX141" s="102">
        <f>'COGS-PRICE-MARGIN_CWS'!$E82</f>
        <v>202.5</v>
      </c>
      <c r="AY141" s="102">
        <f>'COGS-PRICE-MARGIN_CWS'!$E82</f>
        <v>202.5</v>
      </c>
      <c r="AZ141" s="102">
        <f>'COGS-PRICE-MARGIN_CWS'!$E82</f>
        <v>202.5</v>
      </c>
      <c r="BA141" s="102">
        <f>'COGS-PRICE-MARGIN_CWS'!$E82</f>
        <v>202.5</v>
      </c>
      <c r="BB141" s="102">
        <f>'COGS-PRICE-MARGIN_CWS'!$E103</f>
        <v>202.5</v>
      </c>
      <c r="BC141" s="102">
        <f>'COGS-PRICE-MARGIN_CWS'!$E103</f>
        <v>202.5</v>
      </c>
      <c r="BD141" s="102">
        <f>'COGS-PRICE-MARGIN_CWS'!$E103</f>
        <v>202.5</v>
      </c>
      <c r="BE141" s="102">
        <f>'COGS-PRICE-MARGIN_CWS'!$E103</f>
        <v>202.5</v>
      </c>
      <c r="BF141" s="102">
        <f>'COGS-PRICE-MARGIN_CWS'!$E103</f>
        <v>202.5</v>
      </c>
      <c r="BG141" s="102">
        <f>'COGS-PRICE-MARGIN_CWS'!$E103</f>
        <v>202.5</v>
      </c>
      <c r="BH141" s="102">
        <f>'COGS-PRICE-MARGIN_CWS'!$E103</f>
        <v>202.5</v>
      </c>
      <c r="BI141" s="102">
        <f>'COGS-PRICE-MARGIN_CWS'!$E103</f>
        <v>202.5</v>
      </c>
      <c r="BJ141" s="102">
        <f>'COGS-PRICE-MARGIN_CWS'!$E103</f>
        <v>202.5</v>
      </c>
      <c r="BK141" s="102">
        <f>'COGS-PRICE-MARGIN_CWS'!$E103</f>
        <v>202.5</v>
      </c>
      <c r="BL141" s="102">
        <f>'COGS-PRICE-MARGIN_CWS'!$E103</f>
        <v>202.5</v>
      </c>
      <c r="BM141" s="102">
        <f>'COGS-PRICE-MARGIN_CWS'!$E103</f>
        <v>202.5</v>
      </c>
    </row>
    <row r="142" spans="1:72" ht="14.25" customHeight="1" x14ac:dyDescent="0.15">
      <c r="A142" s="369" t="s">
        <v>662</v>
      </c>
      <c r="B142" s="369"/>
      <c r="C142" s="369"/>
      <c r="D142" s="369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630</v>
      </c>
      <c r="P142" s="102">
        <f t="shared" si="6"/>
        <v>630</v>
      </c>
      <c r="Q142" s="102">
        <f t="shared" si="6"/>
        <v>1170</v>
      </c>
      <c r="R142" s="102">
        <f t="shared" si="6"/>
        <v>337.5</v>
      </c>
      <c r="S142" s="102">
        <f t="shared" si="6"/>
        <v>337.5</v>
      </c>
      <c r="T142" s="102">
        <f t="shared" si="6"/>
        <v>675</v>
      </c>
      <c r="U142" s="102">
        <f t="shared" si="6"/>
        <v>675</v>
      </c>
      <c r="V142" s="102">
        <f t="shared" si="6"/>
        <v>675</v>
      </c>
      <c r="W142" s="102">
        <f t="shared" si="6"/>
        <v>675</v>
      </c>
      <c r="X142" s="102">
        <f t="shared" si="6"/>
        <v>675</v>
      </c>
      <c r="Y142" s="102">
        <f t="shared" si="6"/>
        <v>675</v>
      </c>
      <c r="Z142" s="102">
        <f t="shared" si="6"/>
        <v>843.75</v>
      </c>
      <c r="AA142" s="102">
        <f t="shared" si="6"/>
        <v>2025</v>
      </c>
      <c r="AB142" s="102">
        <f t="shared" si="6"/>
        <v>2193.75</v>
      </c>
      <c r="AC142" s="102">
        <f t="shared" si="6"/>
        <v>3206.25</v>
      </c>
      <c r="AD142" s="102">
        <f t="shared" si="6"/>
        <v>1721.25</v>
      </c>
      <c r="AE142" s="102">
        <f t="shared" si="6"/>
        <v>2486.25</v>
      </c>
      <c r="AF142" s="102">
        <f t="shared" si="6"/>
        <v>3060</v>
      </c>
      <c r="AG142" s="102">
        <f t="shared" si="6"/>
        <v>3060</v>
      </c>
      <c r="AH142" s="102">
        <f t="shared" si="6"/>
        <v>3442.5</v>
      </c>
      <c r="AI142" s="102">
        <f t="shared" si="6"/>
        <v>3442.5</v>
      </c>
      <c r="AJ142" s="102">
        <f t="shared" si="6"/>
        <v>3442.5</v>
      </c>
      <c r="AK142" s="102">
        <f t="shared" si="6"/>
        <v>3060</v>
      </c>
      <c r="AL142" s="102">
        <f t="shared" ref="AL142:BL142" si="7">AL141*AL140</f>
        <v>3251.25</v>
      </c>
      <c r="AM142" s="102">
        <f t="shared" si="7"/>
        <v>4398.75</v>
      </c>
      <c r="AN142" s="102">
        <f t="shared" si="7"/>
        <v>4207.5</v>
      </c>
      <c r="AO142" s="300">
        <f t="shared" si="7"/>
        <v>5163.75</v>
      </c>
      <c r="AP142" s="300">
        <f t="shared" si="7"/>
        <v>4252.5</v>
      </c>
      <c r="AQ142" s="102">
        <f t="shared" si="7"/>
        <v>6682.5</v>
      </c>
      <c r="AR142" s="102">
        <f t="shared" si="7"/>
        <v>7897.5</v>
      </c>
      <c r="AS142" s="102">
        <f t="shared" si="7"/>
        <v>7897.5</v>
      </c>
      <c r="AT142" s="102">
        <f t="shared" si="7"/>
        <v>8707.5</v>
      </c>
      <c r="AU142" s="102">
        <f t="shared" si="7"/>
        <v>8707.5</v>
      </c>
      <c r="AV142" s="102">
        <f t="shared" si="7"/>
        <v>8707.5</v>
      </c>
      <c r="AW142" s="102">
        <f t="shared" si="7"/>
        <v>7897.5</v>
      </c>
      <c r="AX142" s="102">
        <f t="shared" si="7"/>
        <v>8100</v>
      </c>
      <c r="AY142" s="102">
        <f t="shared" si="7"/>
        <v>8707.5</v>
      </c>
      <c r="AZ142" s="102">
        <f t="shared" si="7"/>
        <v>8100</v>
      </c>
      <c r="BA142" s="102">
        <f t="shared" si="7"/>
        <v>8707.5</v>
      </c>
      <c r="BB142" s="102">
        <f t="shared" si="7"/>
        <v>8100</v>
      </c>
      <c r="BC142" s="102">
        <f t="shared" si="7"/>
        <v>12757.5</v>
      </c>
      <c r="BD142" s="102">
        <f t="shared" si="7"/>
        <v>14985</v>
      </c>
      <c r="BE142" s="102">
        <f t="shared" si="7"/>
        <v>14985</v>
      </c>
      <c r="BF142" s="102">
        <f t="shared" si="7"/>
        <v>16402.5</v>
      </c>
      <c r="BG142" s="102">
        <f t="shared" si="7"/>
        <v>16402.5</v>
      </c>
      <c r="BH142" s="102">
        <f t="shared" si="7"/>
        <v>16402.5</v>
      </c>
      <c r="BI142" s="102">
        <f t="shared" si="7"/>
        <v>14985</v>
      </c>
      <c r="BJ142" s="102">
        <f t="shared" si="7"/>
        <v>15187.5</v>
      </c>
      <c r="BK142" s="102">
        <f t="shared" si="7"/>
        <v>14782.5</v>
      </c>
      <c r="BL142" s="102">
        <f t="shared" si="7"/>
        <v>13567.5</v>
      </c>
      <c r="BM142" s="102">
        <f>BM141*BM140</f>
        <v>13365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27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77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213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466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849</v>
      </c>
      <c r="BN143" s="105">
        <f>SUM(F143:BM143)</f>
        <v>1632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2430</v>
      </c>
      <c r="AC144" s="90">
        <f>SUM(R142:AC142)</f>
        <v>12993.75</v>
      </c>
      <c r="AO144" s="90">
        <f>SUM(AD142:AO142)</f>
        <v>40736.25</v>
      </c>
      <c r="BA144" s="90">
        <f>SUM(AP142:BA142)</f>
        <v>94365</v>
      </c>
      <c r="BM144" s="90">
        <f>SUM(BB142:BM142)</f>
        <v>171922.5</v>
      </c>
      <c r="BN144" s="105">
        <f>SUM(F144:BM144)</f>
        <v>322447.5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212230</v>
      </c>
      <c r="E4" s="9">
        <f>SUM(P14:AA14)</f>
        <v>482568.75</v>
      </c>
      <c r="F4" s="9">
        <f>SUM(AB14:AM14)</f>
        <v>1184073.75</v>
      </c>
      <c r="G4" s="9">
        <f>SUM(AN14:AY14)</f>
        <v>1947900</v>
      </c>
      <c r="H4" s="9">
        <f>SUM(AZ14:BK14)</f>
        <v>2937662.5</v>
      </c>
      <c r="I4" s="9">
        <f>SUM(E4:H4)</f>
        <v>6552205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106120</v>
      </c>
      <c r="F6" s="66">
        <f>E9</f>
        <v>59393.75</v>
      </c>
      <c r="G6" s="66">
        <f>F9</f>
        <v>73951.25</v>
      </c>
      <c r="H6" s="66">
        <f>G9</f>
        <v>123022.5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212230</v>
      </c>
      <c r="E7" s="9">
        <f>SUM(P17:AA17)</f>
        <v>482568.75</v>
      </c>
      <c r="F7" s="9">
        <f>SUM(AB17:AM17)</f>
        <v>1184073.75</v>
      </c>
      <c r="G7" s="9">
        <f>SUM(AN17:AY17)</f>
        <v>1947900</v>
      </c>
      <c r="H7" s="9">
        <f>SUM(AZ17:BK17)</f>
        <v>2937662.5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106110</v>
      </c>
      <c r="E8" s="9">
        <f>SUM(P18:AA18)</f>
        <v>529295</v>
      </c>
      <c r="F8" s="9">
        <f>SUM(AB18:AM18)</f>
        <v>1169516.25</v>
      </c>
      <c r="G8" s="9">
        <f>SUM(AN18:AY18)</f>
        <v>1898828.75</v>
      </c>
      <c r="H8" s="9">
        <f>SUM(AZ18:BK18)</f>
        <v>2881100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106120</v>
      </c>
      <c r="E9" s="66">
        <f>E6+E7-E8</f>
        <v>59393.75</v>
      </c>
      <c r="F9" s="66">
        <f>F6+F7-F8</f>
        <v>73951.25</v>
      </c>
      <c r="G9" s="66">
        <f>G6+G7-G8</f>
        <v>123022.5</v>
      </c>
      <c r="H9" s="66">
        <f>H6+H7-H8</f>
        <v>179585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106120</v>
      </c>
      <c r="E10" s="140">
        <f>E7-E8</f>
        <v>-46726.25</v>
      </c>
      <c r="F10" s="140">
        <f>F7-F8</f>
        <v>14557.5</v>
      </c>
      <c r="G10" s="140">
        <f>G7-G8</f>
        <v>49071.25</v>
      </c>
      <c r="H10" s="140">
        <f>H7-H8</f>
        <v>56562.5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3" t="s">
        <v>35</v>
      </c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  <c r="P11" s="363" t="s">
        <v>36</v>
      </c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 t="s">
        <v>37</v>
      </c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 t="s">
        <v>38</v>
      </c>
      <c r="AO11" s="363"/>
      <c r="AP11" s="363"/>
      <c r="AQ11" s="363"/>
      <c r="AR11" s="363"/>
      <c r="AS11" s="363"/>
      <c r="AT11" s="363"/>
      <c r="AU11" s="363"/>
      <c r="AV11" s="363"/>
      <c r="AW11" s="363"/>
      <c r="AX11" s="363"/>
      <c r="AY11" s="363"/>
      <c r="AZ11" s="363" t="s">
        <v>39</v>
      </c>
      <c r="BA11" s="363"/>
      <c r="BB11" s="363"/>
      <c r="BC11" s="363"/>
      <c r="BD11" s="363"/>
      <c r="BE11" s="363"/>
      <c r="BF11" s="363"/>
      <c r="BG11" s="363"/>
      <c r="BH11" s="363"/>
      <c r="BI11" s="363"/>
      <c r="BJ11" s="363"/>
      <c r="BK11" s="36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53055</v>
      </c>
      <c r="N14" s="9">
        <f>'REV-REVCALC_CWS'!O41</f>
        <v>53055</v>
      </c>
      <c r="O14" s="9">
        <f>'REV-REVCALC_CWS'!P41</f>
        <v>106120</v>
      </c>
      <c r="P14" s="9">
        <f>'REV-REVCALC_CWS'!Q41</f>
        <v>12975</v>
      </c>
      <c r="Q14" s="9">
        <f>'REV-REVCALC_CWS'!R41</f>
        <v>17312.5</v>
      </c>
      <c r="R14" s="9">
        <f>'REV-REVCALC_CWS'!S41</f>
        <v>38962.5</v>
      </c>
      <c r="S14" s="9">
        <f>'REV-REVCALC_CWS'!T41</f>
        <v>38962.5</v>
      </c>
      <c r="T14" s="9">
        <f>'REV-REVCALC_CWS'!U41</f>
        <v>38962.5</v>
      </c>
      <c r="U14" s="9">
        <f>'REV-REVCALC_CWS'!V41</f>
        <v>38962.5</v>
      </c>
      <c r="V14" s="9">
        <f>'REV-REVCALC_CWS'!W41</f>
        <v>38962.5</v>
      </c>
      <c r="W14" s="9">
        <f>'REV-REVCALC_CWS'!X41</f>
        <v>43300</v>
      </c>
      <c r="X14" s="9">
        <f>'REV-REVCALC_CWS'!Y41</f>
        <v>47618.75</v>
      </c>
      <c r="Y14" s="9">
        <f>'REV-REVCALC_CWS'!Z41</f>
        <v>49250</v>
      </c>
      <c r="Z14" s="9">
        <f>'REV-REVCALC_CWS'!AA41</f>
        <v>57906.25</v>
      </c>
      <c r="AA14" s="9">
        <f>'REV-REVCALC_CWS'!AB41</f>
        <v>59393.75</v>
      </c>
      <c r="AB14" s="9">
        <f>'REV-REVCALC_CWS'!AC41</f>
        <v>58971.25</v>
      </c>
      <c r="AC14" s="9">
        <f>'REV-REVCALC_CWS'!AD41</f>
        <v>90936.25</v>
      </c>
      <c r="AD14" s="9">
        <f>'REV-REVCALC_CWS'!AE41</f>
        <v>107385</v>
      </c>
      <c r="AE14" s="9">
        <f>'REV-REVCALC_CWS'!AF41</f>
        <v>107385</v>
      </c>
      <c r="AF14" s="9">
        <f>'REV-REVCALC_CWS'!AG41</f>
        <v>118017.5</v>
      </c>
      <c r="AG14" s="9">
        <f>'REV-REVCALC_CWS'!AH41</f>
        <v>118017.5</v>
      </c>
      <c r="AH14" s="9">
        <f>'REV-REVCALC_CWS'!AI41</f>
        <v>118017.5</v>
      </c>
      <c r="AI14" s="9">
        <f>'REV-REVCALC_CWS'!AJ41</f>
        <v>107410</v>
      </c>
      <c r="AJ14" s="9">
        <f>'REV-REVCALC_CWS'!AK41</f>
        <v>107601.25</v>
      </c>
      <c r="AK14" s="9">
        <f>'REV-REVCALC_CWS'!AL41</f>
        <v>93398.75</v>
      </c>
      <c r="AL14" s="9">
        <f>'REV-REVCALC_CWS'!AM41</f>
        <v>82982.5</v>
      </c>
      <c r="AM14" s="9">
        <f>'REV-REVCALC_CWS'!AN41</f>
        <v>73951.25</v>
      </c>
      <c r="AN14" s="9">
        <f>'REV-REVCALC_CWS'!AO41</f>
        <v>93527.5</v>
      </c>
      <c r="AO14" s="9">
        <f>'REV-REVCALC_CWS'!AP41</f>
        <v>155462.5</v>
      </c>
      <c r="AP14" s="9">
        <f>'REV-REVCALC_CWS'!AQ41</f>
        <v>174477.5</v>
      </c>
      <c r="AQ14" s="9">
        <f>'REV-REVCALC_CWS'!AR41</f>
        <v>174477.5</v>
      </c>
      <c r="AR14" s="9">
        <f>'REV-REVCALC_CWS'!AS41</f>
        <v>193237.5</v>
      </c>
      <c r="AS14" s="9">
        <f>'REV-REVCALC_CWS'!AT41</f>
        <v>193237.5</v>
      </c>
      <c r="AT14" s="9">
        <f>'REV-REVCALC_CWS'!AU41</f>
        <v>193237.5</v>
      </c>
      <c r="AU14" s="9">
        <f>'REV-REVCALC_CWS'!AV41</f>
        <v>174512.5</v>
      </c>
      <c r="AV14" s="9">
        <f>'REV-REVCALC_CWS'!AW41</f>
        <v>174715</v>
      </c>
      <c r="AW14" s="9">
        <f>'REV-REVCALC_CWS'!AX41</f>
        <v>158257.5</v>
      </c>
      <c r="AX14" s="9">
        <f>'REV-REVCALC_CWS'!AY41</f>
        <v>139735</v>
      </c>
      <c r="AY14" s="9">
        <f>'REV-REVCALC_CWS'!AZ41</f>
        <v>123022.5</v>
      </c>
      <c r="AZ14" s="9">
        <f>'REV-REVCALC_CWS'!BA41</f>
        <v>146580</v>
      </c>
      <c r="BA14" s="9">
        <f>'REV-REVCALC_CWS'!BB41</f>
        <v>230337.5</v>
      </c>
      <c r="BB14" s="9">
        <f>'REV-REVCALC_CWS'!BC41</f>
        <v>265490</v>
      </c>
      <c r="BC14" s="9">
        <f>'REV-REVCALC_CWS'!BD41</f>
        <v>265490</v>
      </c>
      <c r="BD14" s="9">
        <f>'REV-REVCALC_CWS'!BE41</f>
        <v>293467.5</v>
      </c>
      <c r="BE14" s="9">
        <f>'REV-REVCALC_CWS'!BF41</f>
        <v>293467.5</v>
      </c>
      <c r="BF14" s="9">
        <f>'REV-REVCALC_CWS'!BG41</f>
        <v>293467.5</v>
      </c>
      <c r="BG14" s="9">
        <f>'REV-REVCALC_CWS'!BH41</f>
        <v>265525</v>
      </c>
      <c r="BH14" s="9">
        <f>'REV-REVCALC_CWS'!BI41</f>
        <v>265727.5</v>
      </c>
      <c r="BI14" s="9">
        <f>'REV-REVCALC_CWS'!BJ41</f>
        <v>233132.5</v>
      </c>
      <c r="BJ14" s="9">
        <f>'REV-REVCALC_CWS'!BK41</f>
        <v>205392.5</v>
      </c>
      <c r="BK14" s="9">
        <f>'REV-REVCALC_CWS'!BL41</f>
        <v>179585</v>
      </c>
      <c r="BL14" s="38">
        <f>SUM(C14:BK14)</f>
        <v>6764435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53055</v>
      </c>
      <c r="O16" s="66">
        <f t="shared" si="0"/>
        <v>53055</v>
      </c>
      <c r="P16" s="66">
        <f t="shared" si="0"/>
        <v>106120</v>
      </c>
      <c r="Q16" s="66">
        <f t="shared" si="0"/>
        <v>12975</v>
      </c>
      <c r="R16" s="66">
        <f t="shared" si="0"/>
        <v>17312.5</v>
      </c>
      <c r="S16" s="66">
        <f t="shared" si="0"/>
        <v>38962.5</v>
      </c>
      <c r="T16" s="66">
        <f t="shared" si="0"/>
        <v>38962.5</v>
      </c>
      <c r="U16" s="66">
        <f t="shared" si="0"/>
        <v>38962.5</v>
      </c>
      <c r="V16" s="66">
        <f t="shared" si="0"/>
        <v>38962.5</v>
      </c>
      <c r="W16" s="66">
        <f t="shared" si="0"/>
        <v>38962.5</v>
      </c>
      <c r="X16" s="66">
        <f t="shared" si="0"/>
        <v>43300</v>
      </c>
      <c r="Y16" s="66">
        <f t="shared" si="0"/>
        <v>47618.75</v>
      </c>
      <c r="Z16" s="66">
        <f t="shared" si="0"/>
        <v>49250</v>
      </c>
      <c r="AA16" s="66">
        <f t="shared" si="0"/>
        <v>57906.25</v>
      </c>
      <c r="AB16" s="66">
        <f t="shared" si="0"/>
        <v>59393.75</v>
      </c>
      <c r="AC16" s="66">
        <f t="shared" si="0"/>
        <v>58971.25</v>
      </c>
      <c r="AD16" s="66">
        <f t="shared" si="0"/>
        <v>90936.25</v>
      </c>
      <c r="AE16" s="66">
        <f t="shared" si="0"/>
        <v>107385</v>
      </c>
      <c r="AF16" s="66">
        <f t="shared" si="0"/>
        <v>107385</v>
      </c>
      <c r="AG16" s="66">
        <f t="shared" si="0"/>
        <v>118017.5</v>
      </c>
      <c r="AH16" s="66">
        <f t="shared" si="0"/>
        <v>118017.5</v>
      </c>
      <c r="AI16" s="66">
        <f t="shared" si="0"/>
        <v>118017.5</v>
      </c>
      <c r="AJ16" s="66">
        <f t="shared" ref="AJ16:BK16" si="1">AI19</f>
        <v>107410</v>
      </c>
      <c r="AK16" s="66">
        <f t="shared" si="1"/>
        <v>107601.25</v>
      </c>
      <c r="AL16" s="66">
        <f t="shared" si="1"/>
        <v>93398.75</v>
      </c>
      <c r="AM16" s="66">
        <f t="shared" si="1"/>
        <v>82982.5</v>
      </c>
      <c r="AN16" s="66">
        <f t="shared" si="1"/>
        <v>73951.25</v>
      </c>
      <c r="AO16" s="66">
        <f t="shared" si="1"/>
        <v>93527.5</v>
      </c>
      <c r="AP16" s="66">
        <f t="shared" si="1"/>
        <v>155462.5</v>
      </c>
      <c r="AQ16" s="66">
        <f t="shared" si="1"/>
        <v>174477.5</v>
      </c>
      <c r="AR16" s="66">
        <f t="shared" si="1"/>
        <v>174477.5</v>
      </c>
      <c r="AS16" s="66">
        <f t="shared" si="1"/>
        <v>193237.5</v>
      </c>
      <c r="AT16" s="66">
        <f t="shared" si="1"/>
        <v>193237.5</v>
      </c>
      <c r="AU16" s="66">
        <f t="shared" si="1"/>
        <v>193237.5</v>
      </c>
      <c r="AV16" s="66">
        <f t="shared" si="1"/>
        <v>174512.5</v>
      </c>
      <c r="AW16" s="66">
        <f t="shared" si="1"/>
        <v>174715</v>
      </c>
      <c r="AX16" s="66">
        <f t="shared" si="1"/>
        <v>158257.5</v>
      </c>
      <c r="AY16" s="66">
        <f t="shared" si="1"/>
        <v>139735</v>
      </c>
      <c r="AZ16" s="66">
        <f t="shared" si="1"/>
        <v>123022.5</v>
      </c>
      <c r="BA16" s="66">
        <f t="shared" si="1"/>
        <v>146580</v>
      </c>
      <c r="BB16" s="66">
        <f t="shared" si="1"/>
        <v>230337.5</v>
      </c>
      <c r="BC16" s="66">
        <f t="shared" si="1"/>
        <v>265490</v>
      </c>
      <c r="BD16" s="66">
        <f t="shared" si="1"/>
        <v>265490</v>
      </c>
      <c r="BE16" s="66">
        <f t="shared" si="1"/>
        <v>293467.5</v>
      </c>
      <c r="BF16" s="66">
        <f t="shared" si="1"/>
        <v>293467.5</v>
      </c>
      <c r="BG16" s="66">
        <f t="shared" si="1"/>
        <v>293467.5</v>
      </c>
      <c r="BH16" s="66">
        <f t="shared" si="1"/>
        <v>265525</v>
      </c>
      <c r="BI16" s="66">
        <f t="shared" si="1"/>
        <v>265727.5</v>
      </c>
      <c r="BJ16" s="66">
        <f t="shared" si="1"/>
        <v>233132.5</v>
      </c>
      <c r="BK16" s="66">
        <f t="shared" si="1"/>
        <v>205392.5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0</v>
      </c>
      <c r="H17" s="140">
        <f t="shared" si="2"/>
        <v>0</v>
      </c>
      <c r="I17" s="140">
        <f t="shared" si="2"/>
        <v>0</v>
      </c>
      <c r="J17" s="140">
        <f t="shared" si="2"/>
        <v>0</v>
      </c>
      <c r="K17" s="140">
        <f t="shared" si="2"/>
        <v>0</v>
      </c>
      <c r="L17" s="140">
        <f t="shared" si="2"/>
        <v>0</v>
      </c>
      <c r="M17" s="140">
        <f t="shared" si="2"/>
        <v>53055</v>
      </c>
      <c r="N17" s="140">
        <f t="shared" si="2"/>
        <v>53055</v>
      </c>
      <c r="O17" s="140">
        <f t="shared" si="2"/>
        <v>106120</v>
      </c>
      <c r="P17" s="140">
        <f t="shared" si="2"/>
        <v>12975</v>
      </c>
      <c r="Q17" s="140">
        <f t="shared" si="2"/>
        <v>17312.5</v>
      </c>
      <c r="R17" s="140">
        <f t="shared" si="2"/>
        <v>38962.5</v>
      </c>
      <c r="S17" s="140">
        <f t="shared" si="2"/>
        <v>38962.5</v>
      </c>
      <c r="T17" s="140">
        <f t="shared" si="2"/>
        <v>38962.5</v>
      </c>
      <c r="U17" s="140">
        <f t="shared" si="2"/>
        <v>38962.5</v>
      </c>
      <c r="V17" s="140">
        <f t="shared" si="2"/>
        <v>38962.5</v>
      </c>
      <c r="W17" s="140">
        <f t="shared" si="2"/>
        <v>43300</v>
      </c>
      <c r="X17" s="140">
        <f t="shared" si="2"/>
        <v>47618.75</v>
      </c>
      <c r="Y17" s="140">
        <f t="shared" si="2"/>
        <v>49250</v>
      </c>
      <c r="Z17" s="140">
        <f t="shared" si="2"/>
        <v>57906.25</v>
      </c>
      <c r="AA17" s="140">
        <f t="shared" si="2"/>
        <v>59393.75</v>
      </c>
      <c r="AB17" s="140">
        <f t="shared" si="2"/>
        <v>58971.25</v>
      </c>
      <c r="AC17" s="140">
        <f t="shared" si="2"/>
        <v>90936.25</v>
      </c>
      <c r="AD17" s="140">
        <f t="shared" si="2"/>
        <v>107385</v>
      </c>
      <c r="AE17" s="140">
        <f t="shared" si="2"/>
        <v>107385</v>
      </c>
      <c r="AF17" s="140">
        <f t="shared" si="2"/>
        <v>118017.5</v>
      </c>
      <c r="AG17" s="140">
        <f t="shared" si="2"/>
        <v>118017.5</v>
      </c>
      <c r="AH17" s="140">
        <f t="shared" si="2"/>
        <v>118017.5</v>
      </c>
      <c r="AI17" s="140">
        <f t="shared" ref="AI17:BK17" si="3">AI14</f>
        <v>107410</v>
      </c>
      <c r="AJ17" s="140">
        <f t="shared" si="3"/>
        <v>107601.25</v>
      </c>
      <c r="AK17" s="140">
        <f t="shared" si="3"/>
        <v>93398.75</v>
      </c>
      <c r="AL17" s="140">
        <f t="shared" si="3"/>
        <v>82982.5</v>
      </c>
      <c r="AM17" s="140">
        <f t="shared" si="3"/>
        <v>73951.25</v>
      </c>
      <c r="AN17" s="140">
        <f t="shared" si="3"/>
        <v>93527.5</v>
      </c>
      <c r="AO17" s="140">
        <f t="shared" si="3"/>
        <v>155462.5</v>
      </c>
      <c r="AP17" s="140">
        <f t="shared" si="3"/>
        <v>174477.5</v>
      </c>
      <c r="AQ17" s="140">
        <f t="shared" si="3"/>
        <v>174477.5</v>
      </c>
      <c r="AR17" s="140">
        <f t="shared" si="3"/>
        <v>193237.5</v>
      </c>
      <c r="AS17" s="140">
        <f t="shared" si="3"/>
        <v>193237.5</v>
      </c>
      <c r="AT17" s="140">
        <f t="shared" si="3"/>
        <v>193237.5</v>
      </c>
      <c r="AU17" s="140">
        <f t="shared" si="3"/>
        <v>174512.5</v>
      </c>
      <c r="AV17" s="140">
        <f t="shared" si="3"/>
        <v>174715</v>
      </c>
      <c r="AW17" s="140">
        <f t="shared" si="3"/>
        <v>158257.5</v>
      </c>
      <c r="AX17" s="140">
        <f t="shared" si="3"/>
        <v>139735</v>
      </c>
      <c r="AY17" s="140">
        <f t="shared" si="3"/>
        <v>123022.5</v>
      </c>
      <c r="AZ17" s="140">
        <f t="shared" si="3"/>
        <v>146580</v>
      </c>
      <c r="BA17" s="140">
        <f t="shared" si="3"/>
        <v>230337.5</v>
      </c>
      <c r="BB17" s="140">
        <f t="shared" si="3"/>
        <v>265490</v>
      </c>
      <c r="BC17" s="140">
        <f t="shared" si="3"/>
        <v>265490</v>
      </c>
      <c r="BD17" s="140">
        <f t="shared" si="3"/>
        <v>293467.5</v>
      </c>
      <c r="BE17" s="140">
        <f t="shared" si="3"/>
        <v>293467.5</v>
      </c>
      <c r="BF17" s="140">
        <f t="shared" si="3"/>
        <v>293467.5</v>
      </c>
      <c r="BG17" s="140">
        <f t="shared" si="3"/>
        <v>265525</v>
      </c>
      <c r="BH17" s="140">
        <f t="shared" si="3"/>
        <v>265727.5</v>
      </c>
      <c r="BI17" s="140">
        <f t="shared" si="3"/>
        <v>233132.5</v>
      </c>
      <c r="BJ17" s="140">
        <f t="shared" si="3"/>
        <v>205392.5</v>
      </c>
      <c r="BK17" s="140">
        <f t="shared" si="3"/>
        <v>179585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0</v>
      </c>
      <c r="I18" s="140">
        <f t="shared" si="4"/>
        <v>0</v>
      </c>
      <c r="J18" s="140">
        <f t="shared" si="4"/>
        <v>0</v>
      </c>
      <c r="K18" s="140">
        <f t="shared" si="4"/>
        <v>0</v>
      </c>
      <c r="L18" s="140">
        <f t="shared" si="4"/>
        <v>0</v>
      </c>
      <c r="M18" s="140">
        <f t="shared" si="4"/>
        <v>0</v>
      </c>
      <c r="N18" s="140">
        <f t="shared" si="4"/>
        <v>53055</v>
      </c>
      <c r="O18" s="140">
        <f t="shared" si="4"/>
        <v>53055</v>
      </c>
      <c r="P18" s="140">
        <f t="shared" si="4"/>
        <v>106120</v>
      </c>
      <c r="Q18" s="140">
        <f t="shared" si="4"/>
        <v>12975</v>
      </c>
      <c r="R18" s="140">
        <f t="shared" si="4"/>
        <v>17312.5</v>
      </c>
      <c r="S18" s="140">
        <f t="shared" si="4"/>
        <v>38962.5</v>
      </c>
      <c r="T18" s="140">
        <f t="shared" si="4"/>
        <v>38962.5</v>
      </c>
      <c r="U18" s="140">
        <f t="shared" si="4"/>
        <v>38962.5</v>
      </c>
      <c r="V18" s="140">
        <f t="shared" si="4"/>
        <v>38962.5</v>
      </c>
      <c r="W18" s="140">
        <f t="shared" si="4"/>
        <v>38962.5</v>
      </c>
      <c r="X18" s="140">
        <f t="shared" si="4"/>
        <v>43300</v>
      </c>
      <c r="Y18" s="140">
        <f t="shared" si="4"/>
        <v>47618.75</v>
      </c>
      <c r="Z18" s="140">
        <f t="shared" si="4"/>
        <v>49250</v>
      </c>
      <c r="AA18" s="140">
        <f t="shared" si="4"/>
        <v>57906.25</v>
      </c>
      <c r="AB18" s="140">
        <f t="shared" si="4"/>
        <v>59393.75</v>
      </c>
      <c r="AC18" s="140">
        <f t="shared" si="4"/>
        <v>58971.25</v>
      </c>
      <c r="AD18" s="140">
        <f t="shared" si="4"/>
        <v>90936.25</v>
      </c>
      <c r="AE18" s="140">
        <f t="shared" si="4"/>
        <v>107385</v>
      </c>
      <c r="AF18" s="140">
        <f t="shared" si="4"/>
        <v>107385</v>
      </c>
      <c r="AG18" s="140">
        <f t="shared" si="4"/>
        <v>118017.5</v>
      </c>
      <c r="AH18" s="140">
        <f t="shared" si="4"/>
        <v>118017.5</v>
      </c>
      <c r="AI18" s="140">
        <f t="shared" si="4"/>
        <v>118017.5</v>
      </c>
      <c r="AJ18" s="140">
        <f t="shared" ref="AJ18:BK18" si="5">AI17</f>
        <v>107410</v>
      </c>
      <c r="AK18" s="140">
        <f t="shared" si="5"/>
        <v>107601.25</v>
      </c>
      <c r="AL18" s="140">
        <f t="shared" si="5"/>
        <v>93398.75</v>
      </c>
      <c r="AM18" s="140">
        <f t="shared" si="5"/>
        <v>82982.5</v>
      </c>
      <c r="AN18" s="140">
        <f t="shared" si="5"/>
        <v>73951.25</v>
      </c>
      <c r="AO18" s="140">
        <f t="shared" si="5"/>
        <v>93527.5</v>
      </c>
      <c r="AP18" s="140">
        <f t="shared" si="5"/>
        <v>155462.5</v>
      </c>
      <c r="AQ18" s="140">
        <f t="shared" si="5"/>
        <v>174477.5</v>
      </c>
      <c r="AR18" s="140">
        <f t="shared" si="5"/>
        <v>174477.5</v>
      </c>
      <c r="AS18" s="140">
        <f t="shared" si="5"/>
        <v>193237.5</v>
      </c>
      <c r="AT18" s="140">
        <f t="shared" si="5"/>
        <v>193237.5</v>
      </c>
      <c r="AU18" s="140">
        <f t="shared" si="5"/>
        <v>193237.5</v>
      </c>
      <c r="AV18" s="140">
        <f t="shared" si="5"/>
        <v>174512.5</v>
      </c>
      <c r="AW18" s="140">
        <f t="shared" si="5"/>
        <v>174715</v>
      </c>
      <c r="AX18" s="140">
        <f t="shared" si="5"/>
        <v>158257.5</v>
      </c>
      <c r="AY18" s="140">
        <f t="shared" si="5"/>
        <v>139735</v>
      </c>
      <c r="AZ18" s="140">
        <f t="shared" si="5"/>
        <v>123022.5</v>
      </c>
      <c r="BA18" s="140">
        <f t="shared" si="5"/>
        <v>146580</v>
      </c>
      <c r="BB18" s="140">
        <f t="shared" si="5"/>
        <v>230337.5</v>
      </c>
      <c r="BC18" s="140">
        <f t="shared" si="5"/>
        <v>265490</v>
      </c>
      <c r="BD18" s="140">
        <f t="shared" si="5"/>
        <v>265490</v>
      </c>
      <c r="BE18" s="140">
        <f t="shared" si="5"/>
        <v>293467.5</v>
      </c>
      <c r="BF18" s="140">
        <f t="shared" si="5"/>
        <v>293467.5</v>
      </c>
      <c r="BG18" s="140">
        <f t="shared" si="5"/>
        <v>293467.5</v>
      </c>
      <c r="BH18" s="140">
        <f t="shared" si="5"/>
        <v>265525</v>
      </c>
      <c r="BI18" s="140">
        <f t="shared" si="5"/>
        <v>265727.5</v>
      </c>
      <c r="BJ18" s="140">
        <f t="shared" si="5"/>
        <v>233132.5</v>
      </c>
      <c r="BK18" s="140">
        <f t="shared" si="5"/>
        <v>205392.5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53055</v>
      </c>
      <c r="N19" s="66">
        <f t="shared" si="6"/>
        <v>53055</v>
      </c>
      <c r="O19" s="66">
        <f t="shared" si="6"/>
        <v>106120</v>
      </c>
      <c r="P19" s="66">
        <f t="shared" si="6"/>
        <v>12975</v>
      </c>
      <c r="Q19" s="66">
        <f t="shared" si="6"/>
        <v>17312.5</v>
      </c>
      <c r="R19" s="66">
        <f t="shared" si="6"/>
        <v>38962.5</v>
      </c>
      <c r="S19" s="66">
        <f t="shared" si="6"/>
        <v>38962.5</v>
      </c>
      <c r="T19" s="66">
        <f t="shared" si="6"/>
        <v>38962.5</v>
      </c>
      <c r="U19" s="66">
        <f t="shared" si="6"/>
        <v>38962.5</v>
      </c>
      <c r="V19" s="66">
        <f t="shared" si="6"/>
        <v>38962.5</v>
      </c>
      <c r="W19" s="66">
        <f t="shared" si="6"/>
        <v>43300</v>
      </c>
      <c r="X19" s="66">
        <f t="shared" si="6"/>
        <v>47618.75</v>
      </c>
      <c r="Y19" s="66">
        <f t="shared" si="6"/>
        <v>49250</v>
      </c>
      <c r="Z19" s="66">
        <f t="shared" si="6"/>
        <v>57906.25</v>
      </c>
      <c r="AA19" s="66">
        <f t="shared" si="6"/>
        <v>59393.75</v>
      </c>
      <c r="AB19" s="66">
        <f t="shared" si="6"/>
        <v>58971.25</v>
      </c>
      <c r="AC19" s="66">
        <f t="shared" si="6"/>
        <v>90936.25</v>
      </c>
      <c r="AD19" s="66">
        <f t="shared" si="6"/>
        <v>107385</v>
      </c>
      <c r="AE19" s="66">
        <f t="shared" si="6"/>
        <v>107385</v>
      </c>
      <c r="AF19" s="66">
        <f t="shared" si="6"/>
        <v>118017.5</v>
      </c>
      <c r="AG19" s="66">
        <f t="shared" si="6"/>
        <v>118017.5</v>
      </c>
      <c r="AH19" s="66">
        <f t="shared" si="6"/>
        <v>118017.5</v>
      </c>
      <c r="AI19" s="66">
        <f t="shared" ref="AI19:BK19" si="7">AI16+AI17-AI18</f>
        <v>107410</v>
      </c>
      <c r="AJ19" s="66">
        <f t="shared" si="7"/>
        <v>107601.25</v>
      </c>
      <c r="AK19" s="66">
        <f t="shared" si="7"/>
        <v>93398.75</v>
      </c>
      <c r="AL19" s="66">
        <f t="shared" si="7"/>
        <v>82982.5</v>
      </c>
      <c r="AM19" s="66">
        <f t="shared" si="7"/>
        <v>73951.25</v>
      </c>
      <c r="AN19" s="66">
        <f t="shared" si="7"/>
        <v>93527.5</v>
      </c>
      <c r="AO19" s="66">
        <f t="shared" si="7"/>
        <v>155462.5</v>
      </c>
      <c r="AP19" s="66">
        <f t="shared" si="7"/>
        <v>174477.5</v>
      </c>
      <c r="AQ19" s="66">
        <f t="shared" si="7"/>
        <v>174477.5</v>
      </c>
      <c r="AR19" s="66">
        <f t="shared" si="7"/>
        <v>193237.5</v>
      </c>
      <c r="AS19" s="66">
        <f t="shared" si="7"/>
        <v>193237.5</v>
      </c>
      <c r="AT19" s="66">
        <f t="shared" si="7"/>
        <v>193237.5</v>
      </c>
      <c r="AU19" s="66">
        <f t="shared" si="7"/>
        <v>174512.5</v>
      </c>
      <c r="AV19" s="66">
        <f t="shared" si="7"/>
        <v>174715</v>
      </c>
      <c r="AW19" s="66">
        <f t="shared" si="7"/>
        <v>158257.5</v>
      </c>
      <c r="AX19" s="66">
        <f t="shared" si="7"/>
        <v>139735</v>
      </c>
      <c r="AY19" s="66">
        <f t="shared" si="7"/>
        <v>123022.5</v>
      </c>
      <c r="AZ19" s="66">
        <f t="shared" si="7"/>
        <v>146580</v>
      </c>
      <c r="BA19" s="66">
        <f t="shared" si="7"/>
        <v>230337.5</v>
      </c>
      <c r="BB19" s="66">
        <f t="shared" si="7"/>
        <v>265490</v>
      </c>
      <c r="BC19" s="66">
        <f t="shared" si="7"/>
        <v>265490</v>
      </c>
      <c r="BD19" s="66">
        <f t="shared" si="7"/>
        <v>293467.5</v>
      </c>
      <c r="BE19" s="66">
        <f t="shared" si="7"/>
        <v>293467.5</v>
      </c>
      <c r="BF19" s="66">
        <f t="shared" si="7"/>
        <v>293467.5</v>
      </c>
      <c r="BG19" s="66">
        <f t="shared" si="7"/>
        <v>265525</v>
      </c>
      <c r="BH19" s="66">
        <f t="shared" si="7"/>
        <v>265727.5</v>
      </c>
      <c r="BI19" s="66">
        <f t="shared" si="7"/>
        <v>233132.5</v>
      </c>
      <c r="BJ19" s="66">
        <f t="shared" si="7"/>
        <v>205392.5</v>
      </c>
      <c r="BK19" s="66">
        <f t="shared" si="7"/>
        <v>179585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53055</v>
      </c>
      <c r="N20" s="140">
        <f t="shared" si="8"/>
        <v>0</v>
      </c>
      <c r="O20" s="140">
        <f t="shared" si="8"/>
        <v>53065</v>
      </c>
      <c r="P20" s="140">
        <f t="shared" si="8"/>
        <v>-93145</v>
      </c>
      <c r="Q20" s="140">
        <f t="shared" si="8"/>
        <v>4337.5</v>
      </c>
      <c r="R20" s="140">
        <f t="shared" si="8"/>
        <v>21650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4337.5</v>
      </c>
      <c r="X20" s="140">
        <f t="shared" si="8"/>
        <v>4318.75</v>
      </c>
      <c r="Y20" s="140">
        <f t="shared" si="8"/>
        <v>1631.25</v>
      </c>
      <c r="Z20" s="140">
        <f t="shared" si="8"/>
        <v>8656.25</v>
      </c>
      <c r="AA20" s="140">
        <f t="shared" si="8"/>
        <v>1487.5</v>
      </c>
      <c r="AB20" s="140">
        <f t="shared" si="8"/>
        <v>-422.5</v>
      </c>
      <c r="AC20" s="140">
        <f t="shared" si="8"/>
        <v>31965</v>
      </c>
      <c r="AD20" s="140">
        <f t="shared" si="8"/>
        <v>16448.75</v>
      </c>
      <c r="AE20" s="140">
        <f t="shared" si="8"/>
        <v>0</v>
      </c>
      <c r="AF20" s="140">
        <f t="shared" si="8"/>
        <v>10632.5</v>
      </c>
      <c r="AG20" s="140">
        <f t="shared" si="8"/>
        <v>0</v>
      </c>
      <c r="AH20" s="140">
        <f t="shared" si="8"/>
        <v>0</v>
      </c>
      <c r="AI20" s="140">
        <f t="shared" si="8"/>
        <v>-10607.5</v>
      </c>
      <c r="AJ20" s="140">
        <f t="shared" ref="AJ20:BK20" si="9">AJ17-AJ18</f>
        <v>191.25</v>
      </c>
      <c r="AK20" s="140">
        <f t="shared" si="9"/>
        <v>-14202.5</v>
      </c>
      <c r="AL20" s="140">
        <f t="shared" si="9"/>
        <v>-10416.25</v>
      </c>
      <c r="AM20" s="140">
        <f t="shared" si="9"/>
        <v>-9031.25</v>
      </c>
      <c r="AN20" s="140">
        <f t="shared" si="9"/>
        <v>19576.25</v>
      </c>
      <c r="AO20" s="140">
        <f t="shared" si="9"/>
        <v>61935</v>
      </c>
      <c r="AP20" s="140">
        <f t="shared" si="9"/>
        <v>19015</v>
      </c>
      <c r="AQ20" s="140">
        <f t="shared" si="9"/>
        <v>0</v>
      </c>
      <c r="AR20" s="140">
        <f t="shared" si="9"/>
        <v>18760</v>
      </c>
      <c r="AS20" s="140">
        <f t="shared" si="9"/>
        <v>0</v>
      </c>
      <c r="AT20" s="140">
        <f t="shared" si="9"/>
        <v>0</v>
      </c>
      <c r="AU20" s="140">
        <f t="shared" si="9"/>
        <v>-18725</v>
      </c>
      <c r="AV20" s="140">
        <f t="shared" si="9"/>
        <v>202.5</v>
      </c>
      <c r="AW20" s="140">
        <f t="shared" si="9"/>
        <v>-16457.5</v>
      </c>
      <c r="AX20" s="140">
        <f t="shared" si="9"/>
        <v>-18522.5</v>
      </c>
      <c r="AY20" s="140">
        <f t="shared" si="9"/>
        <v>-16712.5</v>
      </c>
      <c r="AZ20" s="140">
        <f t="shared" si="9"/>
        <v>23557.5</v>
      </c>
      <c r="BA20" s="140">
        <f t="shared" si="9"/>
        <v>83757.5</v>
      </c>
      <c r="BB20" s="140">
        <f t="shared" si="9"/>
        <v>35152.5</v>
      </c>
      <c r="BC20" s="140">
        <f t="shared" si="9"/>
        <v>0</v>
      </c>
      <c r="BD20" s="140">
        <f t="shared" si="9"/>
        <v>27977.5</v>
      </c>
      <c r="BE20" s="140">
        <f t="shared" si="9"/>
        <v>0</v>
      </c>
      <c r="BF20" s="140">
        <f t="shared" si="9"/>
        <v>0</v>
      </c>
      <c r="BG20" s="140">
        <f t="shared" si="9"/>
        <v>-27942.5</v>
      </c>
      <c r="BH20" s="140">
        <f t="shared" si="9"/>
        <v>202.5</v>
      </c>
      <c r="BI20" s="140">
        <f t="shared" si="9"/>
        <v>-32595</v>
      </c>
      <c r="BJ20" s="140">
        <f t="shared" si="9"/>
        <v>-27740</v>
      </c>
      <c r="BK20" s="140">
        <f t="shared" si="9"/>
        <v>-25807.5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0" t="s">
        <v>292</v>
      </c>
      <c r="BO2" s="370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63"/>
      <c r="C2" s="363"/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 t="s">
        <v>36</v>
      </c>
      <c r="O2" s="363"/>
      <c r="P2" s="363"/>
      <c r="Q2" s="363"/>
      <c r="R2" s="363"/>
      <c r="S2" s="363"/>
      <c r="T2" s="363"/>
      <c r="U2" s="363"/>
      <c r="V2" s="363"/>
      <c r="W2" s="363"/>
      <c r="X2" s="363"/>
      <c r="Y2" s="363"/>
      <c r="Z2" s="363" t="s">
        <v>37</v>
      </c>
      <c r="AA2" s="363"/>
      <c r="AB2" s="363"/>
      <c r="AC2" s="363"/>
      <c r="AD2" s="363"/>
      <c r="AE2" s="363"/>
      <c r="AF2" s="363"/>
      <c r="AG2" s="363"/>
      <c r="AH2" s="363"/>
      <c r="AI2" s="363"/>
      <c r="AJ2" s="363"/>
      <c r="AK2" s="363"/>
      <c r="AL2" s="363" t="s">
        <v>38</v>
      </c>
      <c r="AM2" s="363"/>
      <c r="AN2" s="363"/>
      <c r="AO2" s="363"/>
      <c r="AP2" s="363"/>
      <c r="AQ2" s="363"/>
      <c r="AR2" s="363"/>
      <c r="AS2" s="363"/>
      <c r="AT2" s="363"/>
      <c r="AU2" s="363"/>
      <c r="AV2" s="363"/>
      <c r="AW2" s="363"/>
      <c r="AX2" s="363" t="s">
        <v>39</v>
      </c>
      <c r="AY2" s="363"/>
      <c r="AZ2" s="363"/>
      <c r="BA2" s="363"/>
      <c r="BB2" s="363"/>
      <c r="BC2" s="363"/>
      <c r="BD2" s="363"/>
      <c r="BE2" s="363"/>
      <c r="BF2" s="363"/>
      <c r="BG2" s="363"/>
      <c r="BH2" s="363"/>
      <c r="BI2" s="36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63" t="s">
        <v>35</v>
      </c>
      <c r="C14" s="363"/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 t="s">
        <v>36</v>
      </c>
      <c r="O14" s="363"/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 t="s">
        <v>37</v>
      </c>
      <c r="AA14" s="363"/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 t="s">
        <v>38</v>
      </c>
      <c r="AM14" s="363"/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 t="s">
        <v>39</v>
      </c>
      <c r="AY14" s="363"/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1094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1095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1" t="s">
        <v>287</v>
      </c>
      <c r="I1" s="371"/>
      <c r="J1" s="371"/>
      <c r="K1" s="371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3"/>
      <c r="R3" s="10"/>
      <c r="S3" s="363" t="s">
        <v>36</v>
      </c>
      <c r="T3" s="363"/>
      <c r="U3" s="363"/>
      <c r="V3" s="363"/>
      <c r="W3" s="363"/>
      <c r="X3" s="363"/>
      <c r="Y3" s="363"/>
      <c r="Z3" s="363"/>
      <c r="AA3" s="363"/>
      <c r="AB3" s="363"/>
      <c r="AC3" s="363"/>
      <c r="AD3" s="363"/>
      <c r="AE3" s="10"/>
      <c r="AF3" s="363" t="s">
        <v>37</v>
      </c>
      <c r="AG3" s="363"/>
      <c r="AH3" s="363"/>
      <c r="AI3" s="363"/>
      <c r="AJ3" s="363"/>
      <c r="AK3" s="363"/>
      <c r="AL3" s="363"/>
      <c r="AM3" s="363"/>
      <c r="AN3" s="363"/>
      <c r="AO3" s="363"/>
      <c r="AP3" s="363"/>
      <c r="AQ3" s="363"/>
      <c r="AR3" s="10"/>
      <c r="AS3" s="363" t="s">
        <v>38</v>
      </c>
      <c r="AT3" s="363"/>
      <c r="AU3" s="363"/>
      <c r="AV3" s="363"/>
      <c r="AW3" s="363"/>
      <c r="AX3" s="363"/>
      <c r="AY3" s="363"/>
      <c r="AZ3" s="363"/>
      <c r="BA3" s="363"/>
      <c r="BB3" s="363"/>
      <c r="BC3" s="363"/>
      <c r="BD3" s="363"/>
      <c r="BE3" s="10"/>
      <c r="BF3" s="363" t="s">
        <v>39</v>
      </c>
      <c r="BG3" s="363"/>
      <c r="BH3" s="363"/>
      <c r="BI3" s="363"/>
      <c r="BJ3" s="363"/>
      <c r="BK3" s="363"/>
      <c r="BL3" s="363"/>
      <c r="BM3" s="36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3" t="s">
        <v>318</v>
      </c>
      <c r="B2" s="363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3" t="s">
        <v>35</v>
      </c>
      <c r="D5" s="363"/>
      <c r="E5" s="363"/>
      <c r="F5" s="363"/>
      <c r="G5" s="363"/>
      <c r="H5" s="363"/>
      <c r="I5" s="363"/>
      <c r="J5" s="363"/>
      <c r="K5" s="363"/>
      <c r="L5" s="363"/>
      <c r="M5" s="363"/>
      <c r="N5" s="363"/>
      <c r="O5" s="363" t="s">
        <v>36</v>
      </c>
      <c r="P5" s="363"/>
      <c r="Q5" s="363"/>
      <c r="R5" s="363"/>
      <c r="S5" s="363"/>
      <c r="T5" s="363"/>
      <c r="U5" s="363"/>
      <c r="V5" s="363"/>
      <c r="W5" s="363"/>
      <c r="X5" s="363"/>
      <c r="Y5" s="363"/>
      <c r="Z5" s="363"/>
      <c r="AA5" s="363" t="s">
        <v>37</v>
      </c>
      <c r="AB5" s="363"/>
      <c r="AC5" s="363"/>
      <c r="AD5" s="363"/>
      <c r="AE5" s="363"/>
      <c r="AF5" s="363"/>
      <c r="AG5" s="363"/>
      <c r="AH5" s="363"/>
      <c r="AI5" s="363"/>
      <c r="AJ5" s="363"/>
      <c r="AK5" s="363"/>
      <c r="AL5" s="363"/>
      <c r="AM5" s="363" t="s">
        <v>38</v>
      </c>
      <c r="AN5" s="363"/>
      <c r="AO5" s="363"/>
      <c r="AP5" s="363"/>
      <c r="AQ5" s="363"/>
      <c r="AR5" s="363"/>
      <c r="AS5" s="363"/>
      <c r="AT5" s="363"/>
      <c r="AU5" s="363"/>
      <c r="AV5" s="363"/>
      <c r="AW5" s="363"/>
      <c r="AX5" s="363"/>
      <c r="AY5" s="363" t="s">
        <v>39</v>
      </c>
      <c r="AZ5" s="363"/>
      <c r="BA5" s="363"/>
      <c r="BB5" s="363"/>
      <c r="BC5" s="363"/>
      <c r="BD5" s="363"/>
      <c r="BE5" s="363"/>
      <c r="BF5" s="363"/>
      <c r="BG5" s="363"/>
      <c r="BH5" s="363"/>
      <c r="BI5" s="363"/>
      <c r="BJ5" s="36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3" t="s">
        <v>35</v>
      </c>
      <c r="D21" s="363"/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 t="s">
        <v>36</v>
      </c>
      <c r="P21" s="363"/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 t="s">
        <v>37</v>
      </c>
      <c r="AB21" s="363"/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 t="s">
        <v>38</v>
      </c>
      <c r="AN21" s="363"/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 t="s">
        <v>39</v>
      </c>
      <c r="AZ21" s="363"/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1128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1129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5"/>
    </row>
    <row r="2" spans="1:66" x14ac:dyDescent="0.15">
      <c r="B2" s="74" t="s">
        <v>1055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1057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1057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1057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1058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1057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1057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1057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1057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1057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1059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1057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1057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1057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1057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1057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1056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3" t="s">
        <v>35</v>
      </c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 t="s">
        <v>36</v>
      </c>
      <c r="U1" s="363"/>
      <c r="V1" s="363"/>
      <c r="W1" s="363"/>
      <c r="X1" s="363"/>
      <c r="Y1" s="363"/>
      <c r="Z1" s="363"/>
      <c r="AA1" s="363"/>
      <c r="AB1" s="363"/>
      <c r="AC1" s="363"/>
      <c r="AD1" s="363"/>
      <c r="AE1" s="363"/>
      <c r="AF1" s="363" t="s">
        <v>37</v>
      </c>
      <c r="AG1" s="363"/>
      <c r="AH1" s="363"/>
      <c r="AI1" s="363"/>
      <c r="AJ1" s="363"/>
      <c r="AK1" s="363"/>
      <c r="AL1" s="363"/>
      <c r="AM1" s="363"/>
      <c r="AN1" s="363"/>
      <c r="AO1" s="363"/>
      <c r="AP1" s="363"/>
      <c r="AQ1" s="363"/>
      <c r="AR1" s="363" t="s">
        <v>38</v>
      </c>
      <c r="AS1" s="363"/>
      <c r="AT1" s="363"/>
      <c r="AU1" s="363"/>
      <c r="AV1" s="363"/>
      <c r="AW1" s="363"/>
      <c r="AX1" s="363"/>
      <c r="AY1" s="363"/>
      <c r="AZ1" s="363"/>
      <c r="BA1" s="363"/>
      <c r="BB1" s="363"/>
      <c r="BC1" s="363"/>
      <c r="BD1" s="363" t="s">
        <v>39</v>
      </c>
      <c r="BE1" s="363"/>
      <c r="BF1" s="363"/>
      <c r="BG1" s="363"/>
      <c r="BH1" s="363"/>
      <c r="BI1" s="363"/>
      <c r="BJ1" s="363"/>
      <c r="BK1" s="363"/>
      <c r="BL1" s="363"/>
      <c r="BM1" s="363"/>
      <c r="BN1" s="363"/>
      <c r="BO1" s="363"/>
      <c r="BP1" s="35"/>
    </row>
    <row r="2" spans="1:79" s="14" customFormat="1" x14ac:dyDescent="0.15">
      <c r="A2" s="10" t="s">
        <v>1214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1218</v>
      </c>
      <c r="B3" s="10" t="s">
        <v>68</v>
      </c>
      <c r="C3" s="269" t="s">
        <v>1220</v>
      </c>
      <c r="D3" s="10" t="s">
        <v>65</v>
      </c>
      <c r="E3" s="10" t="s">
        <v>66</v>
      </c>
      <c r="F3" s="10" t="s">
        <v>67</v>
      </c>
      <c r="G3" s="10"/>
      <c r="BP3" s="36" t="s">
        <v>761</v>
      </c>
    </row>
    <row r="4" spans="1:79" x14ac:dyDescent="0.15">
      <c r="A4" s="10" t="s">
        <v>1219</v>
      </c>
      <c r="B4" s="10" t="s">
        <v>1221</v>
      </c>
      <c r="C4" s="269" t="s">
        <v>1220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1207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1228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1053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1222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1223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1224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1225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1215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1226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1227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1230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1229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1234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1233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1231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1232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758.25</v>
      </c>
      <c r="R175" s="26">
        <f>'COSM-BONUS_CWS'!P72</f>
        <v>758.25</v>
      </c>
      <c r="S175" s="26">
        <f>'COSM-BONUS_CWS'!Q72</f>
        <v>1516.75</v>
      </c>
      <c r="T175" s="26">
        <f>'COSM-BONUS_CWS'!R72</f>
        <v>260.76750000000004</v>
      </c>
      <c r="U175" s="26">
        <f>'COSM-BONUS_CWS'!S72</f>
        <v>348.00250000000005</v>
      </c>
      <c r="V175" s="26">
        <f>'COSM-BONUS_CWS'!T72</f>
        <v>783.24</v>
      </c>
      <c r="W175" s="26">
        <f>'COSM-BONUS_CWS'!U72</f>
        <v>783.24</v>
      </c>
      <c r="X175" s="26">
        <f>'COSM-BONUS_CWS'!V72</f>
        <v>783.24</v>
      </c>
      <c r="Y175" s="26">
        <f>'COSM-BONUS_CWS'!W72</f>
        <v>783.24</v>
      </c>
      <c r="Z175" s="26">
        <f>'COSM-BONUS_CWS'!X72</f>
        <v>783.24</v>
      </c>
      <c r="AA175" s="26">
        <f>'COSM-BONUS_CWS'!Y72</f>
        <v>870.47500000000002</v>
      </c>
      <c r="AB175" s="26">
        <f>'COSM-BONUS_CWS'!Z72</f>
        <v>957.24125000000004</v>
      </c>
      <c r="AC175" s="26">
        <f>'COSM-BONUS_CWS'!AA72</f>
        <v>998.02250000000004</v>
      </c>
      <c r="AD175" s="26">
        <f>'COSM-BONUS_CWS'!AB72</f>
        <v>1172.0237500000001</v>
      </c>
      <c r="AE175" s="26">
        <f>'COSM-BONUS_CWS'!AC72</f>
        <v>1209.2112500000001</v>
      </c>
      <c r="AF175" s="26">
        <f>'COSM-BONUS_CWS'!AD72</f>
        <v>1255.3015</v>
      </c>
      <c r="AG175" s="26">
        <f>'COSM-BONUS_CWS'!AE72</f>
        <v>1934.9830000000002</v>
      </c>
      <c r="AH175" s="26">
        <f>'COSM-BONUS_CWS'!AF72</f>
        <v>2286.48</v>
      </c>
      <c r="AI175" s="26">
        <f>'COSM-BONUS_CWS'!AG72</f>
        <v>2286.48</v>
      </c>
      <c r="AJ175" s="26">
        <f>'COSM-BONUS_CWS'!AH72</f>
        <v>2512.4780000000001</v>
      </c>
      <c r="AK175" s="26">
        <f>'COSM-BONUS_CWS'!AI72</f>
        <v>2512.4780000000001</v>
      </c>
      <c r="AL175" s="26">
        <f>'COSM-BONUS_CWS'!AJ72</f>
        <v>2512.4780000000001</v>
      </c>
      <c r="AM175" s="26">
        <f>'COSM-BONUS_CWS'!AK72</f>
        <v>2287.105</v>
      </c>
      <c r="AN175" s="26">
        <f>'COSM-BONUS_CWS'!AL72</f>
        <v>2291.88625</v>
      </c>
      <c r="AO175" s="26">
        <f>'COSM-BONUS_CWS'!AM72</f>
        <v>1996.5455000000002</v>
      </c>
      <c r="AP175" s="26">
        <f>'COSM-BONUS_CWS'!AN72</f>
        <v>1775.9537499999999</v>
      </c>
      <c r="AQ175" s="26">
        <f>'COSM-BONUS_CWS'!AO72</f>
        <v>1589.9870000000001</v>
      </c>
      <c r="AR175" s="26">
        <f>'COSM-BONUS_CWS'!AP72</f>
        <v>2055.8271249999998</v>
      </c>
      <c r="AS175" s="26">
        <f>'COSM-BONUS_CWS'!AQ72</f>
        <v>3415.9618750000004</v>
      </c>
      <c r="AT175" s="26">
        <f>'COSM-BONUS_CWS'!AR72</f>
        <v>3834.8648000000003</v>
      </c>
      <c r="AU175" s="26">
        <f>'COSM-BONUS_CWS'!AS72</f>
        <v>3834.8648000000003</v>
      </c>
      <c r="AV175" s="26">
        <f>'COSM-BONUS_CWS'!AT72</f>
        <v>4247.3927250000006</v>
      </c>
      <c r="AW175" s="26">
        <f>'COSM-BONUS_CWS'!AU72</f>
        <v>4247.3927250000006</v>
      </c>
      <c r="AX175" s="26">
        <f>'COSM-BONUS_CWS'!AV72</f>
        <v>4247.3927250000006</v>
      </c>
      <c r="AY175" s="26">
        <f>'COSM-BONUS_CWS'!AW72</f>
        <v>3835.7398000000003</v>
      </c>
      <c r="AZ175" s="26">
        <f>'COSM-BONUS_CWS'!AX72</f>
        <v>3840.8023000000003</v>
      </c>
      <c r="BA175" s="26">
        <f>'COSM-BONUS_CWS'!AY72</f>
        <v>3485.8368750000004</v>
      </c>
      <c r="BB175" s="26">
        <f>'COSM-BONUS_CWS'!AZ72</f>
        <v>3079.2464500000001</v>
      </c>
      <c r="BC175" s="26">
        <f>'COSM-BONUS_CWS'!BA72</f>
        <v>2717.9060250000002</v>
      </c>
      <c r="BD175" s="26">
        <f>'COSM-BONUS_CWS'!BB72</f>
        <v>3402.4830524999998</v>
      </c>
      <c r="BE175" s="26">
        <f>'COSM-BONUS_CWS'!BC72</f>
        <v>5346.6965825000007</v>
      </c>
      <c r="BF175" s="26">
        <f>'COSM-BONUS_CWS'!BD72</f>
        <v>6163.1240950000001</v>
      </c>
      <c r="BG175" s="26">
        <f>'COSM-BONUS_CWS'!BE72</f>
        <v>6163.1240950000001</v>
      </c>
      <c r="BH175" s="26">
        <f>'COSM-BONUS_CWS'!BF72</f>
        <v>6812.6536049999995</v>
      </c>
      <c r="BI175" s="26">
        <f>'COSM-BONUS_CWS'!BG72</f>
        <v>6812.6536049999995</v>
      </c>
      <c r="BJ175" s="26">
        <f>'COSM-BONUS_CWS'!BH72</f>
        <v>6812.6536049999995</v>
      </c>
      <c r="BK175" s="26">
        <f>'COSM-BONUS_CWS'!BI72</f>
        <v>6163.9990950000001</v>
      </c>
      <c r="BL175" s="26">
        <f>'COSM-BONUS_CWS'!BJ72</f>
        <v>6169.0615950000001</v>
      </c>
      <c r="BM175" s="26">
        <f>'COSM-BONUS_CWS'!BK72</f>
        <v>5416.5715825000007</v>
      </c>
      <c r="BN175" s="26">
        <f>'COSM-BONUS_CWS'!BL72</f>
        <v>4772.9795725000004</v>
      </c>
      <c r="BO175" s="26">
        <f>'COSM-BONUS_CWS'!BM72</f>
        <v>4177.7000625000001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1000758.25</v>
      </c>
      <c r="R176" s="26">
        <f t="shared" si="70"/>
        <v>1000758.25</v>
      </c>
      <c r="S176" s="26">
        <f t="shared" si="70"/>
        <v>1001516.75</v>
      </c>
      <c r="T176" s="26">
        <f t="shared" si="70"/>
        <v>1400260.7675000001</v>
      </c>
      <c r="U176" s="26">
        <f t="shared" si="70"/>
        <v>1400348.0024999999</v>
      </c>
      <c r="V176" s="26">
        <f t="shared" si="70"/>
        <v>1400783.24</v>
      </c>
      <c r="W176" s="26">
        <f t="shared" si="70"/>
        <v>1400783.24</v>
      </c>
      <c r="X176" s="26">
        <f t="shared" si="70"/>
        <v>1400783.24</v>
      </c>
      <c r="Y176" s="26">
        <f t="shared" si="70"/>
        <v>1400783.24</v>
      </c>
      <c r="Z176" s="26">
        <f t="shared" si="70"/>
        <v>1400783.24</v>
      </c>
      <c r="AA176" s="26">
        <f t="shared" si="70"/>
        <v>1400870.4750000001</v>
      </c>
      <c r="AB176" s="26">
        <f t="shared" si="70"/>
        <v>1400957.24125</v>
      </c>
      <c r="AC176" s="26">
        <f t="shared" si="70"/>
        <v>1400998.0225</v>
      </c>
      <c r="AD176" s="26">
        <f t="shared" si="70"/>
        <v>1401172.0237499999</v>
      </c>
      <c r="AE176" s="26">
        <f t="shared" si="70"/>
        <v>1401209.2112499999</v>
      </c>
      <c r="AF176" s="26">
        <f t="shared" si="70"/>
        <v>1801255.3015000001</v>
      </c>
      <c r="AG176" s="26">
        <f t="shared" si="70"/>
        <v>1801934.983</v>
      </c>
      <c r="AH176" s="26">
        <f t="shared" si="70"/>
        <v>1802286.48</v>
      </c>
      <c r="AI176" s="26">
        <f t="shared" si="70"/>
        <v>1802286.48</v>
      </c>
      <c r="AJ176" s="26">
        <f t="shared" si="70"/>
        <v>1802512.4779999999</v>
      </c>
      <c r="AK176" s="26">
        <f t="shared" si="70"/>
        <v>1802512.4779999999</v>
      </c>
      <c r="AL176" s="26">
        <f t="shared" si="70"/>
        <v>1802512.4779999999</v>
      </c>
      <c r="AM176" s="26">
        <f t="shared" ref="AM176:BO176" si="71">AM174+AM175</f>
        <v>1802287.105</v>
      </c>
      <c r="AN176" s="26">
        <f t="shared" si="71"/>
        <v>1802291.88625</v>
      </c>
      <c r="AO176" s="26">
        <f t="shared" si="71"/>
        <v>1801996.5455</v>
      </c>
      <c r="AP176" s="26">
        <f t="shared" si="71"/>
        <v>1801775.9537500001</v>
      </c>
      <c r="AQ176" s="26">
        <f t="shared" si="71"/>
        <v>1801589.987</v>
      </c>
      <c r="AR176" s="26">
        <f t="shared" si="71"/>
        <v>2202055.8271249998</v>
      </c>
      <c r="AS176" s="26">
        <f t="shared" si="71"/>
        <v>2203415.961875</v>
      </c>
      <c r="AT176" s="26">
        <f t="shared" si="71"/>
        <v>2203834.8648000001</v>
      </c>
      <c r="AU176" s="26">
        <f t="shared" si="71"/>
        <v>2203834.8648000001</v>
      </c>
      <c r="AV176" s="26">
        <f t="shared" si="71"/>
        <v>2204247.3927250002</v>
      </c>
      <c r="AW176" s="26">
        <f t="shared" si="71"/>
        <v>2204247.3927250002</v>
      </c>
      <c r="AX176" s="26">
        <f t="shared" si="71"/>
        <v>2204247.3927250002</v>
      </c>
      <c r="AY176" s="26">
        <f t="shared" si="71"/>
        <v>2203835.7398000001</v>
      </c>
      <c r="AZ176" s="26">
        <f t="shared" si="71"/>
        <v>2203840.8023000001</v>
      </c>
      <c r="BA176" s="26">
        <f t="shared" si="71"/>
        <v>2203485.836875</v>
      </c>
      <c r="BB176" s="26">
        <f t="shared" si="71"/>
        <v>2203079.24645</v>
      </c>
      <c r="BC176" s="26">
        <f t="shared" si="71"/>
        <v>2202717.9060249999</v>
      </c>
      <c r="BD176" s="26">
        <f t="shared" si="71"/>
        <v>3403402.4830525001</v>
      </c>
      <c r="BE176" s="26">
        <f t="shared" si="71"/>
        <v>3405346.6965824999</v>
      </c>
      <c r="BF176" s="26">
        <f t="shared" si="71"/>
        <v>3406163.1240949999</v>
      </c>
      <c r="BG176" s="26">
        <f t="shared" si="71"/>
        <v>3406163.1240949999</v>
      </c>
      <c r="BH176" s="26">
        <f t="shared" si="71"/>
        <v>3406812.6536050001</v>
      </c>
      <c r="BI176" s="26">
        <f t="shared" si="71"/>
        <v>3406812.6536050001</v>
      </c>
      <c r="BJ176" s="26">
        <f t="shared" si="71"/>
        <v>3406812.6536050001</v>
      </c>
      <c r="BK176" s="26">
        <f t="shared" si="71"/>
        <v>3406163.9990949999</v>
      </c>
      <c r="BL176" s="26">
        <f t="shared" si="71"/>
        <v>3406169.0615949999</v>
      </c>
      <c r="BM176" s="26">
        <f t="shared" si="71"/>
        <v>3405416.5715824999</v>
      </c>
      <c r="BN176" s="26">
        <f t="shared" si="71"/>
        <v>3404772.9795725001</v>
      </c>
      <c r="BO176" s="26">
        <f t="shared" si="71"/>
        <v>3404177.7000624998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758.25</v>
      </c>
      <c r="R209" s="26">
        <f t="shared" si="100"/>
        <v>758.25</v>
      </c>
      <c r="S209" s="26">
        <f t="shared" si="100"/>
        <v>1516.75</v>
      </c>
      <c r="T209" s="26">
        <f t="shared" si="100"/>
        <v>260.76750000000004</v>
      </c>
      <c r="U209" s="26">
        <f t="shared" si="100"/>
        <v>348.00250000000005</v>
      </c>
      <c r="V209" s="26">
        <f t="shared" si="100"/>
        <v>783.24</v>
      </c>
      <c r="W209" s="26">
        <f t="shared" si="100"/>
        <v>783.24</v>
      </c>
      <c r="X209" s="26">
        <f t="shared" si="100"/>
        <v>783.24</v>
      </c>
      <c r="Y209" s="26">
        <f t="shared" si="100"/>
        <v>783.24</v>
      </c>
      <c r="Z209" s="26">
        <f t="shared" si="100"/>
        <v>783.24</v>
      </c>
      <c r="AA209" s="26">
        <f t="shared" si="100"/>
        <v>870.47500000000002</v>
      </c>
      <c r="AB209" s="26">
        <f t="shared" si="100"/>
        <v>957.24125000000004</v>
      </c>
      <c r="AC209" s="26">
        <f t="shared" si="100"/>
        <v>998.02250000000004</v>
      </c>
      <c r="AD209" s="26">
        <f t="shared" si="100"/>
        <v>1172.0237500000001</v>
      </c>
      <c r="AE209" s="26">
        <f t="shared" si="100"/>
        <v>1209.2112500000001</v>
      </c>
      <c r="AF209" s="26">
        <f t="shared" si="100"/>
        <v>1255.3015</v>
      </c>
      <c r="AG209" s="26">
        <f t="shared" si="100"/>
        <v>1934.9830000000002</v>
      </c>
      <c r="AH209" s="26">
        <f t="shared" si="100"/>
        <v>2286.48</v>
      </c>
      <c r="AI209" s="26">
        <f t="shared" si="100"/>
        <v>2286.48</v>
      </c>
      <c r="AJ209" s="26">
        <f t="shared" si="100"/>
        <v>2512.4780000000001</v>
      </c>
      <c r="AK209" s="26">
        <f t="shared" si="100"/>
        <v>2512.4780000000001</v>
      </c>
      <c r="AL209" s="26">
        <f t="shared" si="100"/>
        <v>2512.4780000000001</v>
      </c>
      <c r="AM209" s="26">
        <f t="shared" ref="AM209:BO209" si="101">AM202+AM193+AM175+AM166+AM184</f>
        <v>2287.105</v>
      </c>
      <c r="AN209" s="26">
        <f t="shared" si="101"/>
        <v>2291.88625</v>
      </c>
      <c r="AO209" s="26">
        <f t="shared" si="101"/>
        <v>1996.5455000000002</v>
      </c>
      <c r="AP209" s="26">
        <f t="shared" si="101"/>
        <v>1775.9537499999999</v>
      </c>
      <c r="AQ209" s="26">
        <f t="shared" si="101"/>
        <v>1589.9870000000001</v>
      </c>
      <c r="AR209" s="26">
        <f t="shared" si="101"/>
        <v>2055.8271249999998</v>
      </c>
      <c r="AS209" s="26">
        <f t="shared" si="101"/>
        <v>3415.9618750000004</v>
      </c>
      <c r="AT209" s="26">
        <f t="shared" si="101"/>
        <v>3834.8648000000003</v>
      </c>
      <c r="AU209" s="26">
        <f t="shared" si="101"/>
        <v>3834.8648000000003</v>
      </c>
      <c r="AV209" s="26">
        <f t="shared" si="101"/>
        <v>4247.3927250000006</v>
      </c>
      <c r="AW209" s="26">
        <f t="shared" si="101"/>
        <v>4247.3927250000006</v>
      </c>
      <c r="AX209" s="26">
        <f t="shared" si="101"/>
        <v>4247.3927250000006</v>
      </c>
      <c r="AY209" s="26">
        <f t="shared" si="101"/>
        <v>3835.7398000000003</v>
      </c>
      <c r="AZ209" s="26">
        <f t="shared" si="101"/>
        <v>3840.8023000000003</v>
      </c>
      <c r="BA209" s="26">
        <f t="shared" si="101"/>
        <v>3485.8368750000004</v>
      </c>
      <c r="BB209" s="26">
        <f t="shared" si="101"/>
        <v>3079.2464500000001</v>
      </c>
      <c r="BC209" s="26">
        <f t="shared" si="101"/>
        <v>2717.9060250000002</v>
      </c>
      <c r="BD209" s="26">
        <f t="shared" si="101"/>
        <v>3402.4830524999998</v>
      </c>
      <c r="BE209" s="26">
        <f t="shared" si="101"/>
        <v>5346.6965825000007</v>
      </c>
      <c r="BF209" s="26">
        <f t="shared" si="101"/>
        <v>6163.1240950000001</v>
      </c>
      <c r="BG209" s="26">
        <f t="shared" si="101"/>
        <v>6163.1240950000001</v>
      </c>
      <c r="BH209" s="26">
        <f t="shared" si="101"/>
        <v>6812.6536049999995</v>
      </c>
      <c r="BI209" s="26">
        <f t="shared" si="101"/>
        <v>6812.6536049999995</v>
      </c>
      <c r="BJ209" s="26">
        <f t="shared" si="101"/>
        <v>6812.6536049999995</v>
      </c>
      <c r="BK209" s="26">
        <f t="shared" si="101"/>
        <v>6163.9990950000001</v>
      </c>
      <c r="BL209" s="26">
        <f t="shared" si="101"/>
        <v>6169.0615950000001</v>
      </c>
      <c r="BM209" s="26">
        <f t="shared" si="101"/>
        <v>5416.5715825000007</v>
      </c>
      <c r="BN209" s="26">
        <f t="shared" si="101"/>
        <v>4772.9795725000004</v>
      </c>
      <c r="BO209" s="26">
        <f t="shared" si="101"/>
        <v>4177.7000625000001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2000758.25</v>
      </c>
      <c r="R210" s="26">
        <f t="shared" si="102"/>
        <v>2000758.25</v>
      </c>
      <c r="S210" s="26">
        <f t="shared" si="102"/>
        <v>2001516.75</v>
      </c>
      <c r="T210" s="26">
        <f t="shared" si="102"/>
        <v>2800260.7675000001</v>
      </c>
      <c r="U210" s="26">
        <f t="shared" si="102"/>
        <v>2800348.0024999999</v>
      </c>
      <c r="V210" s="26">
        <f t="shared" si="102"/>
        <v>2800783.24</v>
      </c>
      <c r="W210" s="26">
        <f t="shared" si="102"/>
        <v>2800783.24</v>
      </c>
      <c r="X210" s="26">
        <f t="shared" si="102"/>
        <v>2800783.24</v>
      </c>
      <c r="Y210" s="26">
        <f t="shared" si="102"/>
        <v>2800783.24</v>
      </c>
      <c r="Z210" s="26">
        <f t="shared" si="102"/>
        <v>2800783.24</v>
      </c>
      <c r="AA210" s="26">
        <f t="shared" si="102"/>
        <v>2800870.4750000001</v>
      </c>
      <c r="AB210" s="26">
        <f t="shared" si="102"/>
        <v>2800957.24125</v>
      </c>
      <c r="AC210" s="26">
        <f t="shared" si="102"/>
        <v>2800998.0225</v>
      </c>
      <c r="AD210" s="26">
        <f t="shared" si="102"/>
        <v>2801172.0237500002</v>
      </c>
      <c r="AE210" s="26">
        <f t="shared" si="102"/>
        <v>2801209.2112500002</v>
      </c>
      <c r="AF210" s="26">
        <f t="shared" si="102"/>
        <v>3601255.3015000001</v>
      </c>
      <c r="AG210" s="26">
        <f t="shared" si="102"/>
        <v>3601934.983</v>
      </c>
      <c r="AH210" s="26">
        <f t="shared" si="102"/>
        <v>3602286.48</v>
      </c>
      <c r="AI210" s="26">
        <f t="shared" si="102"/>
        <v>3602286.48</v>
      </c>
      <c r="AJ210" s="26">
        <f t="shared" si="102"/>
        <v>3602512.4780000001</v>
      </c>
      <c r="AK210" s="26">
        <f t="shared" si="102"/>
        <v>3602512.4780000001</v>
      </c>
      <c r="AL210" s="26">
        <f t="shared" si="102"/>
        <v>3602512.4780000001</v>
      </c>
      <c r="AM210" s="26">
        <f t="shared" ref="AM210:BO210" si="103">AM208+AM209</f>
        <v>3602287.105</v>
      </c>
      <c r="AN210" s="26">
        <f t="shared" si="103"/>
        <v>3602291.88625</v>
      </c>
      <c r="AO210" s="26">
        <f t="shared" si="103"/>
        <v>3601996.5455</v>
      </c>
      <c r="AP210" s="26">
        <f t="shared" si="103"/>
        <v>3601775.9537499999</v>
      </c>
      <c r="AQ210" s="26">
        <f t="shared" si="103"/>
        <v>3601589.9870000002</v>
      </c>
      <c r="AR210" s="26">
        <f t="shared" si="103"/>
        <v>4402055.8271249998</v>
      </c>
      <c r="AS210" s="26">
        <f t="shared" si="103"/>
        <v>4403415.961875</v>
      </c>
      <c r="AT210" s="26">
        <f t="shared" si="103"/>
        <v>4403834.8647999996</v>
      </c>
      <c r="AU210" s="26">
        <f t="shared" si="103"/>
        <v>4403834.8647999996</v>
      </c>
      <c r="AV210" s="26">
        <f t="shared" si="103"/>
        <v>4404247.3927250002</v>
      </c>
      <c r="AW210" s="26">
        <f t="shared" si="103"/>
        <v>4404247.3927250002</v>
      </c>
      <c r="AX210" s="26">
        <f t="shared" si="103"/>
        <v>4404247.3927250002</v>
      </c>
      <c r="AY210" s="26">
        <f t="shared" si="103"/>
        <v>4403835.7397999996</v>
      </c>
      <c r="AZ210" s="26">
        <f t="shared" si="103"/>
        <v>4403840.8022999996</v>
      </c>
      <c r="BA210" s="26">
        <f t="shared" si="103"/>
        <v>4403485.836875</v>
      </c>
      <c r="BB210" s="26">
        <f t="shared" si="103"/>
        <v>4403079.2464500004</v>
      </c>
      <c r="BC210" s="26">
        <f t="shared" si="103"/>
        <v>4402717.9060249999</v>
      </c>
      <c r="BD210" s="26">
        <f t="shared" si="103"/>
        <v>6803402.4830524996</v>
      </c>
      <c r="BE210" s="26">
        <f t="shared" si="103"/>
        <v>6805346.6965824999</v>
      </c>
      <c r="BF210" s="26">
        <f t="shared" si="103"/>
        <v>6806163.1240950003</v>
      </c>
      <c r="BG210" s="26">
        <f t="shared" si="103"/>
        <v>6806163.1240950003</v>
      </c>
      <c r="BH210" s="26">
        <f t="shared" si="103"/>
        <v>6806812.6536050001</v>
      </c>
      <c r="BI210" s="26">
        <f t="shared" si="103"/>
        <v>6806812.6536050001</v>
      </c>
      <c r="BJ210" s="26">
        <f t="shared" si="103"/>
        <v>6806812.6536050001</v>
      </c>
      <c r="BK210" s="26">
        <f t="shared" si="103"/>
        <v>6806163.9990950003</v>
      </c>
      <c r="BL210" s="26">
        <f t="shared" si="103"/>
        <v>6806169.0615950003</v>
      </c>
      <c r="BM210" s="26">
        <f t="shared" si="103"/>
        <v>6805416.5715824999</v>
      </c>
      <c r="BN210" s="26">
        <f t="shared" si="103"/>
        <v>6804772.9795725001</v>
      </c>
      <c r="BO210" s="26">
        <f t="shared" si="103"/>
        <v>6804177.7000625003</v>
      </c>
      <c r="BP210" s="38">
        <f t="shared" ref="BP210:BP215" si="104">SUM(H210:BO210)</f>
        <v>235349064.27852258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24003033.25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33609731.943750001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43225242.156000003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52842843.228224993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81668213.700547501</v>
      </c>
      <c r="BP211" s="38">
        <f t="shared" si="104"/>
        <v>235349064.27852249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2000758.25</v>
      </c>
      <c r="R214" s="26">
        <f t="shared" si="107"/>
        <v>2000758.25</v>
      </c>
      <c r="S214" s="26">
        <f t="shared" si="107"/>
        <v>2001516.75</v>
      </c>
      <c r="T214" s="26">
        <f t="shared" si="107"/>
        <v>2800260.7675000001</v>
      </c>
      <c r="U214" s="26">
        <f t="shared" si="107"/>
        <v>2800348.0024999999</v>
      </c>
      <c r="V214" s="26">
        <f t="shared" si="107"/>
        <v>2800783.24</v>
      </c>
      <c r="W214" s="26">
        <f t="shared" si="107"/>
        <v>2800783.24</v>
      </c>
      <c r="X214" s="26">
        <f t="shared" si="107"/>
        <v>2800783.24</v>
      </c>
      <c r="Y214" s="26">
        <f t="shared" si="107"/>
        <v>2800783.24</v>
      </c>
      <c r="Z214" s="26">
        <f t="shared" si="107"/>
        <v>2800783.24</v>
      </c>
      <c r="AA214" s="26">
        <f t="shared" si="107"/>
        <v>2800870.4750000001</v>
      </c>
      <c r="AB214" s="26">
        <f t="shared" si="107"/>
        <v>2800957.24125</v>
      </c>
      <c r="AC214" s="26">
        <f t="shared" si="107"/>
        <v>2800998.0225</v>
      </c>
      <c r="AD214" s="26">
        <f t="shared" si="107"/>
        <v>2801172.0237500002</v>
      </c>
      <c r="AE214" s="26">
        <f t="shared" si="107"/>
        <v>2801209.2112500002</v>
      </c>
      <c r="AF214" s="26">
        <f t="shared" si="107"/>
        <v>3601255.3015000001</v>
      </c>
      <c r="AG214" s="26">
        <f t="shared" si="107"/>
        <v>3601934.983</v>
      </c>
      <c r="AH214" s="26">
        <f t="shared" si="107"/>
        <v>3602286.48</v>
      </c>
      <c r="AI214" s="26">
        <f t="shared" si="107"/>
        <v>3602286.48</v>
      </c>
      <c r="AJ214" s="26">
        <f t="shared" si="107"/>
        <v>3602512.4780000001</v>
      </c>
      <c r="AK214" s="26">
        <f t="shared" si="107"/>
        <v>3602512.4780000001</v>
      </c>
      <c r="AL214" s="26">
        <f t="shared" si="107"/>
        <v>3602512.4780000001</v>
      </c>
      <c r="AM214" s="26">
        <f t="shared" ref="AM214:BO214" si="108">AM212+AM210</f>
        <v>3602287.105</v>
      </c>
      <c r="AN214" s="26">
        <f t="shared" si="108"/>
        <v>3602291.88625</v>
      </c>
      <c r="AO214" s="26">
        <f t="shared" si="108"/>
        <v>3601996.5455</v>
      </c>
      <c r="AP214" s="26">
        <f t="shared" si="108"/>
        <v>3601775.9537499999</v>
      </c>
      <c r="AQ214" s="26">
        <f t="shared" si="108"/>
        <v>3601589.9870000002</v>
      </c>
      <c r="AR214" s="26">
        <f t="shared" si="108"/>
        <v>4402055.8271249998</v>
      </c>
      <c r="AS214" s="26">
        <f t="shared" si="108"/>
        <v>4403415.961875</v>
      </c>
      <c r="AT214" s="26">
        <f t="shared" si="108"/>
        <v>4403834.8647999996</v>
      </c>
      <c r="AU214" s="26">
        <f t="shared" si="108"/>
        <v>4403834.8647999996</v>
      </c>
      <c r="AV214" s="26">
        <f t="shared" si="108"/>
        <v>4404247.3927250002</v>
      </c>
      <c r="AW214" s="26">
        <f t="shared" si="108"/>
        <v>4404247.3927250002</v>
      </c>
      <c r="AX214" s="26">
        <f t="shared" si="108"/>
        <v>4404247.3927250002</v>
      </c>
      <c r="AY214" s="26">
        <f t="shared" si="108"/>
        <v>4403835.7397999996</v>
      </c>
      <c r="AZ214" s="26">
        <f t="shared" si="108"/>
        <v>4403840.8022999996</v>
      </c>
      <c r="BA214" s="26">
        <f t="shared" si="108"/>
        <v>4403485.836875</v>
      </c>
      <c r="BB214" s="26">
        <f t="shared" si="108"/>
        <v>4403079.2464500004</v>
      </c>
      <c r="BC214" s="26">
        <f t="shared" si="108"/>
        <v>4402717.9060249999</v>
      </c>
      <c r="BD214" s="26">
        <f t="shared" si="108"/>
        <v>6803402.4830524996</v>
      </c>
      <c r="BE214" s="26">
        <f t="shared" si="108"/>
        <v>6805346.6965824999</v>
      </c>
      <c r="BF214" s="26">
        <f t="shared" si="108"/>
        <v>6806163.1240950003</v>
      </c>
      <c r="BG214" s="26">
        <f t="shared" si="108"/>
        <v>6806163.1240950003</v>
      </c>
      <c r="BH214" s="26">
        <f t="shared" si="108"/>
        <v>6806812.6536050001</v>
      </c>
      <c r="BI214" s="26">
        <f t="shared" si="108"/>
        <v>6806812.6536050001</v>
      </c>
      <c r="BJ214" s="26">
        <f t="shared" si="108"/>
        <v>6806812.6536050001</v>
      </c>
      <c r="BK214" s="26">
        <f t="shared" si="108"/>
        <v>6806163.9990950003</v>
      </c>
      <c r="BL214" s="26">
        <f t="shared" si="108"/>
        <v>6806169.0615950003</v>
      </c>
      <c r="BM214" s="26">
        <f t="shared" si="108"/>
        <v>6805416.5715824999</v>
      </c>
      <c r="BN214" s="26">
        <f t="shared" si="108"/>
        <v>6804772.9795725001</v>
      </c>
      <c r="BO214" s="26">
        <f t="shared" si="108"/>
        <v>6804177.7000625003</v>
      </c>
      <c r="BP214" s="38">
        <f t="shared" si="104"/>
        <v>235349064.27852258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24003033.25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33609731.943750001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43225242.156000003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52842843.228224993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81668213.700547501</v>
      </c>
      <c r="BP215" s="38">
        <f t="shared" si="104"/>
        <v>235349064.27852249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320121.32</v>
      </c>
      <c r="R219" s="26">
        <f>R210*STAFFPLAN_CWS!$C177</f>
        <v>320121.32</v>
      </c>
      <c r="S219" s="26">
        <f>S210*STAFFPLAN_CWS!$D177</f>
        <v>320242.68</v>
      </c>
      <c r="T219" s="26">
        <f>T210*STAFFPLAN_CWS!$D177</f>
        <v>448041.72280000005</v>
      </c>
      <c r="U219" s="26">
        <f>U210*STAFFPLAN_CWS!$D177</f>
        <v>448055.68040000001</v>
      </c>
      <c r="V219" s="26">
        <f>V210*STAFFPLAN_CWS!$D177</f>
        <v>448125.31840000005</v>
      </c>
      <c r="W219" s="26">
        <f>W210*STAFFPLAN_CWS!$D177</f>
        <v>448125.31840000005</v>
      </c>
      <c r="X219" s="26">
        <f>X210*STAFFPLAN_CWS!$D177</f>
        <v>448125.31840000005</v>
      </c>
      <c r="Y219" s="26">
        <f>Y210*STAFFPLAN_CWS!$D177</f>
        <v>448125.31840000005</v>
      </c>
      <c r="Z219" s="26">
        <f>Z210*STAFFPLAN_CWS!$D177</f>
        <v>448125.31840000005</v>
      </c>
      <c r="AA219" s="26">
        <f>AA210*STAFFPLAN_CWS!$D177</f>
        <v>448139.27600000001</v>
      </c>
      <c r="AB219" s="26">
        <f>AB210*STAFFPLAN_CWS!$D177</f>
        <v>448153.15860000002</v>
      </c>
      <c r="AC219" s="26">
        <f>AC210*STAFFPLAN_CWS!$D177</f>
        <v>448159.68359999999</v>
      </c>
      <c r="AD219" s="26">
        <f>AD210*STAFFPLAN_CWS!$D177</f>
        <v>448187.52380000002</v>
      </c>
      <c r="AE219" s="26">
        <f>AE210*STAFFPLAN_CWS!$D177</f>
        <v>448193.47380000004</v>
      </c>
      <c r="AF219" s="26">
        <f>AF210*STAFFPLAN_CWS!$E177</f>
        <v>576200.84824000008</v>
      </c>
      <c r="AG219" s="26">
        <f>AG210*STAFFPLAN_CWS!$E177</f>
        <v>576309.59727999999</v>
      </c>
      <c r="AH219" s="26">
        <f>AH210*STAFFPLAN_CWS!$E177</f>
        <v>576365.83680000005</v>
      </c>
      <c r="AI219" s="26">
        <f>AI210*STAFFPLAN_CWS!$E177</f>
        <v>576365.83680000005</v>
      </c>
      <c r="AJ219" s="26">
        <f>AJ210*STAFFPLAN_CWS!$E177</f>
        <v>576401.99648000009</v>
      </c>
      <c r="AK219" s="26">
        <f>AK210*STAFFPLAN_CWS!$E177</f>
        <v>576401.99648000009</v>
      </c>
      <c r="AL219" s="26">
        <f>AL210*STAFFPLAN_CWS!$E177</f>
        <v>576401.99648000009</v>
      </c>
      <c r="AM219" s="26">
        <f>AM210*STAFFPLAN_CWS!$E177</f>
        <v>576365.93680000002</v>
      </c>
      <c r="AN219" s="26">
        <f>AN210*STAFFPLAN_CWS!$E177</f>
        <v>576366.70180000004</v>
      </c>
      <c r="AO219" s="26">
        <f>AO210*STAFFPLAN_CWS!$E177</f>
        <v>576319.44727999996</v>
      </c>
      <c r="AP219" s="26">
        <f>AP210*STAFFPLAN_CWS!$E177</f>
        <v>576284.15260000003</v>
      </c>
      <c r="AQ219" s="26">
        <f>AQ210*STAFFPLAN_CWS!$E177</f>
        <v>576254.39792000002</v>
      </c>
      <c r="AR219" s="26">
        <f>AR210*STAFFPLAN_CWS!$F177</f>
        <v>704328.93233999994</v>
      </c>
      <c r="AS219" s="26">
        <f>AS210*STAFFPLAN_CWS!$F177</f>
        <v>704546.55390000006</v>
      </c>
      <c r="AT219" s="26">
        <f>AT210*STAFFPLAN_CWS!$F177</f>
        <v>704613.57836799999</v>
      </c>
      <c r="AU219" s="26">
        <f>AU210*STAFFPLAN_CWS!$F177</f>
        <v>704613.57836799999</v>
      </c>
      <c r="AV219" s="26">
        <f>AV210*STAFFPLAN_CWS!$F177</f>
        <v>704679.58283600002</v>
      </c>
      <c r="AW219" s="26">
        <f>AW210*STAFFPLAN_CWS!$F177</f>
        <v>704679.58283600002</v>
      </c>
      <c r="AX219" s="26">
        <f>AX210*STAFFPLAN_CWS!$F177</f>
        <v>704679.58283600002</v>
      </c>
      <c r="AY219" s="26">
        <f>AY210*STAFFPLAN_CWS!$F177</f>
        <v>704613.718368</v>
      </c>
      <c r="AZ219" s="26">
        <f>AZ210*STAFFPLAN_CWS!$F177</f>
        <v>704614.52836799994</v>
      </c>
      <c r="BA219" s="26">
        <f>BA210*STAFFPLAN_CWS!$F177</f>
        <v>704557.73389999999</v>
      </c>
      <c r="BB219" s="26">
        <f>BB210*STAFFPLAN_CWS!$F177</f>
        <v>704492.67943200003</v>
      </c>
      <c r="BC219" s="26">
        <f>BC210*STAFFPLAN_CWS!$F177</f>
        <v>704434.86496399995</v>
      </c>
      <c r="BD219" s="26">
        <f>BD210*STAFFPLAN_CWS!$G177</f>
        <v>1088544.3972884</v>
      </c>
      <c r="BE219" s="26">
        <f>BE210*STAFFPLAN_CWS!$G177</f>
        <v>1088855.4714532001</v>
      </c>
      <c r="BF219" s="26">
        <f>BF210*STAFFPLAN_CWS!$G177</f>
        <v>1088986.0998552002</v>
      </c>
      <c r="BG219" s="26">
        <f>BG210*STAFFPLAN_CWS!$G177</f>
        <v>1088986.0998552002</v>
      </c>
      <c r="BH219" s="26">
        <f>BH210*STAFFPLAN_CWS!$G177</f>
        <v>1089090.0245767999</v>
      </c>
      <c r="BI219" s="26">
        <f>BI210*STAFFPLAN_CWS!$G177</f>
        <v>1089090.0245767999</v>
      </c>
      <c r="BJ219" s="26">
        <f>BJ210*STAFFPLAN_CWS!$G177</f>
        <v>1089090.0245767999</v>
      </c>
      <c r="BK219" s="26">
        <f>BK210*STAFFPLAN_CWS!$G177</f>
        <v>1088986.2398552001</v>
      </c>
      <c r="BL219" s="26">
        <f>BL210*STAFFPLAN_CWS!$G177</f>
        <v>1088987.0498552001</v>
      </c>
      <c r="BM219" s="26">
        <f>BM210*STAFFPLAN_CWS!$G177</f>
        <v>1088866.6514532</v>
      </c>
      <c r="BN219" s="26">
        <f>BN210*STAFFPLAN_CWS!$G177</f>
        <v>1088763.6767316</v>
      </c>
      <c r="BO219" s="26">
        <f>BO210*STAFFPLAN_CWS!$G177</f>
        <v>1088668.4320100001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80030.33</v>
      </c>
      <c r="R220" s="26">
        <f>R210*STAFFPLAN_CWS!$C178</f>
        <v>80030.33</v>
      </c>
      <c r="S220" s="26">
        <f>S210*STAFFPLAN_CWS!$D178</f>
        <v>80060.67</v>
      </c>
      <c r="T220" s="26">
        <f>T210*STAFFPLAN_CWS!$D178</f>
        <v>112010.43070000001</v>
      </c>
      <c r="U220" s="26">
        <f>U210*STAFFPLAN_CWS!$D178</f>
        <v>112013.9201</v>
      </c>
      <c r="V220" s="26">
        <f>V210*STAFFPLAN_CWS!$D178</f>
        <v>112031.32960000001</v>
      </c>
      <c r="W220" s="26">
        <f>W210*STAFFPLAN_CWS!$D178</f>
        <v>112031.32960000001</v>
      </c>
      <c r="X220" s="26">
        <f>X210*STAFFPLAN_CWS!$D178</f>
        <v>112031.32960000001</v>
      </c>
      <c r="Y220" s="26">
        <f>Y210*STAFFPLAN_CWS!$D178</f>
        <v>112031.32960000001</v>
      </c>
      <c r="Z220" s="26">
        <f>Z210*STAFFPLAN_CWS!$D178</f>
        <v>112031.32960000001</v>
      </c>
      <c r="AA220" s="26">
        <f>AA210*STAFFPLAN_CWS!$D178</f>
        <v>112034.819</v>
      </c>
      <c r="AB220" s="26">
        <f>AB210*STAFFPLAN_CWS!$D178</f>
        <v>112038.28965000001</v>
      </c>
      <c r="AC220" s="26">
        <f>AC210*STAFFPLAN_CWS!$D178</f>
        <v>112039.9209</v>
      </c>
      <c r="AD220" s="26">
        <f>AD210*STAFFPLAN_CWS!$D178</f>
        <v>112046.88095000001</v>
      </c>
      <c r="AE220" s="26">
        <f>AE210*STAFFPLAN_CWS!$D178</f>
        <v>112048.36845000001</v>
      </c>
      <c r="AF220" s="26">
        <f>AF210*STAFFPLAN_CWS!$E178</f>
        <v>144050.21206000002</v>
      </c>
      <c r="AG220" s="26">
        <f>AG210*STAFFPLAN_CWS!$E178</f>
        <v>144077.39932</v>
      </c>
      <c r="AH220" s="26">
        <f>AH210*STAFFPLAN_CWS!$E178</f>
        <v>144091.45920000001</v>
      </c>
      <c r="AI220" s="26">
        <f>AI210*STAFFPLAN_CWS!$E178</f>
        <v>144091.45920000001</v>
      </c>
      <c r="AJ220" s="26">
        <f>AJ210*STAFFPLAN_CWS!$E178</f>
        <v>144100.49912000002</v>
      </c>
      <c r="AK220" s="26">
        <f>AK210*STAFFPLAN_CWS!$E178</f>
        <v>144100.49912000002</v>
      </c>
      <c r="AL220" s="26">
        <f>AL210*STAFFPLAN_CWS!$E178</f>
        <v>144100.49912000002</v>
      </c>
      <c r="AM220" s="26">
        <f>AM210*STAFFPLAN_CWS!$E178</f>
        <v>144091.48420000001</v>
      </c>
      <c r="AN220" s="26">
        <f>AN210*STAFFPLAN_CWS!$E178</f>
        <v>144091.67545000001</v>
      </c>
      <c r="AO220" s="26">
        <f>AO210*STAFFPLAN_CWS!$E178</f>
        <v>144079.86181999999</v>
      </c>
      <c r="AP220" s="26">
        <f>AP210*STAFFPLAN_CWS!$E178</f>
        <v>144071.03815000001</v>
      </c>
      <c r="AQ220" s="26">
        <f>AQ210*STAFFPLAN_CWS!$E178</f>
        <v>144063.59948</v>
      </c>
      <c r="AR220" s="26">
        <f>AR210*STAFFPLAN_CWS!$F178</f>
        <v>176082.23308499999</v>
      </c>
      <c r="AS220" s="26">
        <f>AS210*STAFFPLAN_CWS!$F178</f>
        <v>176136.63847500001</v>
      </c>
      <c r="AT220" s="26">
        <f>AT210*STAFFPLAN_CWS!$F178</f>
        <v>176153.394592</v>
      </c>
      <c r="AU220" s="26">
        <f>AU210*STAFFPLAN_CWS!$F178</f>
        <v>176153.394592</v>
      </c>
      <c r="AV220" s="26">
        <f>AV210*STAFFPLAN_CWS!$F178</f>
        <v>176169.895709</v>
      </c>
      <c r="AW220" s="26">
        <f>AW210*STAFFPLAN_CWS!$F178</f>
        <v>176169.895709</v>
      </c>
      <c r="AX220" s="26">
        <f>AX210*STAFFPLAN_CWS!$F178</f>
        <v>176169.895709</v>
      </c>
      <c r="AY220" s="26">
        <f>AY210*STAFFPLAN_CWS!$F178</f>
        <v>176153.429592</v>
      </c>
      <c r="AZ220" s="26">
        <f>AZ210*STAFFPLAN_CWS!$F178</f>
        <v>176153.63209199999</v>
      </c>
      <c r="BA220" s="26">
        <f>BA210*STAFFPLAN_CWS!$F178</f>
        <v>176139.433475</v>
      </c>
      <c r="BB220" s="26">
        <f>BB210*STAFFPLAN_CWS!$F178</f>
        <v>176123.16985800001</v>
      </c>
      <c r="BC220" s="26">
        <f>BC210*STAFFPLAN_CWS!$F178</f>
        <v>176108.71624099999</v>
      </c>
      <c r="BD220" s="26">
        <f>BD210*STAFFPLAN_CWS!$G178</f>
        <v>272136.0993221</v>
      </c>
      <c r="BE220" s="26">
        <f>BE210*STAFFPLAN_CWS!$G178</f>
        <v>272213.86786330002</v>
      </c>
      <c r="BF220" s="26">
        <f>BF210*STAFFPLAN_CWS!$G178</f>
        <v>272246.52496380004</v>
      </c>
      <c r="BG220" s="26">
        <f>BG210*STAFFPLAN_CWS!$G178</f>
        <v>272246.52496380004</v>
      </c>
      <c r="BH220" s="26">
        <f>BH210*STAFFPLAN_CWS!$G178</f>
        <v>272272.50614419999</v>
      </c>
      <c r="BI220" s="26">
        <f>BI210*STAFFPLAN_CWS!$G178</f>
        <v>272272.50614419999</v>
      </c>
      <c r="BJ220" s="26">
        <f>BJ210*STAFFPLAN_CWS!$G178</f>
        <v>272272.50614419999</v>
      </c>
      <c r="BK220" s="26">
        <f>BK210*STAFFPLAN_CWS!$G178</f>
        <v>272246.55996380001</v>
      </c>
      <c r="BL220" s="26">
        <f>BL210*STAFFPLAN_CWS!$G178</f>
        <v>272246.76246380003</v>
      </c>
      <c r="BM220" s="26">
        <f>BM210*STAFFPLAN_CWS!$G178</f>
        <v>272216.66286330001</v>
      </c>
      <c r="BN220" s="26">
        <f>BN210*STAFFPLAN_CWS!$G178</f>
        <v>272190.91918289999</v>
      </c>
      <c r="BO220" s="26">
        <f>BO210*STAFFPLAN_CWS!$G178</f>
        <v>272167.10800250003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400151.65</v>
      </c>
      <c r="R224" s="26">
        <f t="shared" si="109"/>
        <v>400151.65</v>
      </c>
      <c r="S224" s="26">
        <f t="shared" si="109"/>
        <v>400303.35</v>
      </c>
      <c r="T224" s="26">
        <f t="shared" si="109"/>
        <v>560052.15350000001</v>
      </c>
      <c r="U224" s="26">
        <f t="shared" si="109"/>
        <v>560069.60050000006</v>
      </c>
      <c r="V224" s="26">
        <f t="shared" si="109"/>
        <v>560156.64800000004</v>
      </c>
      <c r="W224" s="26">
        <f t="shared" si="109"/>
        <v>560156.64800000004</v>
      </c>
      <c r="X224" s="26">
        <f t="shared" si="109"/>
        <v>560156.64800000004</v>
      </c>
      <c r="Y224" s="26">
        <f t="shared" si="109"/>
        <v>560156.64800000004</v>
      </c>
      <c r="Z224" s="26">
        <f t="shared" si="109"/>
        <v>560156.64800000004</v>
      </c>
      <c r="AA224" s="26">
        <f t="shared" si="109"/>
        <v>560174.09499999997</v>
      </c>
      <c r="AB224" s="26">
        <f t="shared" si="109"/>
        <v>560191.44825000002</v>
      </c>
      <c r="AC224" s="26">
        <f t="shared" si="109"/>
        <v>560199.60450000002</v>
      </c>
      <c r="AD224" s="26">
        <f t="shared" si="109"/>
        <v>560234.40474999999</v>
      </c>
      <c r="AE224" s="26">
        <f t="shared" si="109"/>
        <v>560241.84224999999</v>
      </c>
      <c r="AF224" s="26">
        <f t="shared" si="109"/>
        <v>720251.06030000013</v>
      </c>
      <c r="AG224" s="26">
        <f t="shared" si="109"/>
        <v>720386.99659999995</v>
      </c>
      <c r="AH224" s="26">
        <f t="shared" si="109"/>
        <v>720457.29600000009</v>
      </c>
      <c r="AI224" s="26">
        <f t="shared" si="109"/>
        <v>720457.29600000009</v>
      </c>
      <c r="AJ224" s="26">
        <f t="shared" si="109"/>
        <v>720502.49560000014</v>
      </c>
      <c r="AK224" s="26">
        <f t="shared" si="109"/>
        <v>720502.49560000014</v>
      </c>
      <c r="AL224" s="26">
        <f t="shared" si="109"/>
        <v>720502.49560000014</v>
      </c>
      <c r="AM224" s="26">
        <f t="shared" si="109"/>
        <v>720457.42100000009</v>
      </c>
      <c r="AN224" s="26">
        <f t="shared" si="109"/>
        <v>720458.37725000002</v>
      </c>
      <c r="AO224" s="26">
        <f t="shared" si="109"/>
        <v>720399.30909999995</v>
      </c>
      <c r="AP224" s="26">
        <f t="shared" si="109"/>
        <v>720355.19075000007</v>
      </c>
      <c r="AQ224" s="26">
        <f t="shared" si="109"/>
        <v>720317.99739999999</v>
      </c>
      <c r="AR224" s="26">
        <f t="shared" si="109"/>
        <v>880411.1654249999</v>
      </c>
      <c r="AS224" s="26">
        <f t="shared" si="109"/>
        <v>880683.1923750001</v>
      </c>
      <c r="AT224" s="26">
        <f t="shared" si="109"/>
        <v>880766.97295999993</v>
      </c>
      <c r="AU224" s="26">
        <f t="shared" si="109"/>
        <v>880766.97295999993</v>
      </c>
      <c r="AV224" s="26">
        <f t="shared" si="109"/>
        <v>880849.47854500008</v>
      </c>
      <c r="AW224" s="26">
        <f t="shared" si="109"/>
        <v>880849.47854500008</v>
      </c>
      <c r="AX224" s="26">
        <f t="shared" si="109"/>
        <v>880849.47854500008</v>
      </c>
      <c r="AY224" s="26">
        <f t="shared" si="109"/>
        <v>880767.14795999997</v>
      </c>
      <c r="AZ224" s="26">
        <f t="shared" si="109"/>
        <v>880768.16045999993</v>
      </c>
      <c r="BA224" s="26">
        <f t="shared" si="109"/>
        <v>880697.16737499996</v>
      </c>
      <c r="BB224" s="26">
        <f t="shared" si="109"/>
        <v>880615.84929000004</v>
      </c>
      <c r="BC224" s="26">
        <f t="shared" si="109"/>
        <v>880543.58120499994</v>
      </c>
      <c r="BD224" s="26">
        <f t="shared" si="109"/>
        <v>1360680.4966104999</v>
      </c>
      <c r="BE224" s="26">
        <f t="shared" si="109"/>
        <v>1361069.3393165001</v>
      </c>
      <c r="BF224" s="26">
        <f t="shared" si="109"/>
        <v>1361232.6248190003</v>
      </c>
      <c r="BG224" s="26">
        <f t="shared" si="109"/>
        <v>1361232.6248190003</v>
      </c>
      <c r="BH224" s="26">
        <f t="shared" si="109"/>
        <v>1361362.5307209999</v>
      </c>
      <c r="BI224" s="26">
        <f t="shared" si="109"/>
        <v>1361362.5307209999</v>
      </c>
      <c r="BJ224" s="26">
        <f t="shared" si="109"/>
        <v>1361362.5307209999</v>
      </c>
      <c r="BK224" s="26">
        <f t="shared" si="109"/>
        <v>1361232.7998190001</v>
      </c>
      <c r="BL224" s="26">
        <f t="shared" si="109"/>
        <v>1361233.8123190003</v>
      </c>
      <c r="BM224" s="26">
        <f t="shared" si="109"/>
        <v>1361083.3143165</v>
      </c>
      <c r="BN224" s="26">
        <f t="shared" si="109"/>
        <v>1360954.5959144998</v>
      </c>
      <c r="BO224" s="26">
        <f t="shared" si="109"/>
        <v>1360835.5400125002</v>
      </c>
      <c r="BP224" s="38">
        <f>SUM(H224:BO224)</f>
        <v>47069812.855704494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4800606.6499999994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6721946.3887500009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8645048.4312000014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10568568.645644998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16333642.7401095</v>
      </c>
      <c r="BP225" s="38">
        <f>SUM(H225:BO225)</f>
        <v>47069812.855704501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2682121.9</v>
      </c>
      <c r="R232" s="26">
        <f t="shared" si="113"/>
        <v>2682121.9</v>
      </c>
      <c r="S232" s="26">
        <f t="shared" si="113"/>
        <v>2683032.1</v>
      </c>
      <c r="T232" s="26">
        <f t="shared" si="113"/>
        <v>3641524.9210000001</v>
      </c>
      <c r="U232" s="26">
        <f t="shared" si="113"/>
        <v>3641629.6030000001</v>
      </c>
      <c r="V232" s="26">
        <f t="shared" si="113"/>
        <v>3642151.8880000003</v>
      </c>
      <c r="W232" s="26">
        <f t="shared" si="113"/>
        <v>3642151.8880000003</v>
      </c>
      <c r="X232" s="26">
        <f t="shared" si="113"/>
        <v>3642151.8880000003</v>
      </c>
      <c r="Y232" s="26">
        <f t="shared" si="113"/>
        <v>3642151.8880000003</v>
      </c>
      <c r="Z232" s="26">
        <f t="shared" si="113"/>
        <v>3642151.8880000003</v>
      </c>
      <c r="AA232" s="26">
        <f t="shared" si="113"/>
        <v>3642256.5700000003</v>
      </c>
      <c r="AB232" s="26">
        <f t="shared" si="113"/>
        <v>3642360.6894999999</v>
      </c>
      <c r="AC232" s="26">
        <f t="shared" si="113"/>
        <v>3642409.6269999999</v>
      </c>
      <c r="AD232" s="26">
        <f t="shared" si="113"/>
        <v>3642618.4285000004</v>
      </c>
      <c r="AE232" s="26">
        <f t="shared" si="113"/>
        <v>3642663.0535000004</v>
      </c>
      <c r="AF232" s="26">
        <f t="shared" si="113"/>
        <v>4602718.3618000001</v>
      </c>
      <c r="AG232" s="26">
        <f t="shared" si="113"/>
        <v>4603533.9796000002</v>
      </c>
      <c r="AH232" s="26">
        <f t="shared" si="113"/>
        <v>4603955.7760000005</v>
      </c>
      <c r="AI232" s="26">
        <f t="shared" si="113"/>
        <v>4603955.7760000005</v>
      </c>
      <c r="AJ232" s="26">
        <f t="shared" si="113"/>
        <v>4604226.9736000001</v>
      </c>
      <c r="AK232" s="26">
        <f t="shared" si="113"/>
        <v>4604226.9736000001</v>
      </c>
      <c r="AL232" s="26">
        <f t="shared" si="113"/>
        <v>4604226.9736000001</v>
      </c>
      <c r="AM232" s="26">
        <f t="shared" ref="AM232:BO232" si="114">AM230+AM224+AM214</f>
        <v>4603956.5260000005</v>
      </c>
      <c r="AN232" s="26">
        <f t="shared" si="114"/>
        <v>4603962.2635000004</v>
      </c>
      <c r="AO232" s="26">
        <f t="shared" si="114"/>
        <v>4603607.8546000002</v>
      </c>
      <c r="AP232" s="26">
        <f t="shared" si="114"/>
        <v>4603343.1445000004</v>
      </c>
      <c r="AQ232" s="26">
        <f t="shared" si="114"/>
        <v>4603119.9844000004</v>
      </c>
      <c r="AR232" s="26">
        <f t="shared" si="114"/>
        <v>5563678.9925499996</v>
      </c>
      <c r="AS232" s="26">
        <f t="shared" si="114"/>
        <v>5565311.1542499997</v>
      </c>
      <c r="AT232" s="26">
        <f t="shared" si="114"/>
        <v>5565813.8377599996</v>
      </c>
      <c r="AU232" s="26">
        <f t="shared" si="114"/>
        <v>5565813.8377599996</v>
      </c>
      <c r="AV232" s="26">
        <f t="shared" si="114"/>
        <v>5566308.87127</v>
      </c>
      <c r="AW232" s="26">
        <f t="shared" si="114"/>
        <v>5566308.87127</v>
      </c>
      <c r="AX232" s="26">
        <f t="shared" si="114"/>
        <v>5566308.87127</v>
      </c>
      <c r="AY232" s="26">
        <f t="shared" si="114"/>
        <v>5565814.8877599994</v>
      </c>
      <c r="AZ232" s="26">
        <f t="shared" si="114"/>
        <v>5565820.9627599996</v>
      </c>
      <c r="BA232" s="26">
        <f t="shared" si="114"/>
        <v>5565395.0042500002</v>
      </c>
      <c r="BB232" s="26">
        <f t="shared" si="114"/>
        <v>5564907.0957400007</v>
      </c>
      <c r="BC232" s="26">
        <f t="shared" si="114"/>
        <v>5564473.4872300001</v>
      </c>
      <c r="BD232" s="26">
        <f t="shared" si="114"/>
        <v>8445294.9796629995</v>
      </c>
      <c r="BE232" s="26">
        <f t="shared" si="114"/>
        <v>8447628.0358990002</v>
      </c>
      <c r="BF232" s="26">
        <f t="shared" si="114"/>
        <v>8448607.7489139996</v>
      </c>
      <c r="BG232" s="26">
        <f t="shared" si="114"/>
        <v>8448607.7489139996</v>
      </c>
      <c r="BH232" s="26">
        <f t="shared" si="114"/>
        <v>8449387.1843260005</v>
      </c>
      <c r="BI232" s="26">
        <f t="shared" si="114"/>
        <v>8449387.1843260005</v>
      </c>
      <c r="BJ232" s="26">
        <f t="shared" si="114"/>
        <v>8449387.1843260005</v>
      </c>
      <c r="BK232" s="26">
        <f t="shared" si="114"/>
        <v>8448608.7989140004</v>
      </c>
      <c r="BL232" s="26">
        <f t="shared" si="114"/>
        <v>8448614.8739139996</v>
      </c>
      <c r="BM232" s="26">
        <f t="shared" si="114"/>
        <v>8447711.8858989999</v>
      </c>
      <c r="BN232" s="26">
        <f t="shared" si="114"/>
        <v>8446939.575486999</v>
      </c>
      <c r="BO232" s="26">
        <f t="shared" si="114"/>
        <v>8446225.2400749996</v>
      </c>
      <c r="BP232" s="38">
        <f>SUM(H232:BO232)</f>
        <v>299291597.13422698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32178183.899999999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43706222.332499996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55244834.587200001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66785955.87387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101376400.44065702</v>
      </c>
      <c r="BP233" s="38">
        <f>SUM(H233:BO233)</f>
        <v>299291597.13422704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757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757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757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757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757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757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757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757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757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757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757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757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757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757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757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757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757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757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757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757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757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757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1217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1060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1061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758.25</v>
      </c>
      <c r="R562" s="26">
        <f t="shared" si="376"/>
        <v>758.25</v>
      </c>
      <c r="S562" s="26">
        <f t="shared" si="376"/>
        <v>1516.75</v>
      </c>
      <c r="T562" s="26">
        <f t="shared" si="376"/>
        <v>260.76750000000004</v>
      </c>
      <c r="U562" s="26">
        <f t="shared" si="376"/>
        <v>348.00250000000005</v>
      </c>
      <c r="V562" s="26">
        <f t="shared" si="376"/>
        <v>783.24</v>
      </c>
      <c r="W562" s="26">
        <f t="shared" si="376"/>
        <v>783.24</v>
      </c>
      <c r="X562" s="26">
        <f t="shared" si="376"/>
        <v>783.24</v>
      </c>
      <c r="Y562" s="26">
        <f t="shared" si="376"/>
        <v>783.24</v>
      </c>
      <c r="Z562" s="26">
        <f t="shared" si="376"/>
        <v>783.24</v>
      </c>
      <c r="AA562" s="26">
        <f t="shared" si="376"/>
        <v>870.47500000000002</v>
      </c>
      <c r="AB562" s="26">
        <f t="shared" si="376"/>
        <v>957.24125000000004</v>
      </c>
      <c r="AC562" s="26">
        <f t="shared" si="376"/>
        <v>998.02250000000004</v>
      </c>
      <c r="AD562" s="26">
        <f t="shared" si="376"/>
        <v>1172.0237500000001</v>
      </c>
      <c r="AE562" s="26">
        <f t="shared" si="376"/>
        <v>1209.2112500000001</v>
      </c>
      <c r="AF562" s="26">
        <f t="shared" si="376"/>
        <v>1255.3015</v>
      </c>
      <c r="AG562" s="26">
        <f t="shared" si="376"/>
        <v>1934.9830000000002</v>
      </c>
      <c r="AH562" s="26">
        <f t="shared" si="376"/>
        <v>2286.48</v>
      </c>
      <c r="AI562" s="26">
        <f t="shared" si="376"/>
        <v>2286.48</v>
      </c>
      <c r="AJ562" s="26">
        <f t="shared" si="376"/>
        <v>2512.4780000000001</v>
      </c>
      <c r="AK562" s="26">
        <f t="shared" si="376"/>
        <v>2512.4780000000001</v>
      </c>
      <c r="AL562" s="26">
        <f t="shared" si="376"/>
        <v>2512.4780000000001</v>
      </c>
      <c r="AM562" s="26">
        <f t="shared" ref="AM562:BO562" si="377">+AM209+AM274+AM357+AM530</f>
        <v>2287.105</v>
      </c>
      <c r="AN562" s="26">
        <f t="shared" si="377"/>
        <v>2291.88625</v>
      </c>
      <c r="AO562" s="26">
        <f t="shared" si="377"/>
        <v>1996.5455000000002</v>
      </c>
      <c r="AP562" s="26">
        <f t="shared" si="377"/>
        <v>1775.9537499999999</v>
      </c>
      <c r="AQ562" s="26">
        <f t="shared" si="377"/>
        <v>1589.9870000000001</v>
      </c>
      <c r="AR562" s="26">
        <f t="shared" si="377"/>
        <v>2055.8271249999998</v>
      </c>
      <c r="AS562" s="26">
        <f t="shared" si="377"/>
        <v>3415.9618750000004</v>
      </c>
      <c r="AT562" s="26">
        <f t="shared" si="377"/>
        <v>3834.8648000000003</v>
      </c>
      <c r="AU562" s="26">
        <f t="shared" si="377"/>
        <v>3834.8648000000003</v>
      </c>
      <c r="AV562" s="26">
        <f t="shared" si="377"/>
        <v>4247.3927250000006</v>
      </c>
      <c r="AW562" s="26">
        <f t="shared" si="377"/>
        <v>4247.3927250000006</v>
      </c>
      <c r="AX562" s="26">
        <f t="shared" si="377"/>
        <v>4247.3927250000006</v>
      </c>
      <c r="AY562" s="26">
        <f t="shared" si="377"/>
        <v>3835.7398000000003</v>
      </c>
      <c r="AZ562" s="26">
        <f t="shared" si="377"/>
        <v>3840.8023000000003</v>
      </c>
      <c r="BA562" s="26">
        <f t="shared" si="377"/>
        <v>3485.8368750000004</v>
      </c>
      <c r="BB562" s="26">
        <f t="shared" si="377"/>
        <v>3079.2464500000001</v>
      </c>
      <c r="BC562" s="26">
        <f t="shared" si="377"/>
        <v>2717.9060250000002</v>
      </c>
      <c r="BD562" s="26">
        <f t="shared" si="377"/>
        <v>3402.4830524999998</v>
      </c>
      <c r="BE562" s="26">
        <f t="shared" si="377"/>
        <v>5346.6965825000007</v>
      </c>
      <c r="BF562" s="26">
        <f t="shared" si="377"/>
        <v>6163.1240950000001</v>
      </c>
      <c r="BG562" s="26">
        <f t="shared" si="377"/>
        <v>6163.1240950000001</v>
      </c>
      <c r="BH562" s="26">
        <f t="shared" si="377"/>
        <v>6812.6536049999995</v>
      </c>
      <c r="BI562" s="26">
        <f t="shared" si="377"/>
        <v>6812.6536049999995</v>
      </c>
      <c r="BJ562" s="26">
        <f t="shared" si="377"/>
        <v>6812.6536049999995</v>
      </c>
      <c r="BK562" s="26">
        <f t="shared" si="377"/>
        <v>6163.9990950000001</v>
      </c>
      <c r="BL562" s="26">
        <f t="shared" si="377"/>
        <v>6169.0615950000001</v>
      </c>
      <c r="BM562" s="26">
        <f t="shared" si="377"/>
        <v>5416.5715825000007</v>
      </c>
      <c r="BN562" s="26">
        <f t="shared" si="377"/>
        <v>4772.9795725000004</v>
      </c>
      <c r="BO562" s="26">
        <f t="shared" si="377"/>
        <v>4177.7000625000001</v>
      </c>
      <c r="BP562" s="38">
        <f>SUM(H562:BO562)</f>
        <v>149064.27852250004</v>
      </c>
    </row>
    <row r="563" spans="1:69" x14ac:dyDescent="0.15">
      <c r="A563" s="44" t="s">
        <v>1062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4400758.25</v>
      </c>
      <c r="R563" s="26">
        <f t="shared" si="378"/>
        <v>4400758.25</v>
      </c>
      <c r="S563" s="26">
        <f t="shared" si="378"/>
        <v>4401516.75</v>
      </c>
      <c r="T563" s="26">
        <f t="shared" si="378"/>
        <v>5600260.7675000001</v>
      </c>
      <c r="U563" s="26">
        <f t="shared" si="378"/>
        <v>5600348.0025000004</v>
      </c>
      <c r="V563" s="26">
        <f t="shared" si="378"/>
        <v>5600783.2400000002</v>
      </c>
      <c r="W563" s="26">
        <f t="shared" si="378"/>
        <v>5600783.2400000002</v>
      </c>
      <c r="X563" s="26">
        <f t="shared" si="378"/>
        <v>5600783.2400000002</v>
      </c>
      <c r="Y563" s="26">
        <f t="shared" si="378"/>
        <v>5600783.2400000002</v>
      </c>
      <c r="Z563" s="26">
        <f t="shared" si="378"/>
        <v>5600783.2400000002</v>
      </c>
      <c r="AA563" s="26">
        <f t="shared" si="378"/>
        <v>5600870.4749999996</v>
      </c>
      <c r="AB563" s="26">
        <f t="shared" si="378"/>
        <v>5600957.24125</v>
      </c>
      <c r="AC563" s="26">
        <f t="shared" si="378"/>
        <v>5600998.0225</v>
      </c>
      <c r="AD563" s="26">
        <f t="shared" si="378"/>
        <v>5601172.0237499997</v>
      </c>
      <c r="AE563" s="26">
        <f t="shared" si="378"/>
        <v>5601209.2112499997</v>
      </c>
      <c r="AF563" s="26">
        <f t="shared" si="378"/>
        <v>6401255.3015000001</v>
      </c>
      <c r="AG563" s="26">
        <f t="shared" si="378"/>
        <v>6401934.983</v>
      </c>
      <c r="AH563" s="26">
        <f t="shared" si="378"/>
        <v>6402286.4800000004</v>
      </c>
      <c r="AI563" s="26">
        <f t="shared" si="378"/>
        <v>6402286.4800000004</v>
      </c>
      <c r="AJ563" s="26">
        <f t="shared" si="378"/>
        <v>6402512.4780000001</v>
      </c>
      <c r="AK563" s="26">
        <f t="shared" si="378"/>
        <v>6402512.4780000001</v>
      </c>
      <c r="AL563" s="26">
        <f t="shared" si="378"/>
        <v>6402512.4780000001</v>
      </c>
      <c r="AM563" s="26">
        <f t="shared" si="378"/>
        <v>6402287.1050000004</v>
      </c>
      <c r="AN563" s="26">
        <f t="shared" si="378"/>
        <v>6402291.8862500004</v>
      </c>
      <c r="AO563" s="26">
        <f t="shared" si="378"/>
        <v>6401996.5455</v>
      </c>
      <c r="AP563" s="26">
        <f t="shared" si="378"/>
        <v>6401775.9537500003</v>
      </c>
      <c r="AQ563" s="26">
        <f t="shared" si="378"/>
        <v>6401589.9869999997</v>
      </c>
      <c r="AR563" s="26">
        <f t="shared" si="378"/>
        <v>7802055.8271249998</v>
      </c>
      <c r="AS563" s="26">
        <f t="shared" si="378"/>
        <v>7803415.961875</v>
      </c>
      <c r="AT563" s="26">
        <f t="shared" si="378"/>
        <v>7803834.8647999996</v>
      </c>
      <c r="AU563" s="26">
        <f t="shared" si="378"/>
        <v>7803834.8647999996</v>
      </c>
      <c r="AV563" s="26">
        <f t="shared" si="378"/>
        <v>7804247.3927250002</v>
      </c>
      <c r="AW563" s="26">
        <f t="shared" si="378"/>
        <v>7804247.3927250002</v>
      </c>
      <c r="AX563" s="26">
        <f t="shared" si="378"/>
        <v>7804247.3927250002</v>
      </c>
      <c r="AY563" s="26">
        <f t="shared" si="378"/>
        <v>7803835.7397999996</v>
      </c>
      <c r="AZ563" s="26">
        <f t="shared" si="378"/>
        <v>7803840.8022999996</v>
      </c>
      <c r="BA563" s="26">
        <f t="shared" si="378"/>
        <v>7803485.836875</v>
      </c>
      <c r="BB563" s="26">
        <f t="shared" si="378"/>
        <v>7803079.2464500004</v>
      </c>
      <c r="BC563" s="26">
        <f t="shared" si="378"/>
        <v>7802717.9060249999</v>
      </c>
      <c r="BD563" s="26">
        <f t="shared" si="378"/>
        <v>10803402.4830525</v>
      </c>
      <c r="BE563" s="26">
        <f t="shared" si="378"/>
        <v>10805346.6965825</v>
      </c>
      <c r="BF563" s="26">
        <f t="shared" si="378"/>
        <v>10806163.124095</v>
      </c>
      <c r="BG563" s="26">
        <f t="shared" si="378"/>
        <v>10806163.124095</v>
      </c>
      <c r="BH563" s="26">
        <f t="shared" si="378"/>
        <v>10806812.653604999</v>
      </c>
      <c r="BI563" s="26">
        <f t="shared" si="378"/>
        <v>10806812.653604999</v>
      </c>
      <c r="BJ563" s="26">
        <f t="shared" si="378"/>
        <v>10806812.653604999</v>
      </c>
      <c r="BK563" s="26">
        <f t="shared" si="378"/>
        <v>10806163.999095</v>
      </c>
      <c r="BL563" s="26">
        <f t="shared" si="378"/>
        <v>10806169.061595</v>
      </c>
      <c r="BM563" s="26">
        <f t="shared" si="378"/>
        <v>10805416.5715825</v>
      </c>
      <c r="BN563" s="26">
        <f t="shared" si="378"/>
        <v>10804772.979572499</v>
      </c>
      <c r="BO563" s="26">
        <f t="shared" si="378"/>
        <v>10804177.7000625</v>
      </c>
      <c r="BP563" s="38">
        <f>SUM(H563:BO563)</f>
        <v>420149064.27852243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7900000</v>
      </c>
      <c r="L565" s="26">
        <f t="shared" si="381"/>
        <v>7900000</v>
      </c>
      <c r="M565" s="26">
        <f t="shared" si="381"/>
        <v>7900000</v>
      </c>
      <c r="N565" s="26">
        <f t="shared" si="381"/>
        <v>7900000</v>
      </c>
      <c r="O565" s="26">
        <f t="shared" si="381"/>
        <v>7900000</v>
      </c>
      <c r="P565" s="26">
        <f t="shared" si="381"/>
        <v>7900000</v>
      </c>
      <c r="Q565" s="26">
        <f t="shared" si="381"/>
        <v>7900758.25</v>
      </c>
      <c r="R565" s="26">
        <f t="shared" si="381"/>
        <v>7900758.25</v>
      </c>
      <c r="S565" s="26">
        <f t="shared" si="381"/>
        <v>7901516.75</v>
      </c>
      <c r="T565" s="26">
        <f t="shared" si="381"/>
        <v>9100260.7675000001</v>
      </c>
      <c r="U565" s="26">
        <f t="shared" si="381"/>
        <v>9100348.0025000013</v>
      </c>
      <c r="V565" s="26">
        <f t="shared" si="381"/>
        <v>9100783.2400000002</v>
      </c>
      <c r="W565" s="26">
        <f t="shared" si="381"/>
        <v>9100783.2400000002</v>
      </c>
      <c r="X565" s="26">
        <f t="shared" si="381"/>
        <v>9100783.2400000002</v>
      </c>
      <c r="Y565" s="26">
        <f t="shared" si="381"/>
        <v>9100783.2400000002</v>
      </c>
      <c r="Z565" s="26">
        <f t="shared" si="381"/>
        <v>8100783.2400000002</v>
      </c>
      <c r="AA565" s="26">
        <f t="shared" si="381"/>
        <v>8100870.4749999996</v>
      </c>
      <c r="AB565" s="26">
        <f t="shared" si="381"/>
        <v>8100957.24125</v>
      </c>
      <c r="AC565" s="26">
        <f t="shared" si="381"/>
        <v>8100998.0225</v>
      </c>
      <c r="AD565" s="26">
        <f t="shared" si="381"/>
        <v>8101172.0237499997</v>
      </c>
      <c r="AE565" s="26">
        <f t="shared" si="381"/>
        <v>8101209.2112499997</v>
      </c>
      <c r="AF565" s="26">
        <f t="shared" si="381"/>
        <v>6401255.3015000001</v>
      </c>
      <c r="AG565" s="26">
        <f t="shared" si="381"/>
        <v>6401934.983</v>
      </c>
      <c r="AH565" s="26">
        <f t="shared" si="381"/>
        <v>6402286.4800000004</v>
      </c>
      <c r="AI565" s="26">
        <f t="shared" si="381"/>
        <v>6402286.4800000004</v>
      </c>
      <c r="AJ565" s="26">
        <f t="shared" si="381"/>
        <v>6402512.4780000001</v>
      </c>
      <c r="AK565" s="26">
        <f t="shared" si="381"/>
        <v>6402512.4780000001</v>
      </c>
      <c r="AL565" s="26">
        <f t="shared" si="381"/>
        <v>6402512.4780000001</v>
      </c>
      <c r="AM565" s="26">
        <f t="shared" si="381"/>
        <v>6402287.1050000004</v>
      </c>
      <c r="AN565" s="26">
        <f t="shared" si="381"/>
        <v>6402291.8862500004</v>
      </c>
      <c r="AO565" s="26">
        <f t="shared" si="381"/>
        <v>6401996.5455</v>
      </c>
      <c r="AP565" s="26">
        <f t="shared" si="381"/>
        <v>6401775.9537500003</v>
      </c>
      <c r="AQ565" s="26">
        <f t="shared" si="381"/>
        <v>6401589.9869999997</v>
      </c>
      <c r="AR565" s="26">
        <f t="shared" si="381"/>
        <v>7802055.8271249998</v>
      </c>
      <c r="AS565" s="26">
        <f t="shared" si="381"/>
        <v>7803415.961875</v>
      </c>
      <c r="AT565" s="26">
        <f t="shared" si="381"/>
        <v>7803834.8647999996</v>
      </c>
      <c r="AU565" s="26">
        <f t="shared" si="381"/>
        <v>7803834.8647999996</v>
      </c>
      <c r="AV565" s="26">
        <f t="shared" si="381"/>
        <v>7804247.3927250002</v>
      </c>
      <c r="AW565" s="26">
        <f t="shared" si="381"/>
        <v>7804247.3927250002</v>
      </c>
      <c r="AX565" s="26">
        <f t="shared" si="381"/>
        <v>7804247.3927250002</v>
      </c>
      <c r="AY565" s="26">
        <f t="shared" si="381"/>
        <v>7803835.7397999996</v>
      </c>
      <c r="AZ565" s="26">
        <f t="shared" si="381"/>
        <v>7803840.8022999996</v>
      </c>
      <c r="BA565" s="26">
        <f t="shared" si="381"/>
        <v>7803485.836875</v>
      </c>
      <c r="BB565" s="26">
        <f t="shared" si="381"/>
        <v>7803079.2464500004</v>
      </c>
      <c r="BC565" s="26">
        <f t="shared" si="381"/>
        <v>7802717.9060249999</v>
      </c>
      <c r="BD565" s="26">
        <f t="shared" si="381"/>
        <v>10803402.4830525</v>
      </c>
      <c r="BE565" s="26">
        <f t="shared" si="381"/>
        <v>10805346.6965825</v>
      </c>
      <c r="BF565" s="26">
        <f t="shared" si="381"/>
        <v>10806163.124095</v>
      </c>
      <c r="BG565" s="26">
        <f t="shared" si="381"/>
        <v>10806163.124095</v>
      </c>
      <c r="BH565" s="26">
        <f t="shared" si="381"/>
        <v>10806812.653604999</v>
      </c>
      <c r="BI565" s="26">
        <f t="shared" si="381"/>
        <v>10806812.653604999</v>
      </c>
      <c r="BJ565" s="26">
        <f t="shared" si="381"/>
        <v>10806812.653604999</v>
      </c>
      <c r="BK565" s="26">
        <f t="shared" si="381"/>
        <v>10806163.999095</v>
      </c>
      <c r="BL565" s="26">
        <f t="shared" si="381"/>
        <v>10806169.061595</v>
      </c>
      <c r="BM565" s="26">
        <f t="shared" si="381"/>
        <v>10805416.5715825</v>
      </c>
      <c r="BN565" s="26">
        <f t="shared" si="381"/>
        <v>10804772.979572499</v>
      </c>
      <c r="BO565" s="26">
        <f t="shared" si="381"/>
        <v>10804177.7000625</v>
      </c>
      <c r="BP565" s="38">
        <f t="shared" si="375"/>
        <v>498149064.27852237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880151.65</v>
      </c>
      <c r="R566" s="26">
        <f t="shared" si="382"/>
        <v>880151.65</v>
      </c>
      <c r="S566" s="26">
        <f t="shared" si="382"/>
        <v>880303.35</v>
      </c>
      <c r="T566" s="26">
        <f t="shared" si="382"/>
        <v>1120052.1535</v>
      </c>
      <c r="U566" s="26">
        <f t="shared" si="382"/>
        <v>1120069.6005000002</v>
      </c>
      <c r="V566" s="26">
        <f t="shared" si="382"/>
        <v>1120156.648</v>
      </c>
      <c r="W566" s="26">
        <f t="shared" si="382"/>
        <v>1120156.648</v>
      </c>
      <c r="X566" s="26">
        <f t="shared" si="382"/>
        <v>1120156.648</v>
      </c>
      <c r="Y566" s="26">
        <f t="shared" si="382"/>
        <v>1120156.648</v>
      </c>
      <c r="Z566" s="26">
        <f t="shared" si="382"/>
        <v>1120156.648</v>
      </c>
      <c r="AA566" s="26">
        <f t="shared" si="382"/>
        <v>1120174.095</v>
      </c>
      <c r="AB566" s="26">
        <f t="shared" si="382"/>
        <v>1120191.4482499999</v>
      </c>
      <c r="AC566" s="26">
        <f t="shared" si="382"/>
        <v>1120199.6044999999</v>
      </c>
      <c r="AD566" s="26">
        <f t="shared" si="382"/>
        <v>1120234.40475</v>
      </c>
      <c r="AE566" s="26">
        <f t="shared" si="382"/>
        <v>1120241.84225</v>
      </c>
      <c r="AF566" s="26">
        <f t="shared" si="382"/>
        <v>1280251.0603</v>
      </c>
      <c r="AG566" s="26">
        <f t="shared" si="382"/>
        <v>1280386.9966</v>
      </c>
      <c r="AH566" s="26">
        <f t="shared" si="382"/>
        <v>1280457.2960000001</v>
      </c>
      <c r="AI566" s="26">
        <f t="shared" si="382"/>
        <v>1280457.2960000001</v>
      </c>
      <c r="AJ566" s="26">
        <f t="shared" si="382"/>
        <v>1280502.4956</v>
      </c>
      <c r="AK566" s="26">
        <f t="shared" si="382"/>
        <v>1280502.4956</v>
      </c>
      <c r="AL566" s="26">
        <f t="shared" si="382"/>
        <v>1280502.4956</v>
      </c>
      <c r="AM566" s="26">
        <f t="shared" ref="AM566:BO566" si="383">AM289+AM372+AM545+AM224</f>
        <v>1280457.4210000001</v>
      </c>
      <c r="AN566" s="26">
        <f t="shared" si="383"/>
        <v>1280458.3772499999</v>
      </c>
      <c r="AO566" s="26">
        <f t="shared" si="383"/>
        <v>1280399.3091</v>
      </c>
      <c r="AP566" s="26">
        <f t="shared" si="383"/>
        <v>1280355.1907500001</v>
      </c>
      <c r="AQ566" s="26">
        <f t="shared" si="383"/>
        <v>1280317.9974</v>
      </c>
      <c r="AR566" s="26">
        <f t="shared" si="383"/>
        <v>1560411.1654249998</v>
      </c>
      <c r="AS566" s="26">
        <f t="shared" si="383"/>
        <v>1560683.1923750001</v>
      </c>
      <c r="AT566" s="26">
        <f t="shared" si="383"/>
        <v>1560766.9729599999</v>
      </c>
      <c r="AU566" s="26">
        <f t="shared" si="383"/>
        <v>1560766.9729599999</v>
      </c>
      <c r="AV566" s="26">
        <f t="shared" si="383"/>
        <v>1560849.4785450001</v>
      </c>
      <c r="AW566" s="26">
        <f t="shared" si="383"/>
        <v>1560849.4785450001</v>
      </c>
      <c r="AX566" s="26">
        <f t="shared" si="383"/>
        <v>1560849.4785450001</v>
      </c>
      <c r="AY566" s="26">
        <f t="shared" si="383"/>
        <v>1560767.14796</v>
      </c>
      <c r="AZ566" s="26">
        <f t="shared" si="383"/>
        <v>1560768.1604599999</v>
      </c>
      <c r="BA566" s="26">
        <f t="shared" si="383"/>
        <v>1560697.167375</v>
      </c>
      <c r="BB566" s="26">
        <f t="shared" si="383"/>
        <v>1560615.84929</v>
      </c>
      <c r="BC566" s="26">
        <f t="shared" si="383"/>
        <v>1560543.5812049999</v>
      </c>
      <c r="BD566" s="26">
        <f t="shared" si="383"/>
        <v>2160680.4966104999</v>
      </c>
      <c r="BE566" s="26">
        <f t="shared" si="383"/>
        <v>2161069.3393165004</v>
      </c>
      <c r="BF566" s="26">
        <f t="shared" si="383"/>
        <v>2161232.6248190003</v>
      </c>
      <c r="BG566" s="26">
        <f t="shared" si="383"/>
        <v>2161232.6248190003</v>
      </c>
      <c r="BH566" s="26">
        <f t="shared" si="383"/>
        <v>2161362.5307209999</v>
      </c>
      <c r="BI566" s="26">
        <f t="shared" si="383"/>
        <v>2161362.5307209999</v>
      </c>
      <c r="BJ566" s="26">
        <f t="shared" si="383"/>
        <v>2161362.5307209999</v>
      </c>
      <c r="BK566" s="26">
        <f t="shared" si="383"/>
        <v>2161232.7998190001</v>
      </c>
      <c r="BL566" s="26">
        <f t="shared" si="383"/>
        <v>2161233.8123190003</v>
      </c>
      <c r="BM566" s="26">
        <f t="shared" si="383"/>
        <v>2161083.3143165</v>
      </c>
      <c r="BN566" s="26">
        <f t="shared" si="383"/>
        <v>2160954.5959144998</v>
      </c>
      <c r="BO566" s="26">
        <f t="shared" si="383"/>
        <v>2160835.5400125002</v>
      </c>
      <c r="BP566" s="38">
        <f t="shared" si="375"/>
        <v>84029812.855704486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9342424</v>
      </c>
      <c r="L568" s="26">
        <f t="shared" si="386"/>
        <v>9342424</v>
      </c>
      <c r="M568" s="26">
        <f t="shared" si="386"/>
        <v>9342424</v>
      </c>
      <c r="N568" s="26">
        <f t="shared" si="386"/>
        <v>9342424</v>
      </c>
      <c r="O568" s="26">
        <f t="shared" si="386"/>
        <v>9342424</v>
      </c>
      <c r="P568" s="26">
        <f t="shared" si="386"/>
        <v>9342424</v>
      </c>
      <c r="Q568" s="26">
        <f t="shared" si="386"/>
        <v>9343333.9000000004</v>
      </c>
      <c r="R568" s="26">
        <f t="shared" si="386"/>
        <v>9343333.9000000004</v>
      </c>
      <c r="S568" s="26">
        <f t="shared" si="386"/>
        <v>9344244.0999999996</v>
      </c>
      <c r="T568" s="26">
        <f t="shared" si="386"/>
        <v>10782736.921</v>
      </c>
      <c r="U568" s="26">
        <f t="shared" si="386"/>
        <v>10782841.603000002</v>
      </c>
      <c r="V568" s="26">
        <f t="shared" si="386"/>
        <v>10783363.888</v>
      </c>
      <c r="W568" s="26">
        <f t="shared" si="386"/>
        <v>10783363.888</v>
      </c>
      <c r="X568" s="26">
        <f t="shared" si="386"/>
        <v>10783363.888</v>
      </c>
      <c r="Y568" s="26">
        <f t="shared" si="386"/>
        <v>10783363.888</v>
      </c>
      <c r="Z568" s="26">
        <f t="shared" si="386"/>
        <v>9783363.8880000003</v>
      </c>
      <c r="AA568" s="26">
        <f t="shared" si="386"/>
        <v>9783468.5700000003</v>
      </c>
      <c r="AB568" s="26">
        <f t="shared" si="386"/>
        <v>9783572.6895000003</v>
      </c>
      <c r="AC568" s="26">
        <f t="shared" si="386"/>
        <v>9783621.6270000003</v>
      </c>
      <c r="AD568" s="26">
        <f t="shared" si="386"/>
        <v>9783830.4285000004</v>
      </c>
      <c r="AE568" s="26">
        <f t="shared" si="386"/>
        <v>9783875.0535000004</v>
      </c>
      <c r="AF568" s="26">
        <f t="shared" si="386"/>
        <v>8243930.3618000001</v>
      </c>
      <c r="AG568" s="26">
        <f t="shared" si="386"/>
        <v>8244745.9796000002</v>
      </c>
      <c r="AH568" s="26">
        <f t="shared" si="386"/>
        <v>8245167.7760000005</v>
      </c>
      <c r="AI568" s="26">
        <f t="shared" si="386"/>
        <v>8245167.7760000005</v>
      </c>
      <c r="AJ568" s="26">
        <f t="shared" si="386"/>
        <v>8245438.9736000001</v>
      </c>
      <c r="AK568" s="26">
        <f t="shared" si="386"/>
        <v>8245438.9736000001</v>
      </c>
      <c r="AL568" s="26">
        <f t="shared" si="386"/>
        <v>8245438.9736000001</v>
      </c>
      <c r="AM568" s="26">
        <f t="shared" ref="AM568:BO568" si="387">AM567+AM566+AM565</f>
        <v>8245168.5260000005</v>
      </c>
      <c r="AN568" s="26">
        <f t="shared" si="387"/>
        <v>8245174.2635000004</v>
      </c>
      <c r="AO568" s="26">
        <f t="shared" si="387"/>
        <v>8244819.8546000002</v>
      </c>
      <c r="AP568" s="26">
        <f t="shared" si="387"/>
        <v>8244555.1445000004</v>
      </c>
      <c r="AQ568" s="26">
        <f t="shared" si="387"/>
        <v>8244331.9843999995</v>
      </c>
      <c r="AR568" s="26">
        <f t="shared" si="387"/>
        <v>9924890.9925500005</v>
      </c>
      <c r="AS568" s="26">
        <f t="shared" si="387"/>
        <v>9926523.1542499997</v>
      </c>
      <c r="AT568" s="26">
        <f t="shared" si="387"/>
        <v>9927025.8377599996</v>
      </c>
      <c r="AU568" s="26">
        <f t="shared" si="387"/>
        <v>9927025.8377599996</v>
      </c>
      <c r="AV568" s="26">
        <f t="shared" si="387"/>
        <v>9927520.8712700009</v>
      </c>
      <c r="AW568" s="26">
        <f t="shared" si="387"/>
        <v>9927520.8712700009</v>
      </c>
      <c r="AX568" s="26">
        <f t="shared" si="387"/>
        <v>9927520.8712700009</v>
      </c>
      <c r="AY568" s="26">
        <f t="shared" si="387"/>
        <v>9927026.8877599984</v>
      </c>
      <c r="AZ568" s="26">
        <f t="shared" si="387"/>
        <v>9927032.9627599996</v>
      </c>
      <c r="BA568" s="26">
        <f t="shared" si="387"/>
        <v>9926607.0042500012</v>
      </c>
      <c r="BB568" s="26">
        <f t="shared" si="387"/>
        <v>9926119.0957400016</v>
      </c>
      <c r="BC568" s="26">
        <f t="shared" si="387"/>
        <v>9925685.4872299992</v>
      </c>
      <c r="BD568" s="26">
        <f t="shared" si="387"/>
        <v>13526506.979663</v>
      </c>
      <c r="BE568" s="26">
        <f t="shared" si="387"/>
        <v>13528840.035899</v>
      </c>
      <c r="BF568" s="26">
        <f t="shared" si="387"/>
        <v>13529819.748914</v>
      </c>
      <c r="BG568" s="26">
        <f t="shared" si="387"/>
        <v>13529819.748914</v>
      </c>
      <c r="BH568" s="26">
        <f t="shared" si="387"/>
        <v>13530599.184325999</v>
      </c>
      <c r="BI568" s="26">
        <f t="shared" si="387"/>
        <v>13530599.184325999</v>
      </c>
      <c r="BJ568" s="26">
        <f t="shared" si="387"/>
        <v>13530599.184325999</v>
      </c>
      <c r="BK568" s="26">
        <f t="shared" si="387"/>
        <v>13529820.798914</v>
      </c>
      <c r="BL568" s="26">
        <f t="shared" si="387"/>
        <v>13529826.873914</v>
      </c>
      <c r="BM568" s="26">
        <f t="shared" si="387"/>
        <v>13528923.885899</v>
      </c>
      <c r="BN568" s="26">
        <f t="shared" si="387"/>
        <v>13528151.575486999</v>
      </c>
      <c r="BO568" s="26">
        <f t="shared" si="387"/>
        <v>13527437.240075</v>
      </c>
      <c r="BP568" s="38">
        <f>SUM(H568:BO568)</f>
        <v>615924317.13422704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112112727.90000001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123400766.33250001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98939378.587200001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119120499.87387002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162350944.44065696</v>
      </c>
      <c r="BP569" s="38">
        <f>SUM(H569:BO569)</f>
        <v>615924317.13422704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9342424</v>
      </c>
      <c r="L570" s="40">
        <f t="shared" si="388"/>
        <v>9342424</v>
      </c>
      <c r="M570" s="40">
        <f t="shared" si="388"/>
        <v>9342424</v>
      </c>
      <c r="N570" s="40">
        <f t="shared" si="388"/>
        <v>9342424</v>
      </c>
      <c r="O570" s="40">
        <f t="shared" si="388"/>
        <v>9342424</v>
      </c>
      <c r="P570" s="40">
        <f t="shared" si="388"/>
        <v>9342424</v>
      </c>
      <c r="Q570" s="40">
        <f t="shared" si="388"/>
        <v>9343333.9000000004</v>
      </c>
      <c r="R570" s="40">
        <f t="shared" si="388"/>
        <v>9343333.9000000004</v>
      </c>
      <c r="S570" s="40">
        <f t="shared" si="388"/>
        <v>9344244.0999999996</v>
      </c>
      <c r="T570" s="40">
        <f t="shared" si="388"/>
        <v>10782736.921</v>
      </c>
      <c r="U570" s="40">
        <f t="shared" si="388"/>
        <v>10782841.603</v>
      </c>
      <c r="V570" s="40">
        <f t="shared" si="388"/>
        <v>10783363.888</v>
      </c>
      <c r="W570" s="40">
        <f t="shared" si="388"/>
        <v>10783363.888</v>
      </c>
      <c r="X570" s="40">
        <f t="shared" si="388"/>
        <v>10783363.888</v>
      </c>
      <c r="Y570" s="40">
        <f t="shared" si="388"/>
        <v>10783363.888</v>
      </c>
      <c r="Z570" s="40">
        <f t="shared" si="388"/>
        <v>9783363.8880000003</v>
      </c>
      <c r="AA570" s="40">
        <f t="shared" si="388"/>
        <v>9783468.5700000003</v>
      </c>
      <c r="AB570" s="40">
        <f t="shared" si="388"/>
        <v>9783572.6895000003</v>
      </c>
      <c r="AC570" s="40">
        <f t="shared" si="388"/>
        <v>9783621.6270000003</v>
      </c>
      <c r="AD570" s="40">
        <f t="shared" si="388"/>
        <v>9783830.4285000004</v>
      </c>
      <c r="AE570" s="40">
        <f t="shared" si="388"/>
        <v>9783875.0535000004</v>
      </c>
      <c r="AF570" s="40">
        <f t="shared" si="388"/>
        <v>8243930.3618000001</v>
      </c>
      <c r="AG570" s="40">
        <f t="shared" si="388"/>
        <v>8244745.9796000002</v>
      </c>
      <c r="AH570" s="40">
        <f t="shared" si="388"/>
        <v>8245167.7760000005</v>
      </c>
      <c r="AI570" s="40">
        <f t="shared" si="388"/>
        <v>8245167.7760000005</v>
      </c>
      <c r="AJ570" s="40">
        <f t="shared" si="388"/>
        <v>8245438.9736000001</v>
      </c>
      <c r="AK570" s="40">
        <f t="shared" si="388"/>
        <v>8245438.9736000001</v>
      </c>
      <c r="AL570" s="40">
        <f t="shared" si="388"/>
        <v>8245438.9736000001</v>
      </c>
      <c r="AM570" s="40">
        <f t="shared" ref="AM570:BO570" si="389">AM553+AM380+AM297+AM232</f>
        <v>8245168.5260000005</v>
      </c>
      <c r="AN570" s="40">
        <f t="shared" si="389"/>
        <v>8245174.2635000004</v>
      </c>
      <c r="AO570" s="40">
        <f t="shared" si="389"/>
        <v>8244819.8546000002</v>
      </c>
      <c r="AP570" s="40">
        <f t="shared" si="389"/>
        <v>8244555.1445000004</v>
      </c>
      <c r="AQ570" s="40">
        <f t="shared" si="389"/>
        <v>8244331.9844000004</v>
      </c>
      <c r="AR570" s="40">
        <f t="shared" si="389"/>
        <v>9924890.9925500005</v>
      </c>
      <c r="AS570" s="40">
        <f t="shared" si="389"/>
        <v>9926523.1542499997</v>
      </c>
      <c r="AT570" s="40">
        <f t="shared" si="389"/>
        <v>9927025.8377599996</v>
      </c>
      <c r="AU570" s="40">
        <f t="shared" si="389"/>
        <v>9927025.8377599996</v>
      </c>
      <c r="AV570" s="40">
        <f t="shared" si="389"/>
        <v>9927520.8712700009</v>
      </c>
      <c r="AW570" s="40">
        <f t="shared" si="389"/>
        <v>9927520.8712700009</v>
      </c>
      <c r="AX570" s="40">
        <f t="shared" si="389"/>
        <v>9927520.8712700009</v>
      </c>
      <c r="AY570" s="40">
        <f t="shared" si="389"/>
        <v>9927026.8877599984</v>
      </c>
      <c r="AZ570" s="40">
        <f t="shared" si="389"/>
        <v>9927032.9627599996</v>
      </c>
      <c r="BA570" s="40">
        <f t="shared" si="389"/>
        <v>9926607.0042500012</v>
      </c>
      <c r="BB570" s="40">
        <f t="shared" si="389"/>
        <v>9926119.0957400016</v>
      </c>
      <c r="BC570" s="40">
        <f t="shared" si="389"/>
        <v>9925685.4872299992</v>
      </c>
      <c r="BD570" s="40">
        <f t="shared" si="389"/>
        <v>13526506.979663</v>
      </c>
      <c r="BE570" s="40">
        <f t="shared" si="389"/>
        <v>13528840.035899</v>
      </c>
      <c r="BF570" s="40">
        <f t="shared" si="389"/>
        <v>13529819.748914</v>
      </c>
      <c r="BG570" s="40">
        <f t="shared" si="389"/>
        <v>13529819.748914</v>
      </c>
      <c r="BH570" s="40">
        <f t="shared" si="389"/>
        <v>13530599.184326001</v>
      </c>
      <c r="BI570" s="40">
        <f t="shared" si="389"/>
        <v>13530599.184326001</v>
      </c>
      <c r="BJ570" s="40">
        <f t="shared" si="389"/>
        <v>13530599.184326001</v>
      </c>
      <c r="BK570" s="40">
        <f t="shared" si="389"/>
        <v>13529820.798914</v>
      </c>
      <c r="BL570" s="40">
        <f t="shared" si="389"/>
        <v>13529826.873914</v>
      </c>
      <c r="BM570" s="40">
        <f t="shared" si="389"/>
        <v>13528923.885899</v>
      </c>
      <c r="BN570" s="40">
        <f t="shared" si="389"/>
        <v>13528151.575486999</v>
      </c>
      <c r="BO570" s="40">
        <f t="shared" si="389"/>
        <v>13527437.240075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ht="12.75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ht="12.75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ht="12.75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ht="12.75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ht="12.75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ht="12.75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ht="12.75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ht="12.75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ht="12.75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ht="12.75" x14ac:dyDescent="0.15">
      <c r="A105" s="146"/>
      <c r="B105" s="151"/>
      <c r="C105" s="151"/>
      <c r="D105" s="151"/>
      <c r="E105" s="151"/>
      <c r="F105" s="151"/>
      <c r="G105" s="151"/>
    </row>
    <row r="106" spans="1:7" ht="12.75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ht="12.75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ht="12.75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ht="12.75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ht="12.75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ht="12.75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ht="12.75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ht="12.75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ht="12.75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ht="12.75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ht="12.75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ht="12.75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ht="12.75" x14ac:dyDescent="0.15">
      <c r="A177" s="33" t="s">
        <v>1237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ht="12.75" x14ac:dyDescent="0.15">
      <c r="A178" s="33" t="s">
        <v>1238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ht="12.75" x14ac:dyDescent="0.15">
      <c r="A179" s="33" t="s">
        <v>1235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ht="12.75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ht="12.75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ht="12.75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ht="12.75" x14ac:dyDescent="0.15">
      <c r="A183" s="33" t="s">
        <v>1239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1209</v>
      </c>
      <c r="C1" s="10" t="s">
        <v>1210</v>
      </c>
      <c r="D1" s="10" t="s">
        <v>1211</v>
      </c>
      <c r="E1" s="10" t="s">
        <v>1212</v>
      </c>
      <c r="F1" s="10" t="s">
        <v>1213</v>
      </c>
    </row>
    <row r="2" spans="1:102" x14ac:dyDescent="0.15">
      <c r="A2" s="14" t="s">
        <v>1208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52803033.25</v>
      </c>
      <c r="C7" s="3">
        <f t="shared" si="0"/>
        <v>67209731.943749994</v>
      </c>
      <c r="D7" s="3">
        <f t="shared" si="0"/>
        <v>76825242.156000003</v>
      </c>
      <c r="E7" s="3">
        <f t="shared" si="0"/>
        <v>93642843.228224993</v>
      </c>
      <c r="F7" s="3">
        <f t="shared" si="0"/>
        <v>129668213.7005475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94803033.25</v>
      </c>
      <c r="C9" s="3">
        <f t="shared" si="0"/>
        <v>103209731.94374999</v>
      </c>
      <c r="D9" s="3">
        <f t="shared" si="0"/>
        <v>76825242.156000003</v>
      </c>
      <c r="E9" s="3">
        <f t="shared" si="0"/>
        <v>93642843.228224993</v>
      </c>
      <c r="F9" s="3">
        <f t="shared" si="0"/>
        <v>129668213.7005475</v>
      </c>
    </row>
    <row r="10" spans="1:102" x14ac:dyDescent="0.15">
      <c r="A10" s="2" t="s">
        <v>4</v>
      </c>
      <c r="B10" s="3">
        <f t="shared" si="0"/>
        <v>10560606.649999999</v>
      </c>
      <c r="C10" s="3">
        <f t="shared" si="0"/>
        <v>13441946.388750002</v>
      </c>
      <c r="D10" s="3">
        <f t="shared" si="0"/>
        <v>15365048.431200001</v>
      </c>
      <c r="E10" s="3">
        <f t="shared" si="0"/>
        <v>18728568.645645</v>
      </c>
      <c r="F10" s="3">
        <f t="shared" si="0"/>
        <v>25933642.7401095</v>
      </c>
    </row>
    <row r="11" spans="1:102" x14ac:dyDescent="0.15">
      <c r="A11" s="5" t="s">
        <v>3</v>
      </c>
      <c r="B11" s="4">
        <f>B10/B9</f>
        <v>0.11139524008848102</v>
      </c>
      <c r="C11" s="4">
        <f>C10/C9</f>
        <v>0.13023913671315371</v>
      </c>
      <c r="D11" s="4">
        <f>D10/D9</f>
        <v>0.2</v>
      </c>
      <c r="E11" s="4">
        <f>E10/E9</f>
        <v>0.2</v>
      </c>
      <c r="F11" s="4">
        <f>F10/F9</f>
        <v>0.19999999999999998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7.1190633554965924E-2</v>
      </c>
      <c r="C13" s="4">
        <f>C12/C9</f>
        <v>6.5391972955402097E-2</v>
      </c>
      <c r="D13" s="4">
        <f>D12/D9</f>
        <v>8.7849876038078978E-2</v>
      </c>
      <c r="E13" s="4">
        <f>E12/E9</f>
        <v>7.2072651441725449E-2</v>
      </c>
      <c r="F13" s="4">
        <f>F12/F9</f>
        <v>5.2048900863138084E-2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112112727.90000001</v>
      </c>
      <c r="C14" s="3">
        <f>C28+C42+C56+C70</f>
        <v>123400766.3325</v>
      </c>
      <c r="D14" s="3">
        <f>D28+D42+D56+D70</f>
        <v>98939378.587200001</v>
      </c>
      <c r="E14" s="3">
        <f>E28+E42+E56+E70</f>
        <v>119120499.87387</v>
      </c>
      <c r="F14" s="3">
        <f>F28+F42+F56+F70</f>
        <v>162350944.44065702</v>
      </c>
      <c r="G14" s="1">
        <f>SUM(B14:F14)</f>
        <v>615924317.13422704</v>
      </c>
      <c r="H14" s="1">
        <f>+F28+F42+F56+F70</f>
        <v>162350944.44065702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24003033.25</v>
      </c>
      <c r="C21" s="26">
        <f>STAFF_CWS!AE211</f>
        <v>33609731.943750001</v>
      </c>
      <c r="D21" s="26">
        <f>STAFF_CWS!AQ211</f>
        <v>43225242.156000003</v>
      </c>
      <c r="E21" s="26">
        <f>STAFF_CWS!BC211</f>
        <v>52842843.228224993</v>
      </c>
      <c r="F21" s="26">
        <f>STAFF_CWS!BO211</f>
        <v>81668213.700547501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24003033.25</v>
      </c>
      <c r="C23" s="26">
        <f>STAFF_CWS!AE215</f>
        <v>33609731.943750001</v>
      </c>
      <c r="D23" s="26">
        <f>STAFF_CWS!AQ215</f>
        <v>43225242.156000003</v>
      </c>
      <c r="E23" s="26">
        <f>STAFF_CWS!BC215</f>
        <v>52842843.228224993</v>
      </c>
      <c r="F23" s="26">
        <f>STAFF_CWS!BO215</f>
        <v>81668213.700547501</v>
      </c>
    </row>
    <row r="24" spans="1:102" x14ac:dyDescent="0.15">
      <c r="A24" s="2" t="s">
        <v>4</v>
      </c>
      <c r="B24" s="26">
        <f>STAFF_CWS!S225</f>
        <v>4800606.6499999994</v>
      </c>
      <c r="C24" s="26">
        <f>STAFF_CWS!AE225</f>
        <v>6721946.3887500009</v>
      </c>
      <c r="D24" s="26">
        <f>STAFF_CWS!AQ225</f>
        <v>8645048.4312000014</v>
      </c>
      <c r="E24" s="26">
        <f>STAFF_CWS!BC225</f>
        <v>10568568.645644998</v>
      </c>
      <c r="F24" s="26">
        <f>STAFF_CWS!BO225</f>
        <v>16333642.7401095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>
        <f>D24/D23</f>
        <v>0.2</v>
      </c>
      <c r="E25" s="4">
        <f>E24/E23</f>
        <v>0.19999999999999998</v>
      </c>
      <c r="F25" s="4">
        <f>F24/F23</f>
        <v>0.19999999999999998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0.14058823169775844</v>
      </c>
      <c r="C27" s="4">
        <f>C26/C23</f>
        <v>0.1004037760743737</v>
      </c>
      <c r="D27" s="4">
        <f>D26/D23</f>
        <v>7.8068828112547353E-2</v>
      </c>
      <c r="E27" s="4">
        <f>E26/E23</f>
        <v>6.3860000595076835E-2</v>
      </c>
      <c r="F27" s="4">
        <f>F26/F23</f>
        <v>4.1320164199665568E-2</v>
      </c>
    </row>
    <row r="28" spans="1:102" x14ac:dyDescent="0.15">
      <c r="A28" s="2" t="s">
        <v>0</v>
      </c>
      <c r="B28" s="26">
        <f>STAFF_CWS!S233</f>
        <v>32178183.899999999</v>
      </c>
      <c r="C28" s="26">
        <f>STAFF_CWS!AE233</f>
        <v>43706222.332499996</v>
      </c>
      <c r="D28" s="26">
        <f>STAFF_CWS!AQ233</f>
        <v>55244834.587200001</v>
      </c>
      <c r="E28" s="26">
        <f>STAFF_CWS!BC233</f>
        <v>66785955.87387</v>
      </c>
      <c r="F28" s="26">
        <f>STAFF_CWS!BO233</f>
        <v>101376400.44065702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3" t="s">
        <v>35</v>
      </c>
      <c r="D1" s="363"/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 t="s">
        <v>36</v>
      </c>
      <c r="P1" s="363"/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 t="s">
        <v>37</v>
      </c>
      <c r="AB1" s="363"/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 t="s">
        <v>38</v>
      </c>
      <c r="AN1" s="363"/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 t="s">
        <v>39</v>
      </c>
      <c r="AZ1" s="363"/>
      <c r="BA1" s="363"/>
      <c r="BB1" s="363"/>
      <c r="BC1" s="363"/>
      <c r="BD1" s="363"/>
      <c r="BE1" s="363"/>
      <c r="BF1" s="363"/>
      <c r="BG1" s="363"/>
      <c r="BH1" s="363"/>
      <c r="BI1" s="363"/>
      <c r="BJ1" s="36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3" t="s">
        <v>151</v>
      </c>
      <c r="B5" s="363"/>
    </row>
    <row r="6" spans="1:63" x14ac:dyDescent="0.15">
      <c r="C6" s="363" t="s">
        <v>35</v>
      </c>
      <c r="D6" s="363"/>
      <c r="E6" s="363"/>
      <c r="F6" s="363"/>
      <c r="G6" s="363"/>
      <c r="H6" s="363"/>
      <c r="I6" s="363"/>
      <c r="J6" s="363"/>
      <c r="K6" s="363"/>
      <c r="L6" s="363"/>
      <c r="M6" s="363"/>
      <c r="N6" s="363"/>
      <c r="O6" s="363" t="s">
        <v>36</v>
      </c>
      <c r="P6" s="363"/>
      <c r="Q6" s="363"/>
      <c r="R6" s="363"/>
      <c r="S6" s="363"/>
      <c r="T6" s="363"/>
      <c r="U6" s="363"/>
      <c r="V6" s="363"/>
      <c r="W6" s="363"/>
      <c r="X6" s="363"/>
      <c r="Y6" s="363"/>
      <c r="Z6" s="363"/>
      <c r="AA6" s="363" t="s">
        <v>37</v>
      </c>
      <c r="AB6" s="363"/>
      <c r="AC6" s="363"/>
      <c r="AD6" s="363"/>
      <c r="AE6" s="363"/>
      <c r="AF6" s="363"/>
      <c r="AG6" s="363"/>
      <c r="AH6" s="363"/>
      <c r="AI6" s="363"/>
      <c r="AJ6" s="363"/>
      <c r="AK6" s="363"/>
      <c r="AL6" s="363"/>
      <c r="AM6" s="363" t="s">
        <v>38</v>
      </c>
      <c r="AN6" s="363"/>
      <c r="AO6" s="363"/>
      <c r="AP6" s="363"/>
      <c r="AQ6" s="363"/>
      <c r="AR6" s="363"/>
      <c r="AS6" s="363"/>
      <c r="AT6" s="363"/>
      <c r="AU6" s="363"/>
      <c r="AV6" s="363"/>
      <c r="AW6" s="363"/>
      <c r="AX6" s="363"/>
      <c r="AY6" s="363" t="s">
        <v>39</v>
      </c>
      <c r="AZ6" s="363"/>
      <c r="BA6" s="363"/>
      <c r="BB6" s="363"/>
      <c r="BC6" s="363"/>
      <c r="BD6" s="363"/>
      <c r="BE6" s="363"/>
      <c r="BF6" s="363"/>
      <c r="BG6" s="363"/>
      <c r="BH6" s="363"/>
      <c r="BI6" s="363"/>
      <c r="BJ6" s="36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758.25</v>
      </c>
      <c r="M10" s="9">
        <f>+STAFF_CWS!R562</f>
        <v>758.25</v>
      </c>
      <c r="N10" s="9">
        <f>+STAFF_CWS!S562</f>
        <v>1516.75</v>
      </c>
      <c r="O10" s="9">
        <f>+STAFF_CWS!T562</f>
        <v>260.76750000000004</v>
      </c>
      <c r="P10" s="9">
        <f>+STAFF_CWS!U562</f>
        <v>348.00250000000005</v>
      </c>
      <c r="Q10" s="9">
        <f>+STAFF_CWS!V562</f>
        <v>783.24</v>
      </c>
      <c r="R10" s="9">
        <f>+STAFF_CWS!W562</f>
        <v>783.24</v>
      </c>
      <c r="S10" s="9">
        <f>+STAFF_CWS!X562</f>
        <v>783.24</v>
      </c>
      <c r="T10" s="9">
        <f>+STAFF_CWS!Y562</f>
        <v>783.24</v>
      </c>
      <c r="U10" s="9">
        <f>+STAFF_CWS!Z562</f>
        <v>783.24</v>
      </c>
      <c r="V10" s="9">
        <f>+STAFF_CWS!AA562</f>
        <v>870.47500000000002</v>
      </c>
      <c r="W10" s="9">
        <f>+STAFF_CWS!AB562</f>
        <v>957.24125000000004</v>
      </c>
      <c r="X10" s="9">
        <f>+STAFF_CWS!AC562</f>
        <v>998.02250000000004</v>
      </c>
      <c r="Y10" s="9">
        <f>+STAFF_CWS!AD562</f>
        <v>1172.0237500000001</v>
      </c>
      <c r="Z10" s="9">
        <f>+STAFF_CWS!AE562</f>
        <v>1209.2112500000001</v>
      </c>
      <c r="AA10" s="9">
        <f>+STAFF_CWS!AF562</f>
        <v>1255.3015</v>
      </c>
      <c r="AB10" s="9">
        <f>+STAFF_CWS!AG562</f>
        <v>1934.9830000000002</v>
      </c>
      <c r="AC10" s="9">
        <f>+STAFF_CWS!AH562</f>
        <v>2286.48</v>
      </c>
      <c r="AD10" s="9">
        <f>+STAFF_CWS!AI562</f>
        <v>2286.48</v>
      </c>
      <c r="AE10" s="9">
        <f>+STAFF_CWS!AJ562</f>
        <v>2512.4780000000001</v>
      </c>
      <c r="AF10" s="9">
        <f>+STAFF_CWS!AK562</f>
        <v>2512.4780000000001</v>
      </c>
      <c r="AG10" s="9">
        <f>+STAFF_CWS!AL562</f>
        <v>2512.4780000000001</v>
      </c>
      <c r="AH10" s="9">
        <f>+STAFF_CWS!AM562</f>
        <v>2287.105</v>
      </c>
      <c r="AI10" s="9">
        <f>+STAFF_CWS!AN562</f>
        <v>2291.88625</v>
      </c>
      <c r="AJ10" s="9">
        <f>+STAFF_CWS!AO562</f>
        <v>1996.5455000000002</v>
      </c>
      <c r="AK10" s="9">
        <f>+STAFF_CWS!AP562</f>
        <v>1775.9537499999999</v>
      </c>
      <c r="AL10" s="9">
        <f>+STAFF_CWS!AQ562</f>
        <v>1589.9870000000001</v>
      </c>
      <c r="AM10" s="9">
        <f>+STAFF_CWS!AR562</f>
        <v>2055.8271249999998</v>
      </c>
      <c r="AN10" s="9">
        <f>+STAFF_CWS!AS562</f>
        <v>3415.9618750000004</v>
      </c>
      <c r="AO10" s="9">
        <f>+STAFF_CWS!AT562</f>
        <v>3834.8648000000003</v>
      </c>
      <c r="AP10" s="9">
        <f>+STAFF_CWS!AU562</f>
        <v>3834.8648000000003</v>
      </c>
      <c r="AQ10" s="9">
        <f>+STAFF_CWS!AV562</f>
        <v>4247.3927250000006</v>
      </c>
      <c r="AR10" s="9">
        <f>+STAFF_CWS!AW562</f>
        <v>4247.3927250000006</v>
      </c>
      <c r="AS10" s="9">
        <f>+STAFF_CWS!AX562</f>
        <v>4247.3927250000006</v>
      </c>
      <c r="AT10" s="9">
        <f>+STAFF_CWS!AY562</f>
        <v>3835.7398000000003</v>
      </c>
      <c r="AU10" s="9">
        <f>+STAFF_CWS!AZ562</f>
        <v>3840.8023000000003</v>
      </c>
      <c r="AV10" s="9">
        <f>+STAFF_CWS!BA562</f>
        <v>3485.8368750000004</v>
      </c>
      <c r="AW10" s="9">
        <f>+STAFF_CWS!BB562</f>
        <v>3079.2464500000001</v>
      </c>
      <c r="AX10" s="9">
        <f>+STAFF_CWS!BC562</f>
        <v>2717.9060250000002</v>
      </c>
      <c r="AY10" s="9">
        <f>+STAFF_CWS!BD562</f>
        <v>3402.4830524999998</v>
      </c>
      <c r="AZ10" s="9">
        <f>+STAFF_CWS!BE562</f>
        <v>5346.6965825000007</v>
      </c>
      <c r="BA10" s="9">
        <f>+STAFF_CWS!BF562</f>
        <v>6163.1240950000001</v>
      </c>
      <c r="BB10" s="9">
        <f>+STAFF_CWS!BG562</f>
        <v>6163.1240950000001</v>
      </c>
      <c r="BC10" s="9">
        <f>+STAFF_CWS!BH562</f>
        <v>6812.6536049999995</v>
      </c>
      <c r="BD10" s="9">
        <f>+STAFF_CWS!BI562</f>
        <v>6812.6536049999995</v>
      </c>
      <c r="BE10" s="9">
        <f>+STAFF_CWS!BJ562</f>
        <v>6812.6536049999995</v>
      </c>
      <c r="BF10" s="9">
        <f>+STAFF_CWS!BK562</f>
        <v>6163.9990950000001</v>
      </c>
      <c r="BG10" s="9">
        <f>+STAFF_CWS!BL562</f>
        <v>6169.0615950000001</v>
      </c>
      <c r="BH10" s="9">
        <f>+STAFF_CWS!BM562</f>
        <v>5416.5715825000007</v>
      </c>
      <c r="BI10" s="9">
        <f>+STAFF_CWS!BN562</f>
        <v>4772.9795725000004</v>
      </c>
      <c r="BJ10" s="9">
        <f>+STAFF_CWS!BO562</f>
        <v>4177.7000625000001</v>
      </c>
      <c r="BK10" s="37">
        <f>SUM(C10:BJ10)</f>
        <v>149064.27852250004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4400758.25</v>
      </c>
      <c r="M11" s="9">
        <f t="shared" si="0"/>
        <v>4400758.25</v>
      </c>
      <c r="N11" s="9">
        <f t="shared" si="0"/>
        <v>4401516.75</v>
      </c>
      <c r="O11" s="9">
        <f t="shared" si="0"/>
        <v>5600260.7675000001</v>
      </c>
      <c r="P11" s="9">
        <f t="shared" si="0"/>
        <v>5600348.0025000004</v>
      </c>
      <c r="Q11" s="9">
        <f t="shared" si="0"/>
        <v>5600783.2400000002</v>
      </c>
      <c r="R11" s="9">
        <f t="shared" si="0"/>
        <v>5600783.2400000002</v>
      </c>
      <c r="S11" s="9">
        <f t="shared" si="0"/>
        <v>5600783.2400000002</v>
      </c>
      <c r="T11" s="9">
        <f t="shared" si="0"/>
        <v>5600783.2400000002</v>
      </c>
      <c r="U11" s="9">
        <f t="shared" si="0"/>
        <v>5600783.2400000002</v>
      </c>
      <c r="V11" s="9">
        <f t="shared" si="0"/>
        <v>5600870.4749999996</v>
      </c>
      <c r="W11" s="9">
        <f t="shared" si="0"/>
        <v>5600957.24125</v>
      </c>
      <c r="X11" s="9">
        <f t="shared" si="0"/>
        <v>5600998.0225</v>
      </c>
      <c r="Y11" s="9">
        <f t="shared" si="0"/>
        <v>5601172.0237499997</v>
      </c>
      <c r="Z11" s="9">
        <f t="shared" si="0"/>
        <v>5601209.2112499997</v>
      </c>
      <c r="AA11" s="9">
        <f t="shared" si="0"/>
        <v>6401255.3015000001</v>
      </c>
      <c r="AB11" s="9">
        <f t="shared" si="0"/>
        <v>6401934.983</v>
      </c>
      <c r="AC11" s="9">
        <f t="shared" si="0"/>
        <v>6402286.4800000004</v>
      </c>
      <c r="AD11" s="9">
        <f t="shared" si="0"/>
        <v>6402286.4800000004</v>
      </c>
      <c r="AE11" s="9">
        <f t="shared" si="0"/>
        <v>6402512.4780000001</v>
      </c>
      <c r="AF11" s="9">
        <f t="shared" si="0"/>
        <v>6402512.4780000001</v>
      </c>
      <c r="AG11" s="9">
        <f t="shared" si="0"/>
        <v>6402512.4780000001</v>
      </c>
      <c r="AH11" s="9">
        <f t="shared" si="0"/>
        <v>6402287.1050000004</v>
      </c>
      <c r="AI11" s="9">
        <f t="shared" si="0"/>
        <v>6402291.8862500004</v>
      </c>
      <c r="AJ11" s="9">
        <f t="shared" si="0"/>
        <v>6401996.5455</v>
      </c>
      <c r="AK11" s="9">
        <f t="shared" si="0"/>
        <v>6401775.9537500003</v>
      </c>
      <c r="AL11" s="9">
        <f t="shared" si="0"/>
        <v>6401589.9869999997</v>
      </c>
      <c r="AM11" s="9">
        <f t="shared" si="0"/>
        <v>7802055.8271249998</v>
      </c>
      <c r="AN11" s="9">
        <f t="shared" si="0"/>
        <v>7803415.961875</v>
      </c>
      <c r="AO11" s="9">
        <f t="shared" si="0"/>
        <v>7803834.8647999996</v>
      </c>
      <c r="AP11" s="9">
        <f t="shared" si="0"/>
        <v>7803834.8647999996</v>
      </c>
      <c r="AQ11" s="9">
        <f t="shared" si="0"/>
        <v>7804247.3927250002</v>
      </c>
      <c r="AR11" s="9">
        <f t="shared" si="0"/>
        <v>7804247.3927250002</v>
      </c>
      <c r="AS11" s="9">
        <f t="shared" si="0"/>
        <v>7804247.3927250002</v>
      </c>
      <c r="AT11" s="9">
        <f t="shared" si="0"/>
        <v>7803835.7397999996</v>
      </c>
      <c r="AU11" s="9">
        <f t="shared" si="0"/>
        <v>7803840.8022999996</v>
      </c>
      <c r="AV11" s="9">
        <f t="shared" si="0"/>
        <v>7803485.836875</v>
      </c>
      <c r="AW11" s="9">
        <f t="shared" si="0"/>
        <v>7803079.2464500004</v>
      </c>
      <c r="AX11" s="9">
        <f t="shared" si="0"/>
        <v>7802717.9060249999</v>
      </c>
      <c r="AY11" s="9">
        <f t="shared" si="0"/>
        <v>10803402.4830525</v>
      </c>
      <c r="AZ11" s="9">
        <f t="shared" si="0"/>
        <v>10805346.6965825</v>
      </c>
      <c r="BA11" s="9">
        <f t="shared" si="0"/>
        <v>10806163.124095</v>
      </c>
      <c r="BB11" s="9">
        <f t="shared" si="0"/>
        <v>10806163.124095</v>
      </c>
      <c r="BC11" s="9">
        <f t="shared" si="0"/>
        <v>10806812.653604999</v>
      </c>
      <c r="BD11" s="9">
        <f t="shared" si="0"/>
        <v>10806812.653604999</v>
      </c>
      <c r="BE11" s="9">
        <f t="shared" si="0"/>
        <v>10806812.653604999</v>
      </c>
      <c r="BF11" s="9">
        <f t="shared" si="0"/>
        <v>10806163.999095</v>
      </c>
      <c r="BG11" s="9">
        <f t="shared" si="0"/>
        <v>10806169.061595</v>
      </c>
      <c r="BH11" s="9">
        <f t="shared" si="0"/>
        <v>10805416.5715825</v>
      </c>
      <c r="BI11" s="9">
        <f t="shared" si="0"/>
        <v>10804772.979572499</v>
      </c>
      <c r="BJ11" s="9">
        <f t="shared" si="0"/>
        <v>10804177.7000625</v>
      </c>
      <c r="BK11" s="37">
        <f>SUM(BK9:BK10)</f>
        <v>420149064.27852249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3" t="s">
        <v>154</v>
      </c>
      <c r="B13" s="363"/>
    </row>
    <row r="14" spans="1:63" x14ac:dyDescent="0.15">
      <c r="C14" s="363" t="s">
        <v>35</v>
      </c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 t="s">
        <v>36</v>
      </c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/>
      <c r="AA14" s="363" t="s">
        <v>37</v>
      </c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/>
      <c r="AM14" s="363" t="s">
        <v>38</v>
      </c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/>
      <c r="AY14" s="363" t="s">
        <v>39</v>
      </c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  <c r="BJ14" s="36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2023-04-07T01:24:11Z</dcterms:modified>
</cp:coreProperties>
</file>