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54000D9E-B466-5A46-BCE9-7913CE8ED969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'REV-REVCALC_CWS'!$F$90</definedName>
    <definedName name="TotalIngresoProductoFusion">COGS_DB!$F$97,COGS_DB!$F$123,COGS_DB!$F$128</definedName>
    <definedName name="TotalIngresos">'REV-REVCALC_CWS'!$A$84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47" l="1"/>
  <c r="C19" i="47"/>
  <c r="C36" i="47"/>
  <c r="C38" i="47"/>
  <c r="C6" i="48"/>
  <c r="C9" i="48"/>
  <c r="C8" i="48"/>
  <c r="C13" i="48"/>
  <c r="C35" i="48"/>
  <c r="D78" i="49"/>
  <c r="R78" i="49"/>
  <c r="R139" i="49"/>
  <c r="R141" i="49"/>
  <c r="O45" i="48"/>
  <c r="Q126" i="59"/>
  <c r="Q127" i="59"/>
  <c r="C34" i="48"/>
  <c r="D5" i="49"/>
  <c r="R5" i="49"/>
  <c r="R66" i="49"/>
  <c r="R68" i="49"/>
  <c r="O41" i="48"/>
  <c r="Q121" i="59"/>
  <c r="Q122" i="59"/>
  <c r="O17" i="48"/>
  <c r="O28" i="48"/>
  <c r="Q116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D6" i="48"/>
  <c r="D9" i="48"/>
  <c r="D8" i="48"/>
  <c r="D13" i="48"/>
  <c r="E38" i="50"/>
  <c r="E34" i="50"/>
  <c r="E35" i="50"/>
  <c r="E66" i="50"/>
  <c r="E67" i="50"/>
  <c r="E69" i="50"/>
  <c r="F65" i="50"/>
  <c r="E36" i="47"/>
  <c r="E38" i="47"/>
  <c r="E6" i="48"/>
  <c r="E9" i="48"/>
  <c r="E8" i="48"/>
  <c r="E13" i="48"/>
  <c r="F38" i="50"/>
  <c r="F34" i="50"/>
  <c r="F35" i="50"/>
  <c r="F66" i="50"/>
  <c r="F67" i="50"/>
  <c r="F68" i="50"/>
  <c r="F69" i="50"/>
  <c r="G65" i="50"/>
  <c r="F38" i="47"/>
  <c r="F6" i="48"/>
  <c r="F9" i="48"/>
  <c r="F8" i="48"/>
  <c r="F13" i="48"/>
  <c r="G38" i="50"/>
  <c r="G34" i="50"/>
  <c r="G35" i="50"/>
  <c r="G66" i="50"/>
  <c r="G67" i="50"/>
  <c r="G68" i="50"/>
  <c r="G69" i="50"/>
  <c r="H65" i="50"/>
  <c r="G38" i="47"/>
  <c r="G6" i="48"/>
  <c r="G9" i="48"/>
  <c r="G8" i="48"/>
  <c r="G13" i="48"/>
  <c r="H38" i="50"/>
  <c r="H34" i="50"/>
  <c r="H35" i="50"/>
  <c r="H66" i="50"/>
  <c r="H67" i="50"/>
  <c r="H68" i="50"/>
  <c r="H69" i="50"/>
  <c r="I65" i="50"/>
  <c r="H38" i="47"/>
  <c r="H6" i="48"/>
  <c r="H9" i="48"/>
  <c r="H8" i="48"/>
  <c r="H13" i="48"/>
  <c r="I38" i="50"/>
  <c r="I34" i="50"/>
  <c r="I35" i="50"/>
  <c r="I66" i="50"/>
  <c r="I67" i="50"/>
  <c r="I68" i="50"/>
  <c r="I69" i="50"/>
  <c r="J65" i="50"/>
  <c r="I38" i="47"/>
  <c r="I6" i="48"/>
  <c r="I9" i="48"/>
  <c r="I8" i="48"/>
  <c r="I13" i="48"/>
  <c r="J38" i="50"/>
  <c r="J34" i="50"/>
  <c r="J35" i="50"/>
  <c r="J66" i="50"/>
  <c r="J67" i="50"/>
  <c r="J68" i="50"/>
  <c r="J69" i="50"/>
  <c r="K65" i="50"/>
  <c r="J38" i="47"/>
  <c r="J6" i="48"/>
  <c r="J9" i="48"/>
  <c r="J8" i="48"/>
  <c r="J13" i="48"/>
  <c r="K38" i="50"/>
  <c r="K34" i="50"/>
  <c r="K35" i="50"/>
  <c r="K66" i="50"/>
  <c r="K67" i="50"/>
  <c r="K68" i="50"/>
  <c r="K69" i="50"/>
  <c r="L65" i="50"/>
  <c r="K38" i="47"/>
  <c r="K6" i="48"/>
  <c r="K9" i="48"/>
  <c r="K8" i="48"/>
  <c r="K13" i="48"/>
  <c r="L38" i="50"/>
  <c r="L34" i="50"/>
  <c r="L35" i="50"/>
  <c r="L66" i="50"/>
  <c r="L67" i="50"/>
  <c r="L68" i="50"/>
  <c r="L69" i="50"/>
  <c r="M65" i="50"/>
  <c r="L38" i="47"/>
  <c r="L6" i="48"/>
  <c r="L9" i="48"/>
  <c r="L8" i="48"/>
  <c r="L13" i="48"/>
  <c r="M38" i="50"/>
  <c r="M34" i="50"/>
  <c r="M35" i="50"/>
  <c r="M66" i="50"/>
  <c r="M67" i="50"/>
  <c r="M68" i="50"/>
  <c r="M69" i="50"/>
  <c r="N65" i="50"/>
  <c r="M38" i="47"/>
  <c r="M6" i="48"/>
  <c r="M9" i="48"/>
  <c r="M8" i="48"/>
  <c r="M13" i="48"/>
  <c r="N38" i="50"/>
  <c r="N34" i="50"/>
  <c r="N35" i="50"/>
  <c r="N66" i="50"/>
  <c r="N67" i="50"/>
  <c r="N68" i="50"/>
  <c r="N69" i="50"/>
  <c r="O65" i="50"/>
  <c r="N38" i="47"/>
  <c r="N6" i="48"/>
  <c r="N9" i="48"/>
  <c r="N8" i="48"/>
  <c r="N13" i="48"/>
  <c r="O38" i="50"/>
  <c r="O34" i="50"/>
  <c r="O35" i="50"/>
  <c r="O66" i="50"/>
  <c r="O67" i="50"/>
  <c r="O68" i="50"/>
  <c r="O69" i="50"/>
  <c r="P65" i="50"/>
  <c r="P67" i="50"/>
  <c r="P68" i="50"/>
  <c r="P69" i="50"/>
  <c r="P70" i="50"/>
  <c r="P41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4" i="48"/>
  <c r="C50" i="48"/>
  <c r="C72" i="48"/>
  <c r="C81" i="48"/>
  <c r="E125" i="59"/>
  <c r="F78" i="49"/>
  <c r="F139" i="49"/>
  <c r="F141" i="49"/>
  <c r="C45" i="48"/>
  <c r="E126" i="59"/>
  <c r="E127" i="59"/>
  <c r="C38" i="48"/>
  <c r="C40" i="48"/>
  <c r="C71" i="48"/>
  <c r="C75" i="48"/>
  <c r="C77" i="48"/>
  <c r="E120" i="5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9" i="50"/>
  <c r="D43" i="50"/>
  <c r="D40" i="64"/>
  <c r="D70" i="50"/>
  <c r="D41" i="64"/>
  <c r="D43" i="64"/>
  <c r="D45" i="64"/>
  <c r="D67" i="64"/>
  <c r="D70" i="64"/>
  <c r="E69" i="64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14" i="48"/>
  <c r="F17" i="48"/>
  <c r="F21" i="48"/>
  <c r="F22" i="48"/>
  <c r="F23" i="48"/>
  <c r="F24" i="48"/>
  <c r="F26" i="48"/>
  <c r="F28" i="48"/>
  <c r="F51" i="48"/>
  <c r="F54" i="48"/>
  <c r="F58" i="48"/>
  <c r="F59" i="48"/>
  <c r="F60" i="48"/>
  <c r="F61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17" i="48"/>
  <c r="G21" i="48"/>
  <c r="G22" i="48"/>
  <c r="G23" i="48"/>
  <c r="G24" i="48"/>
  <c r="G26" i="48"/>
  <c r="G28" i="48"/>
  <c r="G51" i="48"/>
  <c r="G54" i="48"/>
  <c r="G58" i="48"/>
  <c r="G59" i="48"/>
  <c r="G60" i="48"/>
  <c r="G61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17" i="48"/>
  <c r="H21" i="48"/>
  <c r="H22" i="48"/>
  <c r="H23" i="48"/>
  <c r="H24" i="48"/>
  <c r="H26" i="48"/>
  <c r="H28" i="48"/>
  <c r="H51" i="48"/>
  <c r="H54" i="48"/>
  <c r="H58" i="48"/>
  <c r="H59" i="48"/>
  <c r="H60" i="48"/>
  <c r="H61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44" i="48"/>
  <c r="I50" i="48"/>
  <c r="I72" i="48"/>
  <c r="I81" i="48"/>
  <c r="K125" i="59"/>
  <c r="D84" i="49"/>
  <c r="L84" i="49"/>
  <c r="L139" i="49"/>
  <c r="L141" i="49"/>
  <c r="I45" i="48"/>
  <c r="K126" i="59"/>
  <c r="K127" i="59"/>
  <c r="I34" i="48"/>
  <c r="I38" i="48"/>
  <c r="I40" i="48"/>
  <c r="I71" i="48"/>
  <c r="I75" i="48"/>
  <c r="I77" i="48"/>
  <c r="K120" i="59"/>
  <c r="D11" i="49"/>
  <c r="L11" i="49"/>
  <c r="L66" i="49"/>
  <c r="L68" i="49"/>
  <c r="I41" i="48"/>
  <c r="K121" i="59"/>
  <c r="K122" i="59"/>
  <c r="I17" i="48"/>
  <c r="I21" i="48"/>
  <c r="I22" i="48"/>
  <c r="I23" i="48"/>
  <c r="I24" i="48"/>
  <c r="I26" i="48"/>
  <c r="I28" i="48"/>
  <c r="I51" i="48"/>
  <c r="I54" i="48"/>
  <c r="I58" i="48"/>
  <c r="I59" i="48"/>
  <c r="I60" i="48"/>
  <c r="I61" i="48"/>
  <c r="I63" i="48"/>
  <c r="I65" i="48"/>
  <c r="K116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44" i="48"/>
  <c r="J50" i="48"/>
  <c r="J72" i="48"/>
  <c r="J81" i="48"/>
  <c r="L125" i="59"/>
  <c r="D85" i="49"/>
  <c r="M85" i="49"/>
  <c r="M139" i="49"/>
  <c r="M141" i="49"/>
  <c r="J45" i="48"/>
  <c r="L126" i="59"/>
  <c r="L127" i="59"/>
  <c r="J34" i="48"/>
  <c r="J38" i="48"/>
  <c r="J40" i="48"/>
  <c r="J71" i="48"/>
  <c r="J75" i="48"/>
  <c r="J77" i="48"/>
  <c r="L120" i="59"/>
  <c r="D12" i="49"/>
  <c r="M12" i="49"/>
  <c r="M66" i="49"/>
  <c r="M68" i="49"/>
  <c r="J41" i="48"/>
  <c r="L121" i="59"/>
  <c r="L122" i="59"/>
  <c r="J17" i="48"/>
  <c r="J21" i="48"/>
  <c r="J22" i="48"/>
  <c r="J23" i="48"/>
  <c r="J24" i="48"/>
  <c r="J26" i="48"/>
  <c r="J28" i="48"/>
  <c r="J51" i="48"/>
  <c r="J54" i="48"/>
  <c r="J58" i="48"/>
  <c r="J59" i="48"/>
  <c r="J60" i="48"/>
  <c r="J61" i="48"/>
  <c r="J63" i="48"/>
  <c r="J65" i="48"/>
  <c r="L116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44" i="48"/>
  <c r="K50" i="48"/>
  <c r="K72" i="48"/>
  <c r="K81" i="48"/>
  <c r="M125" i="59"/>
  <c r="D86" i="49"/>
  <c r="N86" i="49"/>
  <c r="N139" i="49"/>
  <c r="N141" i="49"/>
  <c r="K45" i="48"/>
  <c r="M126" i="59"/>
  <c r="M127" i="59"/>
  <c r="K34" i="48"/>
  <c r="K38" i="48"/>
  <c r="K40" i="48"/>
  <c r="K71" i="48"/>
  <c r="K75" i="48"/>
  <c r="K77" i="48"/>
  <c r="M120" i="59"/>
  <c r="D13" i="49"/>
  <c r="N13" i="49"/>
  <c r="N66" i="49"/>
  <c r="N68" i="49"/>
  <c r="K41" i="48"/>
  <c r="M121" i="59"/>
  <c r="M122" i="59"/>
  <c r="K17" i="48"/>
  <c r="K21" i="48"/>
  <c r="K22" i="48"/>
  <c r="K23" i="48"/>
  <c r="K24" i="48"/>
  <c r="K26" i="48"/>
  <c r="K28" i="48"/>
  <c r="K51" i="48"/>
  <c r="K54" i="48"/>
  <c r="K58" i="48"/>
  <c r="K59" i="48"/>
  <c r="K60" i="48"/>
  <c r="K61" i="48"/>
  <c r="K63" i="48"/>
  <c r="K65" i="48"/>
  <c r="M116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44" i="48"/>
  <c r="L50" i="48"/>
  <c r="L72" i="48"/>
  <c r="L81" i="48"/>
  <c r="N125" i="59"/>
  <c r="D87" i="49"/>
  <c r="O87" i="49"/>
  <c r="O139" i="49"/>
  <c r="O141" i="49"/>
  <c r="L45" i="48"/>
  <c r="N126" i="59"/>
  <c r="N127" i="59"/>
  <c r="L34" i="48"/>
  <c r="L38" i="48"/>
  <c r="L40" i="48"/>
  <c r="L71" i="48"/>
  <c r="L75" i="48"/>
  <c r="L77" i="48"/>
  <c r="N120" i="59"/>
  <c r="D14" i="49"/>
  <c r="O14" i="49"/>
  <c r="O66" i="49"/>
  <c r="O68" i="49"/>
  <c r="L41" i="48"/>
  <c r="N121" i="59"/>
  <c r="N122" i="59"/>
  <c r="L17" i="48"/>
  <c r="L21" i="48"/>
  <c r="L22" i="48"/>
  <c r="L23" i="48"/>
  <c r="L24" i="48"/>
  <c r="L26" i="48"/>
  <c r="L28" i="48"/>
  <c r="L51" i="48"/>
  <c r="L54" i="48"/>
  <c r="L58" i="48"/>
  <c r="L59" i="48"/>
  <c r="L60" i="48"/>
  <c r="L61" i="48"/>
  <c r="L63" i="48"/>
  <c r="L65" i="48"/>
  <c r="N116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44" i="48"/>
  <c r="M50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M17" i="48"/>
  <c r="M21" i="48"/>
  <c r="M22" i="48"/>
  <c r="M23" i="48"/>
  <c r="M24" i="48"/>
  <c r="M26" i="48"/>
  <c r="M28" i="48"/>
  <c r="M51" i="48"/>
  <c r="M54" i="48"/>
  <c r="M58" i="48"/>
  <c r="M59" i="48"/>
  <c r="M60" i="48"/>
  <c r="M61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44" i="48"/>
  <c r="N50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N17" i="48"/>
  <c r="N21" i="48"/>
  <c r="N22" i="48"/>
  <c r="N23" i="48"/>
  <c r="N24" i="48"/>
  <c r="N26" i="48"/>
  <c r="N28" i="48"/>
  <c r="N51" i="48"/>
  <c r="N54" i="48"/>
  <c r="N58" i="48"/>
  <c r="N59" i="48"/>
  <c r="N60" i="48"/>
  <c r="N61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S139" i="49"/>
  <c r="S141" i="49"/>
  <c r="P45" i="48"/>
  <c r="R126" i="59"/>
  <c r="R127" i="59"/>
  <c r="S6" i="49"/>
  <c r="S66" i="49"/>
  <c r="S68" i="49"/>
  <c r="P41" i="48"/>
  <c r="R121" i="59"/>
  <c r="R122" i="59"/>
  <c r="P17" i="48"/>
  <c r="P28" i="48"/>
  <c r="R116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65" i="50"/>
  <c r="Q67" i="50"/>
  <c r="Q68" i="50"/>
  <c r="Q69" i="50"/>
  <c r="Q70" i="50"/>
  <c r="Q41" i="64"/>
  <c r="Q43" i="64"/>
  <c r="Q45" i="64"/>
  <c r="Q67" i="64"/>
  <c r="Q70" i="64"/>
  <c r="R69" i="64"/>
  <c r="T80" i="49"/>
  <c r="T139" i="49"/>
  <c r="T141" i="49"/>
  <c r="Q45" i="48"/>
  <c r="S126" i="59"/>
  <c r="S127" i="59"/>
  <c r="T7" i="49"/>
  <c r="T66" i="49"/>
  <c r="T68" i="49"/>
  <c r="Q41" i="48"/>
  <c r="S121" i="59"/>
  <c r="S122" i="59"/>
  <c r="Q17" i="48"/>
  <c r="Q28" i="48"/>
  <c r="S116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65" i="50"/>
  <c r="R67" i="50"/>
  <c r="R68" i="50"/>
  <c r="R69" i="50"/>
  <c r="R70" i="50"/>
  <c r="R41" i="64"/>
  <c r="R43" i="64"/>
  <c r="R45" i="64"/>
  <c r="R67" i="64"/>
  <c r="R70" i="64"/>
  <c r="S69" i="64"/>
  <c r="U81" i="49"/>
  <c r="U139" i="49"/>
  <c r="U141" i="49"/>
  <c r="R45" i="48"/>
  <c r="T126" i="59"/>
  <c r="T127" i="59"/>
  <c r="U8" i="49"/>
  <c r="U66" i="49"/>
  <c r="U68" i="49"/>
  <c r="R41" i="48"/>
  <c r="T121" i="59"/>
  <c r="T122" i="59"/>
  <c r="R17" i="48"/>
  <c r="R28" i="48"/>
  <c r="T116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65" i="50"/>
  <c r="S67" i="50"/>
  <c r="S68" i="50"/>
  <c r="S69" i="50"/>
  <c r="S70" i="50"/>
  <c r="S41" i="64"/>
  <c r="S43" i="64"/>
  <c r="S45" i="64"/>
  <c r="S67" i="64"/>
  <c r="S70" i="64"/>
  <c r="T69" i="64"/>
  <c r="V82" i="49"/>
  <c r="V139" i="49"/>
  <c r="V141" i="49"/>
  <c r="S45" i="48"/>
  <c r="U126" i="59"/>
  <c r="U127" i="59"/>
  <c r="V9" i="49"/>
  <c r="V66" i="49"/>
  <c r="V68" i="49"/>
  <c r="S41" i="48"/>
  <c r="U121" i="59"/>
  <c r="U122" i="59"/>
  <c r="S17" i="48"/>
  <c r="S28" i="48"/>
  <c r="U116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65" i="50"/>
  <c r="T67" i="50"/>
  <c r="T68" i="50"/>
  <c r="T69" i="50"/>
  <c r="T70" i="50"/>
  <c r="T41" i="64"/>
  <c r="T43" i="64"/>
  <c r="T45" i="64"/>
  <c r="T67" i="64"/>
  <c r="T70" i="64"/>
  <c r="U69" i="64"/>
  <c r="W83" i="49"/>
  <c r="W139" i="49"/>
  <c r="W141" i="49"/>
  <c r="T45" i="48"/>
  <c r="V126" i="59"/>
  <c r="V127" i="59"/>
  <c r="W10" i="49"/>
  <c r="W66" i="49"/>
  <c r="W68" i="49"/>
  <c r="T41" i="48"/>
  <c r="V121" i="59"/>
  <c r="V122" i="59"/>
  <c r="T17" i="48"/>
  <c r="T28" i="48"/>
  <c r="V116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65" i="50"/>
  <c r="U67" i="50"/>
  <c r="U68" i="50"/>
  <c r="U69" i="50"/>
  <c r="U70" i="50"/>
  <c r="U41" i="64"/>
  <c r="U43" i="64"/>
  <c r="U45" i="64"/>
  <c r="U67" i="64"/>
  <c r="U70" i="64"/>
  <c r="V69" i="64"/>
  <c r="X84" i="49"/>
  <c r="X139" i="49"/>
  <c r="X141" i="49"/>
  <c r="U45" i="48"/>
  <c r="W126" i="59"/>
  <c r="W127" i="59"/>
  <c r="X11" i="49"/>
  <c r="X66" i="49"/>
  <c r="X68" i="49"/>
  <c r="U41" i="48"/>
  <c r="W121" i="59"/>
  <c r="W122" i="59"/>
  <c r="U17" i="48"/>
  <c r="U28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65" i="50"/>
  <c r="V67" i="50"/>
  <c r="V68" i="50"/>
  <c r="V69" i="50"/>
  <c r="V70" i="50"/>
  <c r="V41" i="64"/>
  <c r="V43" i="64"/>
  <c r="V45" i="64"/>
  <c r="V67" i="64"/>
  <c r="V70" i="64"/>
  <c r="W69" i="64"/>
  <c r="Y85" i="49"/>
  <c r="Y139" i="49"/>
  <c r="Y141" i="49"/>
  <c r="V45" i="48"/>
  <c r="X126" i="59"/>
  <c r="X127" i="59"/>
  <c r="Y12" i="49"/>
  <c r="Y66" i="49"/>
  <c r="Y68" i="49"/>
  <c r="V41" i="48"/>
  <c r="X121" i="59"/>
  <c r="X122" i="59"/>
  <c r="V17" i="48"/>
  <c r="V28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65" i="50"/>
  <c r="W67" i="50"/>
  <c r="W68" i="50"/>
  <c r="W69" i="50"/>
  <c r="W70" i="50"/>
  <c r="W41" i="64"/>
  <c r="W43" i="64"/>
  <c r="W45" i="64"/>
  <c r="W67" i="64"/>
  <c r="W70" i="64"/>
  <c r="X69" i="64"/>
  <c r="Z86" i="49"/>
  <c r="Z139" i="49"/>
  <c r="Z141" i="49"/>
  <c r="W45" i="48"/>
  <c r="Y126" i="59"/>
  <c r="Y127" i="59"/>
  <c r="Z13" i="49"/>
  <c r="Z66" i="49"/>
  <c r="Z68" i="49"/>
  <c r="W41" i="48"/>
  <c r="Y121" i="59"/>
  <c r="Y122" i="59"/>
  <c r="W17" i="48"/>
  <c r="W28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65" i="50"/>
  <c r="X67" i="50"/>
  <c r="X68" i="50"/>
  <c r="X69" i="50"/>
  <c r="X70" i="50"/>
  <c r="X41" i="64"/>
  <c r="X43" i="64"/>
  <c r="X45" i="64"/>
  <c r="X67" i="64"/>
  <c r="X70" i="64"/>
  <c r="Y69" i="64"/>
  <c r="AA87" i="49"/>
  <c r="AA139" i="49"/>
  <c r="AA141" i="49"/>
  <c r="X45" i="48"/>
  <c r="Z126" i="59"/>
  <c r="Z127" i="59"/>
  <c r="AA14" i="49"/>
  <c r="AA66" i="49"/>
  <c r="AA68" i="49"/>
  <c r="X41" i="48"/>
  <c r="Z121" i="59"/>
  <c r="Z122" i="59"/>
  <c r="X17" i="48"/>
  <c r="X28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65" i="50"/>
  <c r="Y67" i="50"/>
  <c r="Y68" i="50"/>
  <c r="Y69" i="50"/>
  <c r="Y70" i="50"/>
  <c r="Y41" i="64"/>
  <c r="Y43" i="64"/>
  <c r="Y45" i="64"/>
  <c r="Y67" i="64"/>
  <c r="Y70" i="64"/>
  <c r="Z69" i="64"/>
  <c r="AB88" i="49"/>
  <c r="AB139" i="49"/>
  <c r="AB141" i="49"/>
  <c r="Y45" i="48"/>
  <c r="AA126" i="59"/>
  <c r="AA127" i="59"/>
  <c r="AB15" i="49"/>
  <c r="AB66" i="49"/>
  <c r="AB68" i="49"/>
  <c r="Y41" i="48"/>
  <c r="AA121" i="59"/>
  <c r="AA122" i="59"/>
  <c r="Y17" i="48"/>
  <c r="Y28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65" i="50"/>
  <c r="Z67" i="50"/>
  <c r="Z68" i="50"/>
  <c r="Z69" i="50"/>
  <c r="Z70" i="50"/>
  <c r="Z41" i="64"/>
  <c r="Z43" i="64"/>
  <c r="Z45" i="64"/>
  <c r="Z67" i="64"/>
  <c r="Z70" i="64"/>
  <c r="AA69" i="64"/>
  <c r="AC89" i="49"/>
  <c r="AC139" i="49"/>
  <c r="AC141" i="49"/>
  <c r="Z45" i="48"/>
  <c r="AB126" i="59"/>
  <c r="AB127" i="59"/>
  <c r="AC16" i="49"/>
  <c r="AC66" i="49"/>
  <c r="AC68" i="49"/>
  <c r="Z41" i="48"/>
  <c r="AB121" i="59"/>
  <c r="AB122" i="59"/>
  <c r="Z17" i="48"/>
  <c r="Z28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65" i="50"/>
  <c r="AA67" i="50"/>
  <c r="AA68" i="50"/>
  <c r="AA69" i="50"/>
  <c r="AA70" i="50"/>
  <c r="AA41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139" i="49"/>
  <c r="AD141" i="49"/>
  <c r="AA45" i="48"/>
  <c r="AC126" i="59"/>
  <c r="AC127" i="59"/>
  <c r="AD5" i="49"/>
  <c r="AD66" i="49"/>
  <c r="AD68" i="49"/>
  <c r="AA41" i="48"/>
  <c r="AC121" i="59"/>
  <c r="AC122" i="59"/>
  <c r="AA17" i="48"/>
  <c r="AA28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65" i="50"/>
  <c r="AB67" i="50"/>
  <c r="AB68" i="50"/>
  <c r="AB69" i="50"/>
  <c r="AB70" i="50"/>
  <c r="AB41" i="64"/>
  <c r="AB43" i="64"/>
  <c r="AB45" i="64"/>
  <c r="AB67" i="64"/>
  <c r="AB70" i="64"/>
  <c r="AC69" i="64"/>
  <c r="AE79" i="49"/>
  <c r="AE139" i="49"/>
  <c r="AE141" i="49"/>
  <c r="AB45" i="48"/>
  <c r="AD126" i="59"/>
  <c r="AD127" i="59"/>
  <c r="AE6" i="49"/>
  <c r="AE66" i="49"/>
  <c r="AE68" i="49"/>
  <c r="AB41" i="48"/>
  <c r="AD121" i="59"/>
  <c r="AD122" i="59"/>
  <c r="AB17" i="48"/>
  <c r="AB28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AC65" i="50"/>
  <c r="AC67" i="50"/>
  <c r="AC68" i="50"/>
  <c r="AC69" i="50"/>
  <c r="AC70" i="50"/>
  <c r="AC41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O6" i="48"/>
  <c r="O9" i="48"/>
  <c r="O8" i="48"/>
  <c r="O13" i="48"/>
  <c r="O35" i="48"/>
  <c r="O44" i="48"/>
  <c r="O50" i="48"/>
  <c r="O72" i="48"/>
  <c r="O81" i="48"/>
  <c r="Q125" i="59"/>
  <c r="D90" i="49"/>
  <c r="R90" i="49"/>
  <c r="O34" i="48"/>
  <c r="O38" i="48"/>
  <c r="O40" i="48"/>
  <c r="O71" i="48"/>
  <c r="O75" i="48"/>
  <c r="O77" i="48"/>
  <c r="Q120" i="59"/>
  <c r="D17" i="49"/>
  <c r="R17" i="49"/>
  <c r="O21" i="48"/>
  <c r="O22" i="48"/>
  <c r="O23" i="48"/>
  <c r="O24" i="48"/>
  <c r="O26" i="48"/>
  <c r="O51" i="48"/>
  <c r="O54" i="48"/>
  <c r="O58" i="48"/>
  <c r="O59" i="48"/>
  <c r="O60" i="48"/>
  <c r="O61" i="48"/>
  <c r="O63" i="48"/>
  <c r="O65" i="48"/>
  <c r="P38" i="50"/>
  <c r="P34" i="50"/>
  <c r="P35" i="50"/>
  <c r="P39" i="50"/>
  <c r="P43" i="50"/>
  <c r="P40" i="64"/>
  <c r="P66" i="50"/>
  <c r="D42" i="47"/>
  <c r="P6" i="48"/>
  <c r="P9" i="48"/>
  <c r="P8" i="48"/>
  <c r="P13" i="48"/>
  <c r="P35" i="48"/>
  <c r="P44" i="48"/>
  <c r="P50" i="48"/>
  <c r="P72" i="48"/>
  <c r="P81" i="48"/>
  <c r="R125" i="59"/>
  <c r="D91" i="49"/>
  <c r="S91" i="49"/>
  <c r="P34" i="48"/>
  <c r="P38" i="48"/>
  <c r="P40" i="48"/>
  <c r="P71" i="48"/>
  <c r="P75" i="48"/>
  <c r="P77" i="48"/>
  <c r="R120" i="59"/>
  <c r="D18" i="49"/>
  <c r="S18" i="49"/>
  <c r="P21" i="48"/>
  <c r="P22" i="48"/>
  <c r="P23" i="48"/>
  <c r="P24" i="48"/>
  <c r="P26" i="48"/>
  <c r="P51" i="48"/>
  <c r="P54" i="48"/>
  <c r="P58" i="48"/>
  <c r="P59" i="48"/>
  <c r="P60" i="48"/>
  <c r="P61" i="48"/>
  <c r="P63" i="48"/>
  <c r="P65" i="48"/>
  <c r="Q38" i="50"/>
  <c r="Q34" i="50"/>
  <c r="Q35" i="50"/>
  <c r="Q39" i="50"/>
  <c r="Q43" i="50"/>
  <c r="Q40" i="64"/>
  <c r="Q66" i="50"/>
  <c r="E42" i="47"/>
  <c r="Q6" i="48"/>
  <c r="Q9" i="48"/>
  <c r="Q8" i="48"/>
  <c r="Q13" i="48"/>
  <c r="Q35" i="48"/>
  <c r="Q44" i="48"/>
  <c r="Q50" i="48"/>
  <c r="Q72" i="48"/>
  <c r="Q81" i="48"/>
  <c r="S125" i="59"/>
  <c r="D92" i="49"/>
  <c r="T92" i="49"/>
  <c r="Q34" i="48"/>
  <c r="Q38" i="48"/>
  <c r="Q40" i="48"/>
  <c r="Q71" i="48"/>
  <c r="Q75" i="48"/>
  <c r="Q77" i="48"/>
  <c r="S120" i="59"/>
  <c r="D19" i="49"/>
  <c r="T19" i="49"/>
  <c r="Q21" i="48"/>
  <c r="Q22" i="48"/>
  <c r="Q23" i="48"/>
  <c r="Q24" i="48"/>
  <c r="Q26" i="48"/>
  <c r="Q51" i="48"/>
  <c r="Q54" i="48"/>
  <c r="Q58" i="48"/>
  <c r="Q59" i="48"/>
  <c r="Q60" i="48"/>
  <c r="Q61" i="48"/>
  <c r="Q63" i="48"/>
  <c r="Q65" i="48"/>
  <c r="R38" i="50"/>
  <c r="R34" i="50"/>
  <c r="R35" i="50"/>
  <c r="R39" i="50"/>
  <c r="R43" i="50"/>
  <c r="R40" i="64"/>
  <c r="R66" i="50"/>
  <c r="F42" i="47"/>
  <c r="R6" i="48"/>
  <c r="R9" i="48"/>
  <c r="R8" i="48"/>
  <c r="R13" i="48"/>
  <c r="R35" i="48"/>
  <c r="R44" i="48"/>
  <c r="R50" i="48"/>
  <c r="R72" i="48"/>
  <c r="R81" i="48"/>
  <c r="T125" i="59"/>
  <c r="D93" i="49"/>
  <c r="U93" i="49"/>
  <c r="R34" i="48"/>
  <c r="R38" i="48"/>
  <c r="R40" i="48"/>
  <c r="R71" i="48"/>
  <c r="R75" i="48"/>
  <c r="R77" i="48"/>
  <c r="T120" i="59"/>
  <c r="D20" i="49"/>
  <c r="U20" i="49"/>
  <c r="R21" i="48"/>
  <c r="R22" i="48"/>
  <c r="R23" i="48"/>
  <c r="R24" i="48"/>
  <c r="R26" i="48"/>
  <c r="R51" i="48"/>
  <c r="R54" i="48"/>
  <c r="R58" i="48"/>
  <c r="R59" i="48"/>
  <c r="R60" i="48"/>
  <c r="R61" i="48"/>
  <c r="R63" i="48"/>
  <c r="R65" i="48"/>
  <c r="S38" i="50"/>
  <c r="S34" i="50"/>
  <c r="S35" i="50"/>
  <c r="S39" i="50"/>
  <c r="S43" i="50"/>
  <c r="S40" i="64"/>
  <c r="S66" i="50"/>
  <c r="G42" i="47"/>
  <c r="S6" i="48"/>
  <c r="S9" i="48"/>
  <c r="S8" i="48"/>
  <c r="S13" i="48"/>
  <c r="S35" i="48"/>
  <c r="S44" i="48"/>
  <c r="S50" i="48"/>
  <c r="S72" i="48"/>
  <c r="S81" i="48"/>
  <c r="U125" i="59"/>
  <c r="D94" i="49"/>
  <c r="V94" i="49"/>
  <c r="S34" i="48"/>
  <c r="S38" i="48"/>
  <c r="S40" i="48"/>
  <c r="S71" i="48"/>
  <c r="S75" i="48"/>
  <c r="S77" i="48"/>
  <c r="U120" i="59"/>
  <c r="D21" i="49"/>
  <c r="V21" i="49"/>
  <c r="S21" i="48"/>
  <c r="S22" i="48"/>
  <c r="S23" i="48"/>
  <c r="S24" i="48"/>
  <c r="S26" i="48"/>
  <c r="S51" i="48"/>
  <c r="S54" i="48"/>
  <c r="S58" i="48"/>
  <c r="S59" i="48"/>
  <c r="S60" i="48"/>
  <c r="S61" i="48"/>
  <c r="S63" i="48"/>
  <c r="S65" i="48"/>
  <c r="T38" i="50"/>
  <c r="T34" i="50"/>
  <c r="T35" i="50"/>
  <c r="T39" i="50"/>
  <c r="T43" i="50"/>
  <c r="T40" i="64"/>
  <c r="T66" i="50"/>
  <c r="H42" i="47"/>
  <c r="T6" i="48"/>
  <c r="T9" i="48"/>
  <c r="T8" i="48"/>
  <c r="T13" i="48"/>
  <c r="T35" i="48"/>
  <c r="T44" i="48"/>
  <c r="T50" i="48"/>
  <c r="T72" i="48"/>
  <c r="T81" i="48"/>
  <c r="V125" i="59"/>
  <c r="D95" i="49"/>
  <c r="W95" i="49"/>
  <c r="T34" i="48"/>
  <c r="T38" i="48"/>
  <c r="T40" i="48"/>
  <c r="T71" i="48"/>
  <c r="T75" i="48"/>
  <c r="T77" i="48"/>
  <c r="V120" i="59"/>
  <c r="D22" i="49"/>
  <c r="W22" i="49"/>
  <c r="T21" i="48"/>
  <c r="T22" i="48"/>
  <c r="T23" i="48"/>
  <c r="T24" i="48"/>
  <c r="T26" i="48"/>
  <c r="T51" i="48"/>
  <c r="T54" i="48"/>
  <c r="T58" i="48"/>
  <c r="T59" i="48"/>
  <c r="T60" i="48"/>
  <c r="T61" i="48"/>
  <c r="T63" i="48"/>
  <c r="T65" i="48"/>
  <c r="U38" i="50"/>
  <c r="U34" i="50"/>
  <c r="U35" i="50"/>
  <c r="U39" i="50"/>
  <c r="U43" i="50"/>
  <c r="U40" i="64"/>
  <c r="U66" i="50"/>
  <c r="I42" i="47"/>
  <c r="U6" i="48"/>
  <c r="U9" i="48"/>
  <c r="U8" i="48"/>
  <c r="U13" i="48"/>
  <c r="U35" i="48"/>
  <c r="U44" i="48"/>
  <c r="U50" i="48"/>
  <c r="U72" i="48"/>
  <c r="U81" i="48"/>
  <c r="W125" i="59"/>
  <c r="D96" i="49"/>
  <c r="X96" i="49"/>
  <c r="U34" i="48"/>
  <c r="U38" i="48"/>
  <c r="U40" i="48"/>
  <c r="U71" i="48"/>
  <c r="U75" i="48"/>
  <c r="U77" i="48"/>
  <c r="W120" i="59"/>
  <c r="D23" i="49"/>
  <c r="X23" i="49"/>
  <c r="U21" i="48"/>
  <c r="U22" i="48"/>
  <c r="U23" i="48"/>
  <c r="U24" i="48"/>
  <c r="U26" i="48"/>
  <c r="U51" i="48"/>
  <c r="U54" i="48"/>
  <c r="U58" i="48"/>
  <c r="U59" i="48"/>
  <c r="U60" i="48"/>
  <c r="U61" i="48"/>
  <c r="U63" i="48"/>
  <c r="U65" i="48"/>
  <c r="V38" i="50"/>
  <c r="V34" i="50"/>
  <c r="V35" i="50"/>
  <c r="V39" i="50"/>
  <c r="V43" i="50"/>
  <c r="V40" i="64"/>
  <c r="V66" i="50"/>
  <c r="J42" i="47"/>
  <c r="V6" i="48"/>
  <c r="V9" i="48"/>
  <c r="V8" i="48"/>
  <c r="V13" i="48"/>
  <c r="V35" i="48"/>
  <c r="V44" i="48"/>
  <c r="V50" i="48"/>
  <c r="V72" i="48"/>
  <c r="V81" i="48"/>
  <c r="X125" i="59"/>
  <c r="D97" i="49"/>
  <c r="Y97" i="49"/>
  <c r="V34" i="48"/>
  <c r="V38" i="48"/>
  <c r="V40" i="48"/>
  <c r="V71" i="48"/>
  <c r="V75" i="48"/>
  <c r="V77" i="48"/>
  <c r="X120" i="59"/>
  <c r="D24" i="49"/>
  <c r="Y24" i="49"/>
  <c r="V21" i="48"/>
  <c r="V22" i="48"/>
  <c r="V23" i="48"/>
  <c r="V24" i="48"/>
  <c r="V26" i="48"/>
  <c r="V51" i="48"/>
  <c r="V54" i="48"/>
  <c r="V58" i="48"/>
  <c r="V59" i="48"/>
  <c r="V60" i="48"/>
  <c r="V61" i="48"/>
  <c r="V63" i="48"/>
  <c r="V65" i="48"/>
  <c r="W38" i="50"/>
  <c r="W34" i="50"/>
  <c r="W35" i="50"/>
  <c r="W39" i="50"/>
  <c r="W43" i="50"/>
  <c r="W40" i="64"/>
  <c r="W66" i="50"/>
  <c r="K42" i="47"/>
  <c r="W6" i="48"/>
  <c r="W9" i="48"/>
  <c r="W8" i="48"/>
  <c r="W13" i="48"/>
  <c r="W35" i="48"/>
  <c r="W44" i="48"/>
  <c r="W50" i="48"/>
  <c r="W72" i="48"/>
  <c r="W81" i="48"/>
  <c r="Y125" i="59"/>
  <c r="D98" i="49"/>
  <c r="Z98" i="49"/>
  <c r="W34" i="48"/>
  <c r="W38" i="48"/>
  <c r="W40" i="48"/>
  <c r="W71" i="48"/>
  <c r="W75" i="48"/>
  <c r="W77" i="48"/>
  <c r="Y120" i="59"/>
  <c r="D25" i="49"/>
  <c r="Z25" i="49"/>
  <c r="W21" i="48"/>
  <c r="W22" i="48"/>
  <c r="W23" i="48"/>
  <c r="W24" i="48"/>
  <c r="W26" i="48"/>
  <c r="W51" i="48"/>
  <c r="W54" i="48"/>
  <c r="W58" i="48"/>
  <c r="W59" i="48"/>
  <c r="W60" i="48"/>
  <c r="W61" i="48"/>
  <c r="W63" i="48"/>
  <c r="W65" i="48"/>
  <c r="X38" i="50"/>
  <c r="X34" i="50"/>
  <c r="X35" i="50"/>
  <c r="X39" i="50"/>
  <c r="X43" i="50"/>
  <c r="X40" i="64"/>
  <c r="X66" i="50"/>
  <c r="L42" i="47"/>
  <c r="X6" i="48"/>
  <c r="X9" i="48"/>
  <c r="X8" i="48"/>
  <c r="X13" i="48"/>
  <c r="X35" i="48"/>
  <c r="X44" i="48"/>
  <c r="X50" i="48"/>
  <c r="X72" i="48"/>
  <c r="X81" i="48"/>
  <c r="Z125" i="59"/>
  <c r="D99" i="49"/>
  <c r="AA99" i="49"/>
  <c r="X34" i="48"/>
  <c r="X38" i="48"/>
  <c r="X40" i="48"/>
  <c r="X71" i="48"/>
  <c r="X75" i="48"/>
  <c r="X77" i="48"/>
  <c r="Z120" i="59"/>
  <c r="D26" i="49"/>
  <c r="AA26" i="49"/>
  <c r="X21" i="48"/>
  <c r="X22" i="48"/>
  <c r="X23" i="48"/>
  <c r="X24" i="48"/>
  <c r="X26" i="48"/>
  <c r="X51" i="48"/>
  <c r="X54" i="48"/>
  <c r="X58" i="48"/>
  <c r="X59" i="48"/>
  <c r="X60" i="48"/>
  <c r="X61" i="48"/>
  <c r="X63" i="48"/>
  <c r="X65" i="48"/>
  <c r="Y38" i="50"/>
  <c r="Y34" i="50"/>
  <c r="Y35" i="50"/>
  <c r="Y39" i="50"/>
  <c r="Y43" i="50"/>
  <c r="Y40" i="64"/>
  <c r="Y66" i="50"/>
  <c r="M42" i="47"/>
  <c r="Y6" i="48"/>
  <c r="Y9" i="48"/>
  <c r="Y8" i="48"/>
  <c r="Y13" i="48"/>
  <c r="Y35" i="48"/>
  <c r="Y44" i="48"/>
  <c r="Y50" i="48"/>
  <c r="Y72" i="48"/>
  <c r="Y81" i="48"/>
  <c r="AA125" i="59"/>
  <c r="D100" i="49"/>
  <c r="AB100" i="49"/>
  <c r="Y34" i="48"/>
  <c r="Y38" i="48"/>
  <c r="Y40" i="48"/>
  <c r="Y71" i="48"/>
  <c r="Y75" i="48"/>
  <c r="Y77" i="48"/>
  <c r="AA120" i="59"/>
  <c r="D27" i="49"/>
  <c r="AB27" i="49"/>
  <c r="Y21" i="48"/>
  <c r="Y22" i="48"/>
  <c r="Y23" i="48"/>
  <c r="Y24" i="48"/>
  <c r="Y26" i="48"/>
  <c r="Y51" i="48"/>
  <c r="Y54" i="48"/>
  <c r="Y58" i="48"/>
  <c r="Y59" i="48"/>
  <c r="Y60" i="48"/>
  <c r="Y61" i="48"/>
  <c r="Y63" i="48"/>
  <c r="Y65" i="48"/>
  <c r="Z38" i="50"/>
  <c r="Z34" i="50"/>
  <c r="Z35" i="50"/>
  <c r="Z39" i="50"/>
  <c r="Z43" i="50"/>
  <c r="Z40" i="64"/>
  <c r="Z66" i="50"/>
  <c r="N42" i="47"/>
  <c r="Z6" i="48"/>
  <c r="Z9" i="48"/>
  <c r="Z8" i="48"/>
  <c r="Z13" i="48"/>
  <c r="Z35" i="48"/>
  <c r="Z44" i="48"/>
  <c r="Z50" i="48"/>
  <c r="Z72" i="48"/>
  <c r="Z81" i="48"/>
  <c r="AB125" i="59"/>
  <c r="D101" i="49"/>
  <c r="AC101" i="49"/>
  <c r="Z34" i="48"/>
  <c r="Z38" i="48"/>
  <c r="Z40" i="48"/>
  <c r="Z71" i="48"/>
  <c r="Z75" i="48"/>
  <c r="Z77" i="48"/>
  <c r="AB120" i="59"/>
  <c r="D28" i="49"/>
  <c r="AC28" i="49"/>
  <c r="Z21" i="48"/>
  <c r="Z22" i="48"/>
  <c r="Z23" i="48"/>
  <c r="Z24" i="48"/>
  <c r="Z26" i="48"/>
  <c r="Z51" i="48"/>
  <c r="Z54" i="48"/>
  <c r="Z58" i="48"/>
  <c r="Z59" i="48"/>
  <c r="Z60" i="48"/>
  <c r="Z61" i="48"/>
  <c r="Z63" i="48"/>
  <c r="Z65" i="48"/>
  <c r="AA38" i="50"/>
  <c r="AA34" i="50"/>
  <c r="AA35" i="50"/>
  <c r="AA39" i="50"/>
  <c r="AA43" i="50"/>
  <c r="AA40" i="64"/>
  <c r="AA66" i="50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90" i="49"/>
  <c r="D102" i="49"/>
  <c r="AD102" i="49"/>
  <c r="AA34" i="48"/>
  <c r="AA38" i="48"/>
  <c r="AA40" i="48"/>
  <c r="AA71" i="48"/>
  <c r="AA75" i="48"/>
  <c r="AA77" i="48"/>
  <c r="AC120" i="59"/>
  <c r="AD17" i="49"/>
  <c r="D29" i="49"/>
  <c r="AD29" i="49"/>
  <c r="AA21" i="48"/>
  <c r="AA22" i="48"/>
  <c r="AA23" i="48"/>
  <c r="AA24" i="48"/>
  <c r="AA26" i="48"/>
  <c r="AA51" i="48"/>
  <c r="AA54" i="48"/>
  <c r="AA58" i="48"/>
  <c r="AA59" i="48"/>
  <c r="AA60" i="48"/>
  <c r="AA61" i="48"/>
  <c r="AA63" i="48"/>
  <c r="AA65" i="48"/>
  <c r="AB38" i="50"/>
  <c r="AB34" i="50"/>
  <c r="AB35" i="50"/>
  <c r="AB39" i="50"/>
  <c r="AB43" i="50"/>
  <c r="AB40" i="64"/>
  <c r="AB66" i="50"/>
  <c r="D46" i="47"/>
  <c r="AB6" i="48"/>
  <c r="AB9" i="48"/>
  <c r="AB8" i="48"/>
  <c r="AB13" i="48"/>
  <c r="AB35" i="48"/>
  <c r="AB44" i="48"/>
  <c r="AB50" i="48"/>
  <c r="AB72" i="48"/>
  <c r="AB81" i="48"/>
  <c r="AD125" i="59"/>
  <c r="AE91" i="49"/>
  <c r="D103" i="49"/>
  <c r="AE103" i="49"/>
  <c r="AB34" i="48"/>
  <c r="AB38" i="48"/>
  <c r="AB40" i="48"/>
  <c r="AB71" i="48"/>
  <c r="AB75" i="48"/>
  <c r="AB77" i="48"/>
  <c r="AD120" i="59"/>
  <c r="AE18" i="49"/>
  <c r="D30" i="49"/>
  <c r="AE30" i="49"/>
  <c r="AB21" i="48"/>
  <c r="AB22" i="48"/>
  <c r="AB23" i="48"/>
  <c r="AB24" i="48"/>
  <c r="AB26" i="48"/>
  <c r="AB51" i="48"/>
  <c r="AB54" i="48"/>
  <c r="AB58" i="48"/>
  <c r="AB59" i="48"/>
  <c r="AB60" i="48"/>
  <c r="AB61" i="48"/>
  <c r="AB63" i="48"/>
  <c r="AB65" i="48"/>
  <c r="AC38" i="50"/>
  <c r="AC34" i="50"/>
  <c r="AC35" i="50"/>
  <c r="AC39" i="50"/>
  <c r="AC43" i="50"/>
  <c r="AC40" i="64"/>
  <c r="AC66" i="50"/>
  <c r="AD69" i="64"/>
  <c r="E46" i="47"/>
  <c r="AC6" i="48"/>
  <c r="AC9" i="48"/>
  <c r="AC8" i="48"/>
  <c r="AC13" i="48"/>
  <c r="AC35" i="48"/>
  <c r="AC44" i="48"/>
  <c r="AC50" i="48"/>
  <c r="AC72" i="48"/>
  <c r="AC81" i="48"/>
  <c r="AE125" i="59"/>
  <c r="AF92" i="49"/>
  <c r="D104" i="49"/>
  <c r="AF104" i="49"/>
  <c r="AF80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19" i="49"/>
  <c r="D31" i="49"/>
  <c r="AF31" i="49"/>
  <c r="AF7" i="49"/>
  <c r="AF66" i="49"/>
  <c r="AF68" i="49"/>
  <c r="AC41" i="48"/>
  <c r="AE121" i="59"/>
  <c r="AE122" i="59"/>
  <c r="AC17" i="48"/>
  <c r="AC21" i="48"/>
  <c r="AC22" i="48"/>
  <c r="AC23" i="48"/>
  <c r="AC24" i="48"/>
  <c r="AC26" i="48"/>
  <c r="AC28" i="48"/>
  <c r="AC51" i="48"/>
  <c r="AC54" i="48"/>
  <c r="AC58" i="48"/>
  <c r="AC59" i="48"/>
  <c r="AC60" i="48"/>
  <c r="AC61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F46" i="47"/>
  <c r="AD6" i="48"/>
  <c r="AD9" i="48"/>
  <c r="AD8" i="48"/>
  <c r="AD13" i="48"/>
  <c r="AD35" i="48"/>
  <c r="AD44" i="48"/>
  <c r="AD50" i="48"/>
  <c r="AD72" i="48"/>
  <c r="AD81" i="48"/>
  <c r="AF125" i="59"/>
  <c r="AG93" i="49"/>
  <c r="D105" i="49"/>
  <c r="AG105" i="49"/>
  <c r="AG81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20" i="49"/>
  <c r="D32" i="49"/>
  <c r="AG32" i="49"/>
  <c r="AG8" i="49"/>
  <c r="AG66" i="49"/>
  <c r="AG68" i="49"/>
  <c r="AD41" i="48"/>
  <c r="AF121" i="59"/>
  <c r="AF122" i="59"/>
  <c r="AD17" i="48"/>
  <c r="AD21" i="48"/>
  <c r="AD22" i="48"/>
  <c r="AD23" i="48"/>
  <c r="AD24" i="48"/>
  <c r="AD26" i="48"/>
  <c r="AD28" i="48"/>
  <c r="AD51" i="48"/>
  <c r="AD54" i="48"/>
  <c r="AD58" i="48"/>
  <c r="AD59" i="48"/>
  <c r="AD60" i="48"/>
  <c r="AD61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6" i="48"/>
  <c r="AE9" i="48"/>
  <c r="AE8" i="48"/>
  <c r="AE13" i="48"/>
  <c r="AE35" i="48"/>
  <c r="AE44" i="48"/>
  <c r="AE50" i="48"/>
  <c r="AE72" i="48"/>
  <c r="AE81" i="48"/>
  <c r="AG125" i="59"/>
  <c r="AH94" i="49"/>
  <c r="D106" i="49"/>
  <c r="AH106" i="49"/>
  <c r="AH82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21" i="49"/>
  <c r="D33" i="49"/>
  <c r="AH33" i="49"/>
  <c r="AH9" i="49"/>
  <c r="AH66" i="49"/>
  <c r="AH68" i="49"/>
  <c r="AE41" i="48"/>
  <c r="AG121" i="59"/>
  <c r="AG122" i="59"/>
  <c r="AE17" i="48"/>
  <c r="AE21" i="48"/>
  <c r="AE22" i="48"/>
  <c r="AE23" i="48"/>
  <c r="AE24" i="48"/>
  <c r="AE26" i="48"/>
  <c r="AE28" i="48"/>
  <c r="AE51" i="48"/>
  <c r="AE54" i="48"/>
  <c r="AE58" i="48"/>
  <c r="AE59" i="48"/>
  <c r="AE60" i="48"/>
  <c r="AE61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78" i="48"/>
  <c r="BI78" i="48"/>
  <c r="BH78" i="48"/>
  <c r="BG78" i="48"/>
  <c r="BF78" i="48"/>
  <c r="BE78" i="48"/>
  <c r="BD78" i="48"/>
  <c r="BC78" i="48"/>
  <c r="BB78" i="48"/>
  <c r="BA78" i="48"/>
  <c r="AZ78" i="48"/>
  <c r="AY78" i="48"/>
  <c r="AX78" i="48"/>
  <c r="AW78" i="48"/>
  <c r="AV78" i="48"/>
  <c r="AU78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/>
  <c r="AG78" i="48"/>
  <c r="AF78" i="48"/>
  <c r="AE78" i="48"/>
  <c r="AD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AR104" i="49"/>
  <c r="B20" i="59"/>
  <c r="B15" i="59"/>
  <c r="B16" i="59"/>
  <c r="C14" i="48"/>
  <c r="C15" i="48"/>
  <c r="C17" i="48"/>
  <c r="B8" i="47"/>
  <c r="C52" i="48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D208" i="59"/>
  <c r="C35" i="64"/>
  <c r="C38" i="64"/>
  <c r="C43" i="64"/>
  <c r="C45" i="64"/>
  <c r="C48" i="64"/>
  <c r="C50" i="64"/>
  <c r="C67" i="64"/>
  <c r="C70" i="64"/>
  <c r="D69" i="64"/>
  <c r="D15" i="48"/>
  <c r="D52" i="48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E15" i="48"/>
  <c r="E52" i="48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F15" i="48"/>
  <c r="F52" i="48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G15" i="48"/>
  <c r="G52" i="48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H15" i="48"/>
  <c r="H52" i="48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I15" i="48"/>
  <c r="I52" i="48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J15" i="48"/>
  <c r="J52" i="48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K15" i="48"/>
  <c r="K52" i="48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L15" i="48"/>
  <c r="L52" i="48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M15" i="48"/>
  <c r="M52" i="48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N15" i="48"/>
  <c r="N52" i="48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33" i="48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13" i="48"/>
  <c r="AN33" i="48"/>
  <c r="AN35" i="48"/>
  <c r="B70" i="46"/>
  <c r="B120" i="46"/>
  <c r="B170" i="46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0" i="48"/>
  <c r="AN70" i="48"/>
  <c r="AN72" i="48"/>
  <c r="B95" i="46"/>
  <c r="B145" i="46"/>
  <c r="B195" i="46"/>
  <c r="AN81" i="48"/>
  <c r="AP125" i="59"/>
  <c r="N7" i="48"/>
  <c r="N33" i="48"/>
  <c r="AO89" i="49"/>
  <c r="C8" i="47"/>
  <c r="Z7" i="48"/>
  <c r="Z33" i="48"/>
  <c r="AO101" i="49"/>
  <c r="D8" i="47"/>
  <c r="N46" i="47"/>
  <c r="AL6" i="48"/>
  <c r="AL7" i="48"/>
  <c r="AL9" i="48"/>
  <c r="AL8" i="48"/>
  <c r="AL13" i="48"/>
  <c r="AL33" i="48"/>
  <c r="AL35" i="48"/>
  <c r="D113" i="49"/>
  <c r="AO113" i="49"/>
  <c r="AO139" i="49"/>
  <c r="D87" i="46"/>
  <c r="D89" i="46"/>
  <c r="D90" i="46"/>
  <c r="AO140" i="49"/>
  <c r="AO141" i="49"/>
  <c r="AN45" i="48"/>
  <c r="AP126" i="59"/>
  <c r="AP127" i="59"/>
  <c r="AN34" i="48"/>
  <c r="AN38" i="48"/>
  <c r="AN39" i="48"/>
  <c r="AN40" i="48"/>
  <c r="AN71" i="48"/>
  <c r="AN75" i="48"/>
  <c r="AN76" i="48"/>
  <c r="AN77" i="48"/>
  <c r="AP120" i="59"/>
  <c r="AO16" i="49"/>
  <c r="AO28" i="49"/>
  <c r="AL34" i="48"/>
  <c r="D40" i="49"/>
  <c r="AO40" i="49"/>
  <c r="AO66" i="49"/>
  <c r="D114" i="46"/>
  <c r="AO67" i="49"/>
  <c r="AO68" i="49"/>
  <c r="AN41" i="48"/>
  <c r="AP121" i="59"/>
  <c r="AP122" i="59"/>
  <c r="B155" i="46"/>
  <c r="AN15" i="48"/>
  <c r="AN17" i="48"/>
  <c r="E155" i="46"/>
  <c r="AN21" i="48"/>
  <c r="E156" i="46"/>
  <c r="AN22" i="48"/>
  <c r="E57" i="46"/>
  <c r="E107" i="46"/>
  <c r="E157" i="46"/>
  <c r="AN23" i="48"/>
  <c r="E58" i="46"/>
  <c r="E108" i="46"/>
  <c r="E158" i="46"/>
  <c r="AN24" i="48"/>
  <c r="AN26" i="48"/>
  <c r="AN28" i="48"/>
  <c r="B179" i="46"/>
  <c r="AN51" i="48"/>
  <c r="AN52" i="48"/>
  <c r="AN54" i="48"/>
  <c r="E79" i="46"/>
  <c r="E129" i="46"/>
  <c r="AN58" i="48"/>
  <c r="E80" i="46"/>
  <c r="E130" i="46"/>
  <c r="AN59" i="48"/>
  <c r="E81" i="46"/>
  <c r="E131" i="46"/>
  <c r="AN60" i="48"/>
  <c r="E82" i="46"/>
  <c r="E132" i="46"/>
  <c r="AN61" i="48"/>
  <c r="AN63" i="48"/>
  <c r="AN65" i="48"/>
  <c r="AP116" i="59"/>
  <c r="AP129" i="59"/>
  <c r="AN91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C7" i="48"/>
  <c r="AC15" i="48"/>
  <c r="AC33" i="48"/>
  <c r="AC39" i="48"/>
  <c r="E7" i="48"/>
  <c r="E33" i="48"/>
  <c r="Q7" i="48"/>
  <c r="Q33" i="48"/>
  <c r="AF67" i="49"/>
  <c r="AF140" i="49"/>
  <c r="AC52" i="48"/>
  <c r="AC70" i="48"/>
  <c r="AC76" i="48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0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C7" i="48"/>
  <c r="D7" i="48"/>
  <c r="H7" i="48"/>
  <c r="I7" i="48"/>
  <c r="J7" i="48"/>
  <c r="K7" i="48"/>
  <c r="L7" i="48"/>
  <c r="M7" i="48"/>
  <c r="O7" i="48"/>
  <c r="P7" i="48"/>
  <c r="R7" i="48"/>
  <c r="S7" i="48"/>
  <c r="T7" i="48"/>
  <c r="U7" i="48"/>
  <c r="V7" i="48"/>
  <c r="W7" i="48"/>
  <c r="X7" i="48"/>
  <c r="Y7" i="48"/>
  <c r="AA7" i="48"/>
  <c r="E70" i="46"/>
  <c r="E71" i="46"/>
  <c r="E72" i="46"/>
  <c r="E74" i="46"/>
  <c r="AB7" i="48"/>
  <c r="AD27" i="50"/>
  <c r="AD7" i="48"/>
  <c r="AE27" i="50"/>
  <c r="AE7" i="48"/>
  <c r="AF27" i="50"/>
  <c r="AG65" i="50"/>
  <c r="H46" i="47"/>
  <c r="AF6" i="48"/>
  <c r="AF7" i="48"/>
  <c r="AF9" i="48"/>
  <c r="AF8" i="48"/>
  <c r="AF13" i="48"/>
  <c r="AG38" i="50"/>
  <c r="AG34" i="50"/>
  <c r="AG27" i="50"/>
  <c r="AG35" i="50"/>
  <c r="AG66" i="50"/>
  <c r="AG67" i="50"/>
  <c r="AG68" i="50"/>
  <c r="AG69" i="50"/>
  <c r="AH65" i="50"/>
  <c r="I46" i="47"/>
  <c r="AG6" i="48"/>
  <c r="AG7" i="48"/>
  <c r="AG9" i="48"/>
  <c r="AG8" i="48"/>
  <c r="AG13" i="48"/>
  <c r="AH38" i="50"/>
  <c r="AH34" i="50"/>
  <c r="AH27" i="50"/>
  <c r="AH35" i="50"/>
  <c r="AH66" i="50"/>
  <c r="AH67" i="50"/>
  <c r="AH68" i="50"/>
  <c r="AH69" i="50"/>
  <c r="AI65" i="50"/>
  <c r="J46" i="47"/>
  <c r="AH6" i="48"/>
  <c r="AH7" i="48"/>
  <c r="AH9" i="48"/>
  <c r="AH8" i="48"/>
  <c r="AH13" i="48"/>
  <c r="AI38" i="50"/>
  <c r="AI34" i="50"/>
  <c r="AI27" i="50"/>
  <c r="AI35" i="50"/>
  <c r="AI66" i="50"/>
  <c r="AI67" i="50"/>
  <c r="AI68" i="50"/>
  <c r="AI69" i="50"/>
  <c r="AJ65" i="50"/>
  <c r="K46" i="47"/>
  <c r="AI6" i="48"/>
  <c r="AI7" i="48"/>
  <c r="AI9" i="48"/>
  <c r="AI8" i="48"/>
  <c r="AI13" i="48"/>
  <c r="AJ38" i="50"/>
  <c r="AJ34" i="50"/>
  <c r="AJ27" i="50"/>
  <c r="AJ35" i="50"/>
  <c r="AJ66" i="50"/>
  <c r="AJ67" i="50"/>
  <c r="AJ68" i="50"/>
  <c r="AJ69" i="50"/>
  <c r="AK65" i="50"/>
  <c r="L46" i="47"/>
  <c r="AJ6" i="48"/>
  <c r="AJ7" i="48"/>
  <c r="AJ9" i="48"/>
  <c r="AJ8" i="48"/>
  <c r="AJ13" i="48"/>
  <c r="AK38" i="50"/>
  <c r="AK34" i="50"/>
  <c r="AK27" i="50"/>
  <c r="AK35" i="50"/>
  <c r="AK66" i="50"/>
  <c r="AK67" i="50"/>
  <c r="AK68" i="50"/>
  <c r="AK69" i="50"/>
  <c r="AL65" i="50"/>
  <c r="M46" i="47"/>
  <c r="AK6" i="48"/>
  <c r="AK7" i="48"/>
  <c r="AK9" i="48"/>
  <c r="AK8" i="48"/>
  <c r="AK13" i="48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M13" i="48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13" i="48"/>
  <c r="AO33" i="48"/>
  <c r="AO35" i="48"/>
  <c r="AO44" i="48"/>
  <c r="AO7" i="48"/>
  <c r="AO9" i="48"/>
  <c r="AO50" i="48"/>
  <c r="AO70" i="48"/>
  <c r="AO72" i="48"/>
  <c r="AO81" i="48"/>
  <c r="AQ125" i="59"/>
  <c r="AO45" i="48"/>
  <c r="AQ126" i="59"/>
  <c r="AQ127" i="59"/>
  <c r="AO34" i="48"/>
  <c r="AO38" i="48"/>
  <c r="AO39" i="48"/>
  <c r="AO40" i="48"/>
  <c r="AO71" i="48"/>
  <c r="AO75" i="48"/>
  <c r="AO76" i="48"/>
  <c r="AO77" i="48"/>
  <c r="AQ120" i="59"/>
  <c r="AO41" i="48"/>
  <c r="AQ121" i="59"/>
  <c r="AQ122" i="59"/>
  <c r="AO15" i="48"/>
  <c r="AO17" i="48"/>
  <c r="AO21" i="48"/>
  <c r="AO22" i="48"/>
  <c r="AO23" i="48"/>
  <c r="AO24" i="48"/>
  <c r="AO26" i="48"/>
  <c r="AO28" i="48"/>
  <c r="AO51" i="48"/>
  <c r="AO52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D15" i="48"/>
  <c r="AD33" i="48"/>
  <c r="AD39" i="48"/>
  <c r="R33" i="48"/>
  <c r="AG67" i="49"/>
  <c r="AG140" i="49"/>
  <c r="AD52" i="48"/>
  <c r="AD70" i="48"/>
  <c r="AD76" i="48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0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13" i="48"/>
  <c r="AP33" i="48"/>
  <c r="AP35" i="48"/>
  <c r="AP44" i="48"/>
  <c r="AP7" i="48"/>
  <c r="AP9" i="48"/>
  <c r="AP50" i="48"/>
  <c r="AP70" i="48"/>
  <c r="AP72" i="48"/>
  <c r="AP81" i="48"/>
  <c r="AR125" i="59"/>
  <c r="AP45" i="48"/>
  <c r="AR126" i="59"/>
  <c r="AR127" i="59"/>
  <c r="AP34" i="48"/>
  <c r="AP38" i="48"/>
  <c r="AP39" i="48"/>
  <c r="AP40" i="48"/>
  <c r="AP71" i="48"/>
  <c r="AP75" i="48"/>
  <c r="AP76" i="48"/>
  <c r="AP77" i="48"/>
  <c r="AR120" i="59"/>
  <c r="AP41" i="48"/>
  <c r="AR121" i="59"/>
  <c r="AR122" i="59"/>
  <c r="AP15" i="48"/>
  <c r="AP17" i="48"/>
  <c r="AP21" i="48"/>
  <c r="AP22" i="48"/>
  <c r="AP23" i="48"/>
  <c r="AP24" i="48"/>
  <c r="AP26" i="48"/>
  <c r="AP28" i="48"/>
  <c r="AP51" i="48"/>
  <c r="AP52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E15" i="48"/>
  <c r="AE33" i="48"/>
  <c r="AE39" i="48"/>
  <c r="G33" i="48"/>
  <c r="S33" i="48"/>
  <c r="AH67" i="49"/>
  <c r="AH140" i="49"/>
  <c r="AE52" i="48"/>
  <c r="AE70" i="48"/>
  <c r="AE76" i="48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0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13" i="48"/>
  <c r="AQ33" i="48"/>
  <c r="AQ35" i="48"/>
  <c r="AQ44" i="48"/>
  <c r="AQ7" i="48"/>
  <c r="AQ9" i="48"/>
  <c r="AQ50" i="48"/>
  <c r="AQ70" i="48"/>
  <c r="AQ72" i="48"/>
  <c r="AQ81" i="48"/>
  <c r="AS125" i="59"/>
  <c r="AQ45" i="48"/>
  <c r="AS126" i="59"/>
  <c r="AS127" i="59"/>
  <c r="AQ34" i="48"/>
  <c r="AQ38" i="48"/>
  <c r="AQ39" i="48"/>
  <c r="AQ40" i="48"/>
  <c r="AQ71" i="48"/>
  <c r="AQ75" i="48"/>
  <c r="AQ76" i="48"/>
  <c r="AQ77" i="48"/>
  <c r="AS120" i="59"/>
  <c r="AQ41" i="48"/>
  <c r="AS121" i="59"/>
  <c r="AS122" i="59"/>
  <c r="AQ15" i="48"/>
  <c r="AQ17" i="48"/>
  <c r="AQ21" i="48"/>
  <c r="AQ22" i="48"/>
  <c r="AQ23" i="48"/>
  <c r="AQ24" i="48"/>
  <c r="AQ26" i="48"/>
  <c r="AQ28" i="48"/>
  <c r="AQ51" i="48"/>
  <c r="AQ52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15" i="48"/>
  <c r="AF17" i="48"/>
  <c r="AF21" i="48"/>
  <c r="AF22" i="48"/>
  <c r="AF23" i="48"/>
  <c r="AF24" i="48"/>
  <c r="AF26" i="48"/>
  <c r="AF28" i="48"/>
  <c r="AF33" i="48"/>
  <c r="AF35" i="48"/>
  <c r="AF34" i="48"/>
  <c r="AF38" i="48"/>
  <c r="AF39" i="48"/>
  <c r="AF40" i="48"/>
  <c r="H33" i="48"/>
  <c r="AI10" i="49"/>
  <c r="T33" i="48"/>
  <c r="AI22" i="49"/>
  <c r="D34" i="49"/>
  <c r="AI34" i="49"/>
  <c r="AI66" i="49"/>
  <c r="AI67" i="49"/>
  <c r="AI68" i="49"/>
  <c r="AF41" i="48"/>
  <c r="AF44" i="48"/>
  <c r="AI83" i="49"/>
  <c r="AI95" i="49"/>
  <c r="D107" i="49"/>
  <c r="AI107" i="49"/>
  <c r="AI139" i="49"/>
  <c r="AI140" i="49"/>
  <c r="AI141" i="49"/>
  <c r="AF45" i="48"/>
  <c r="AF50" i="48"/>
  <c r="AF51" i="48"/>
  <c r="AF52" i="48"/>
  <c r="AF54" i="48"/>
  <c r="AF58" i="48"/>
  <c r="AF59" i="48"/>
  <c r="AF60" i="48"/>
  <c r="AF61" i="48"/>
  <c r="AF63" i="48"/>
  <c r="AF65" i="48"/>
  <c r="AF70" i="48"/>
  <c r="AF72" i="48"/>
  <c r="AF71" i="48"/>
  <c r="AF75" i="48"/>
  <c r="AF76" i="48"/>
  <c r="AF77" i="48"/>
  <c r="AF81" i="48"/>
  <c r="AF91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0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13" i="48"/>
  <c r="AR33" i="48"/>
  <c r="AR35" i="48"/>
  <c r="AR44" i="48"/>
  <c r="AR7" i="48"/>
  <c r="AR9" i="48"/>
  <c r="AR50" i="48"/>
  <c r="AR70" i="48"/>
  <c r="AR72" i="48"/>
  <c r="AR81" i="48"/>
  <c r="AT125" i="59"/>
  <c r="AR45" i="48"/>
  <c r="AT126" i="59"/>
  <c r="AT127" i="59"/>
  <c r="AR34" i="48"/>
  <c r="AR38" i="48"/>
  <c r="AR39" i="48"/>
  <c r="AR40" i="48"/>
  <c r="AR71" i="48"/>
  <c r="AR75" i="48"/>
  <c r="AR76" i="48"/>
  <c r="AR77" i="48"/>
  <c r="AT120" i="59"/>
  <c r="AR41" i="48"/>
  <c r="AT121" i="59"/>
  <c r="AT122" i="59"/>
  <c r="AR15" i="48"/>
  <c r="AR17" i="48"/>
  <c r="AR21" i="48"/>
  <c r="AR22" i="48"/>
  <c r="AR23" i="48"/>
  <c r="AR24" i="48"/>
  <c r="AR26" i="48"/>
  <c r="AR28" i="48"/>
  <c r="AR51" i="48"/>
  <c r="AR52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15" i="48"/>
  <c r="AG17" i="48"/>
  <c r="AG21" i="48"/>
  <c r="AG22" i="48"/>
  <c r="AG23" i="48"/>
  <c r="AG24" i="48"/>
  <c r="AG26" i="48"/>
  <c r="AG28" i="48"/>
  <c r="AG33" i="48"/>
  <c r="AG35" i="48"/>
  <c r="AG34" i="48"/>
  <c r="AG38" i="48"/>
  <c r="AG39" i="48"/>
  <c r="AG40" i="48"/>
  <c r="I33" i="48"/>
  <c r="AJ11" i="49"/>
  <c r="U33" i="48"/>
  <c r="AJ23" i="49"/>
  <c r="D35" i="49"/>
  <c r="AJ35" i="49"/>
  <c r="AJ66" i="49"/>
  <c r="AJ67" i="49"/>
  <c r="AJ68" i="49"/>
  <c r="AG41" i="48"/>
  <c r="AG44" i="48"/>
  <c r="AJ84" i="49"/>
  <c r="AJ96" i="49"/>
  <c r="D108" i="49"/>
  <c r="AJ108" i="49"/>
  <c r="AJ139" i="49"/>
  <c r="AJ140" i="49"/>
  <c r="AJ141" i="49"/>
  <c r="AG45" i="48"/>
  <c r="AG50" i="48"/>
  <c r="AG51" i="48"/>
  <c r="AG52" i="48"/>
  <c r="AG54" i="48"/>
  <c r="AG58" i="48"/>
  <c r="AG59" i="48"/>
  <c r="AG60" i="48"/>
  <c r="AG61" i="48"/>
  <c r="AG63" i="48"/>
  <c r="AG65" i="48"/>
  <c r="AG70" i="48"/>
  <c r="AG72" i="48"/>
  <c r="AG71" i="48"/>
  <c r="AG75" i="48"/>
  <c r="AG76" i="48"/>
  <c r="AG77" i="48"/>
  <c r="AG81" i="48"/>
  <c r="AG91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0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13" i="48"/>
  <c r="AS33" i="48"/>
  <c r="AS35" i="48"/>
  <c r="AS44" i="48"/>
  <c r="AS7" i="48"/>
  <c r="AS9" i="48"/>
  <c r="AS50" i="48"/>
  <c r="AS70" i="48"/>
  <c r="AS72" i="48"/>
  <c r="AS81" i="48"/>
  <c r="AU125" i="59"/>
  <c r="AS45" i="48"/>
  <c r="AU126" i="59"/>
  <c r="AU127" i="59"/>
  <c r="AS34" i="48"/>
  <c r="AS38" i="48"/>
  <c r="AS39" i="48"/>
  <c r="AS40" i="48"/>
  <c r="AS71" i="48"/>
  <c r="AS75" i="48"/>
  <c r="AS76" i="48"/>
  <c r="AS77" i="48"/>
  <c r="AU120" i="59"/>
  <c r="AS41" i="48"/>
  <c r="AU121" i="59"/>
  <c r="AU122" i="59"/>
  <c r="AS15" i="48"/>
  <c r="AS17" i="48"/>
  <c r="AS21" i="48"/>
  <c r="AS22" i="48"/>
  <c r="AS23" i="48"/>
  <c r="AS24" i="48"/>
  <c r="AS26" i="48"/>
  <c r="AS28" i="48"/>
  <c r="AS51" i="48"/>
  <c r="AS52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15" i="48"/>
  <c r="AH17" i="48"/>
  <c r="AH21" i="48"/>
  <c r="AH22" i="48"/>
  <c r="AH23" i="48"/>
  <c r="AH24" i="48"/>
  <c r="AH26" i="48"/>
  <c r="AH28" i="48"/>
  <c r="AH33" i="48"/>
  <c r="AH35" i="48"/>
  <c r="AH34" i="48"/>
  <c r="AH38" i="48"/>
  <c r="AH39" i="48"/>
  <c r="AH40" i="48"/>
  <c r="J33" i="48"/>
  <c r="AK12" i="49"/>
  <c r="V33" i="48"/>
  <c r="AK24" i="49"/>
  <c r="D36" i="49"/>
  <c r="AK36" i="49"/>
  <c r="AK66" i="49"/>
  <c r="AK67" i="49"/>
  <c r="AK68" i="49"/>
  <c r="AH41" i="48"/>
  <c r="AH44" i="48"/>
  <c r="AK85" i="49"/>
  <c r="AK97" i="49"/>
  <c r="D109" i="49"/>
  <c r="AK109" i="49"/>
  <c r="AK139" i="49"/>
  <c r="AK140" i="49"/>
  <c r="AK141" i="49"/>
  <c r="AH45" i="48"/>
  <c r="AH50" i="48"/>
  <c r="AH51" i="48"/>
  <c r="AH52" i="48"/>
  <c r="AH54" i="48"/>
  <c r="AH58" i="48"/>
  <c r="AH59" i="48"/>
  <c r="AH60" i="48"/>
  <c r="AH61" i="48"/>
  <c r="AH63" i="48"/>
  <c r="AH65" i="48"/>
  <c r="AH70" i="48"/>
  <c r="AH72" i="48"/>
  <c r="AH71" i="48"/>
  <c r="AH75" i="48"/>
  <c r="AH76" i="48"/>
  <c r="AH77" i="48"/>
  <c r="AH81" i="48"/>
  <c r="AH91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0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13" i="48"/>
  <c r="AT33" i="48"/>
  <c r="AT35" i="48"/>
  <c r="AT44" i="48"/>
  <c r="AT7" i="48"/>
  <c r="AT9" i="48"/>
  <c r="AT50" i="48"/>
  <c r="AT70" i="48"/>
  <c r="AT72" i="48"/>
  <c r="AT81" i="48"/>
  <c r="AV125" i="59"/>
  <c r="AT45" i="48"/>
  <c r="AV126" i="59"/>
  <c r="AV127" i="59"/>
  <c r="AT34" i="48"/>
  <c r="AT38" i="48"/>
  <c r="AT39" i="48"/>
  <c r="AT40" i="48"/>
  <c r="AT71" i="48"/>
  <c r="AT75" i="48"/>
  <c r="AT76" i="48"/>
  <c r="AT77" i="48"/>
  <c r="AV120" i="59"/>
  <c r="AT41" i="48"/>
  <c r="AV121" i="59"/>
  <c r="AV122" i="59"/>
  <c r="AT15" i="48"/>
  <c r="AT17" i="48"/>
  <c r="AT21" i="48"/>
  <c r="AT22" i="48"/>
  <c r="AT23" i="48"/>
  <c r="AT24" i="48"/>
  <c r="AT26" i="48"/>
  <c r="AT28" i="48"/>
  <c r="AT51" i="48"/>
  <c r="AT52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15" i="48"/>
  <c r="AI17" i="48"/>
  <c r="AI21" i="48"/>
  <c r="AI22" i="48"/>
  <c r="AI23" i="48"/>
  <c r="AI24" i="48"/>
  <c r="AI26" i="48"/>
  <c r="AI28" i="48"/>
  <c r="AI33" i="48"/>
  <c r="AI35" i="48"/>
  <c r="AI34" i="48"/>
  <c r="AI38" i="48"/>
  <c r="AI39" i="48"/>
  <c r="AI40" i="48"/>
  <c r="K33" i="48"/>
  <c r="AL13" i="49"/>
  <c r="W33" i="48"/>
  <c r="AL25" i="49"/>
  <c r="D37" i="49"/>
  <c r="AL37" i="49"/>
  <c r="AL66" i="49"/>
  <c r="AL67" i="49"/>
  <c r="AL68" i="49"/>
  <c r="AI41" i="48"/>
  <c r="AI44" i="48"/>
  <c r="AL86" i="49"/>
  <c r="AL98" i="49"/>
  <c r="D110" i="49"/>
  <c r="AL110" i="49"/>
  <c r="AL139" i="49"/>
  <c r="AL140" i="49"/>
  <c r="AL141" i="49"/>
  <c r="AI45" i="48"/>
  <c r="AI50" i="48"/>
  <c r="AI51" i="48"/>
  <c r="AI52" i="48"/>
  <c r="AI54" i="48"/>
  <c r="AI58" i="48"/>
  <c r="AI59" i="48"/>
  <c r="AI60" i="48"/>
  <c r="AI61" i="48"/>
  <c r="AI63" i="48"/>
  <c r="AI65" i="48"/>
  <c r="AI70" i="48"/>
  <c r="AI72" i="48"/>
  <c r="AI71" i="48"/>
  <c r="AI75" i="48"/>
  <c r="AI76" i="48"/>
  <c r="AI77" i="48"/>
  <c r="AI81" i="48"/>
  <c r="AI91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0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13" i="48"/>
  <c r="AU33" i="48"/>
  <c r="AU35" i="48"/>
  <c r="AU44" i="48"/>
  <c r="AU7" i="48"/>
  <c r="AU9" i="48"/>
  <c r="AU50" i="48"/>
  <c r="AU70" i="48"/>
  <c r="AU72" i="48"/>
  <c r="AU81" i="48"/>
  <c r="AW125" i="59"/>
  <c r="AU45" i="48"/>
  <c r="AW126" i="59"/>
  <c r="AW127" i="59"/>
  <c r="AU34" i="48"/>
  <c r="AU38" i="48"/>
  <c r="AU39" i="48"/>
  <c r="AU40" i="48"/>
  <c r="AU71" i="48"/>
  <c r="AU75" i="48"/>
  <c r="AU76" i="48"/>
  <c r="AU77" i="48"/>
  <c r="AW120" i="59"/>
  <c r="AU41" i="48"/>
  <c r="AW121" i="59"/>
  <c r="AW122" i="59"/>
  <c r="AU15" i="48"/>
  <c r="AU17" i="48"/>
  <c r="AU21" i="48"/>
  <c r="AU22" i="48"/>
  <c r="AU23" i="48"/>
  <c r="AU24" i="48"/>
  <c r="AU26" i="48"/>
  <c r="AU28" i="48"/>
  <c r="AU51" i="48"/>
  <c r="AU52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15" i="48"/>
  <c r="AJ17" i="48"/>
  <c r="AJ21" i="48"/>
  <c r="AJ22" i="48"/>
  <c r="AJ23" i="48"/>
  <c r="AJ24" i="48"/>
  <c r="AJ26" i="48"/>
  <c r="AJ28" i="48"/>
  <c r="AJ33" i="48"/>
  <c r="AJ35" i="48"/>
  <c r="AJ34" i="48"/>
  <c r="AJ38" i="48"/>
  <c r="AJ39" i="48"/>
  <c r="AJ40" i="48"/>
  <c r="L33" i="48"/>
  <c r="AM14" i="49"/>
  <c r="X33" i="48"/>
  <c r="AM26" i="49"/>
  <c r="D38" i="49"/>
  <c r="AM38" i="49"/>
  <c r="AM66" i="49"/>
  <c r="AM67" i="49"/>
  <c r="AM68" i="49"/>
  <c r="AJ41" i="48"/>
  <c r="AJ44" i="48"/>
  <c r="AM87" i="49"/>
  <c r="AM99" i="49"/>
  <c r="D111" i="49"/>
  <c r="AM111" i="49"/>
  <c r="AM139" i="49"/>
  <c r="AM140" i="49"/>
  <c r="AM141" i="49"/>
  <c r="AJ45" i="48"/>
  <c r="AJ50" i="48"/>
  <c r="AJ51" i="48"/>
  <c r="AJ52" i="48"/>
  <c r="AJ54" i="48"/>
  <c r="AJ58" i="48"/>
  <c r="AJ59" i="48"/>
  <c r="AJ60" i="48"/>
  <c r="AJ61" i="48"/>
  <c r="AJ63" i="48"/>
  <c r="AJ65" i="48"/>
  <c r="AJ70" i="48"/>
  <c r="AJ72" i="48"/>
  <c r="AJ71" i="48"/>
  <c r="AJ75" i="48"/>
  <c r="AJ76" i="48"/>
  <c r="AJ77" i="48"/>
  <c r="AJ81" i="48"/>
  <c r="AJ91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0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13" i="48"/>
  <c r="AV33" i="48"/>
  <c r="AV35" i="48"/>
  <c r="AV44" i="48"/>
  <c r="AV7" i="48"/>
  <c r="AV9" i="48"/>
  <c r="AV50" i="48"/>
  <c r="AV70" i="48"/>
  <c r="AV72" i="48"/>
  <c r="AV81" i="48"/>
  <c r="AX125" i="59"/>
  <c r="AV45" i="48"/>
  <c r="AX126" i="59"/>
  <c r="AX127" i="59"/>
  <c r="AV34" i="48"/>
  <c r="AV38" i="48"/>
  <c r="AV39" i="48"/>
  <c r="AV40" i="48"/>
  <c r="AV71" i="48"/>
  <c r="AV75" i="48"/>
  <c r="AV76" i="48"/>
  <c r="AV77" i="48"/>
  <c r="AX120" i="59"/>
  <c r="AV41" i="48"/>
  <c r="AX121" i="59"/>
  <c r="AX122" i="59"/>
  <c r="AV15" i="48"/>
  <c r="AV17" i="48"/>
  <c r="AV21" i="48"/>
  <c r="AV22" i="48"/>
  <c r="AV23" i="48"/>
  <c r="AV24" i="48"/>
  <c r="AV26" i="48"/>
  <c r="AV28" i="48"/>
  <c r="AV51" i="48"/>
  <c r="AV52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15" i="48"/>
  <c r="AK17" i="48"/>
  <c r="AK21" i="48"/>
  <c r="AK22" i="48"/>
  <c r="AK23" i="48"/>
  <c r="AK24" i="48"/>
  <c r="AK26" i="48"/>
  <c r="AK28" i="48"/>
  <c r="AK33" i="48"/>
  <c r="AK35" i="48"/>
  <c r="AK34" i="48"/>
  <c r="AK38" i="48"/>
  <c r="AK39" i="48"/>
  <c r="AK40" i="48"/>
  <c r="M33" i="48"/>
  <c r="AN15" i="49"/>
  <c r="Y33" i="48"/>
  <c r="AN27" i="49"/>
  <c r="D39" i="49"/>
  <c r="AN39" i="49"/>
  <c r="AN66" i="49"/>
  <c r="AN67" i="49"/>
  <c r="AN68" i="49"/>
  <c r="AK41" i="48"/>
  <c r="AK44" i="48"/>
  <c r="AN88" i="49"/>
  <c r="AN100" i="49"/>
  <c r="D112" i="49"/>
  <c r="AN112" i="49"/>
  <c r="AN139" i="49"/>
  <c r="AN140" i="49"/>
  <c r="AN141" i="49"/>
  <c r="AK45" i="48"/>
  <c r="AK50" i="48"/>
  <c r="AK51" i="48"/>
  <c r="AK52" i="48"/>
  <c r="AK54" i="48"/>
  <c r="AK58" i="48"/>
  <c r="AK59" i="48"/>
  <c r="AK60" i="48"/>
  <c r="AK61" i="48"/>
  <c r="AK63" i="48"/>
  <c r="AK65" i="48"/>
  <c r="AK70" i="48"/>
  <c r="AK72" i="48"/>
  <c r="AK71" i="48"/>
  <c r="AK75" i="48"/>
  <c r="AK76" i="48"/>
  <c r="AK77" i="48"/>
  <c r="AK81" i="48"/>
  <c r="AK91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0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13" i="48"/>
  <c r="AW33" i="48"/>
  <c r="AW35" i="48"/>
  <c r="AW44" i="48"/>
  <c r="AW7" i="48"/>
  <c r="AW9" i="48"/>
  <c r="AW50" i="48"/>
  <c r="AW70" i="48"/>
  <c r="AW72" i="48"/>
  <c r="AW81" i="48"/>
  <c r="AY125" i="59"/>
  <c r="AW45" i="48"/>
  <c r="AY126" i="59"/>
  <c r="AY127" i="59"/>
  <c r="AW34" i="48"/>
  <c r="AW38" i="48"/>
  <c r="AW39" i="48"/>
  <c r="AW40" i="48"/>
  <c r="AW71" i="48"/>
  <c r="AW75" i="48"/>
  <c r="AW76" i="48"/>
  <c r="AW77" i="48"/>
  <c r="AY120" i="59"/>
  <c r="AW41" i="48"/>
  <c r="AY121" i="59"/>
  <c r="AY122" i="59"/>
  <c r="AW15" i="48"/>
  <c r="AW17" i="48"/>
  <c r="AW21" i="48"/>
  <c r="AW22" i="48"/>
  <c r="AW23" i="48"/>
  <c r="AW24" i="48"/>
  <c r="AW26" i="48"/>
  <c r="AW28" i="48"/>
  <c r="AW51" i="48"/>
  <c r="AW52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15" i="48"/>
  <c r="AL17" i="48"/>
  <c r="AL21" i="48"/>
  <c r="AL22" i="48"/>
  <c r="AL23" i="48"/>
  <c r="AL24" i="48"/>
  <c r="AL26" i="48"/>
  <c r="AL28" i="48"/>
  <c r="AL38" i="48"/>
  <c r="AL39" i="48"/>
  <c r="AL40" i="48"/>
  <c r="AL41" i="48"/>
  <c r="AL44" i="48"/>
  <c r="AL45" i="48"/>
  <c r="AL50" i="48"/>
  <c r="AL51" i="48"/>
  <c r="AL52" i="48"/>
  <c r="AL54" i="48"/>
  <c r="AL58" i="48"/>
  <c r="AL59" i="48"/>
  <c r="AL60" i="48"/>
  <c r="AL61" i="48"/>
  <c r="AL63" i="48"/>
  <c r="AL65" i="48"/>
  <c r="AL70" i="48"/>
  <c r="AL72" i="48"/>
  <c r="AL71" i="48"/>
  <c r="AL75" i="48"/>
  <c r="AL76" i="48"/>
  <c r="AL77" i="48"/>
  <c r="AL81" i="48"/>
  <c r="AL91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0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13" i="48"/>
  <c r="AX33" i="48"/>
  <c r="AX35" i="48"/>
  <c r="AX44" i="48"/>
  <c r="AX7" i="48"/>
  <c r="AX9" i="48"/>
  <c r="AX50" i="48"/>
  <c r="AX70" i="48"/>
  <c r="AX72" i="48"/>
  <c r="AX81" i="48"/>
  <c r="AZ125" i="59"/>
  <c r="AX45" i="48"/>
  <c r="AZ126" i="59"/>
  <c r="AZ127" i="59"/>
  <c r="AX34" i="48"/>
  <c r="AX38" i="48"/>
  <c r="AX39" i="48"/>
  <c r="AX40" i="48"/>
  <c r="AX71" i="48"/>
  <c r="AX75" i="48"/>
  <c r="AX76" i="48"/>
  <c r="AX77" i="48"/>
  <c r="AZ120" i="59"/>
  <c r="AX41" i="48"/>
  <c r="AZ121" i="59"/>
  <c r="AZ122" i="59"/>
  <c r="AX15" i="48"/>
  <c r="AX17" i="48"/>
  <c r="AX21" i="48"/>
  <c r="AX22" i="48"/>
  <c r="AX23" i="48"/>
  <c r="AX24" i="48"/>
  <c r="AX26" i="48"/>
  <c r="AX28" i="48"/>
  <c r="AX51" i="48"/>
  <c r="AX52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15" i="48"/>
  <c r="AM17" i="48"/>
  <c r="AM21" i="48"/>
  <c r="AM22" i="48"/>
  <c r="AM23" i="48"/>
  <c r="AM24" i="48"/>
  <c r="AM26" i="48"/>
  <c r="AM28" i="48"/>
  <c r="AM33" i="48"/>
  <c r="AM35" i="48"/>
  <c r="AM34" i="48"/>
  <c r="AM38" i="48"/>
  <c r="AM39" i="48"/>
  <c r="AM40" i="48"/>
  <c r="AM41" i="48"/>
  <c r="AM44" i="48"/>
  <c r="AM45" i="48"/>
  <c r="AM6" i="48"/>
  <c r="AM7" i="48"/>
  <c r="AM9" i="48"/>
  <c r="AM50" i="48"/>
  <c r="AM51" i="48"/>
  <c r="AM52" i="48"/>
  <c r="AM54" i="48"/>
  <c r="AM58" i="48"/>
  <c r="AM59" i="48"/>
  <c r="AM60" i="48"/>
  <c r="AM61" i="48"/>
  <c r="AM63" i="48"/>
  <c r="AM65" i="48"/>
  <c r="AM70" i="48"/>
  <c r="AM72" i="48"/>
  <c r="AM71" i="48"/>
  <c r="AM75" i="48"/>
  <c r="AM76" i="48"/>
  <c r="AM77" i="48"/>
  <c r="AM81" i="48"/>
  <c r="AM91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0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13" i="48"/>
  <c r="AY33" i="48"/>
  <c r="AY35" i="48"/>
  <c r="B220" i="46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0" i="48"/>
  <c r="AY70" i="48"/>
  <c r="AY72" i="48"/>
  <c r="B245" i="46"/>
  <c r="AY81" i="48"/>
  <c r="BA125" i="59"/>
  <c r="AY45" i="48"/>
  <c r="BA126" i="59"/>
  <c r="BA127" i="59"/>
  <c r="AY34" i="48"/>
  <c r="AY38" i="48"/>
  <c r="AY39" i="48"/>
  <c r="AY40" i="48"/>
  <c r="AY71" i="48"/>
  <c r="AY75" i="48"/>
  <c r="AY76" i="48"/>
  <c r="AY77" i="48"/>
  <c r="BA120" i="59"/>
  <c r="AY41" i="48"/>
  <c r="BA121" i="59"/>
  <c r="BA122" i="59"/>
  <c r="B205" i="46"/>
  <c r="AY15" i="48"/>
  <c r="AY17" i="48"/>
  <c r="E205" i="46"/>
  <c r="AY21" i="48"/>
  <c r="E206" i="46"/>
  <c r="AY22" i="48"/>
  <c r="E207" i="46"/>
  <c r="AY23" i="48"/>
  <c r="E208" i="46"/>
  <c r="AY24" i="48"/>
  <c r="AY26" i="48"/>
  <c r="AY28" i="48"/>
  <c r="AY51" i="48"/>
  <c r="AY52" i="48"/>
  <c r="AY54" i="48"/>
  <c r="E179" i="46"/>
  <c r="AY58" i="48"/>
  <c r="E180" i="46"/>
  <c r="AY59" i="48"/>
  <c r="E181" i="46"/>
  <c r="AY60" i="48"/>
  <c r="E182" i="46"/>
  <c r="AY61" i="48"/>
  <c r="AY63" i="48"/>
  <c r="AY65" i="48"/>
  <c r="BA116" i="59"/>
  <c r="BA129" i="59"/>
  <c r="AY91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0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13" i="48"/>
  <c r="AZ33" i="48"/>
  <c r="AZ35" i="48"/>
  <c r="AZ44" i="48"/>
  <c r="AZ7" i="48"/>
  <c r="AZ9" i="48"/>
  <c r="AZ50" i="48"/>
  <c r="AZ70" i="48"/>
  <c r="AZ72" i="48"/>
  <c r="AZ81" i="48"/>
  <c r="BB125" i="59"/>
  <c r="AZ45" i="48"/>
  <c r="BB126" i="59"/>
  <c r="BB127" i="59"/>
  <c r="AZ34" i="48"/>
  <c r="AZ38" i="48"/>
  <c r="AZ39" i="48"/>
  <c r="AZ40" i="48"/>
  <c r="AZ71" i="48"/>
  <c r="AZ75" i="48"/>
  <c r="AZ76" i="48"/>
  <c r="AZ77" i="48"/>
  <c r="BB120" i="59"/>
  <c r="AZ41" i="48"/>
  <c r="BB121" i="59"/>
  <c r="BB122" i="59"/>
  <c r="AZ15" i="48"/>
  <c r="AZ17" i="48"/>
  <c r="AZ21" i="48"/>
  <c r="AZ22" i="48"/>
  <c r="AZ23" i="48"/>
  <c r="AZ24" i="48"/>
  <c r="AZ26" i="48"/>
  <c r="AZ28" i="48"/>
  <c r="AZ51" i="48"/>
  <c r="AZ52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0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13" i="48"/>
  <c r="BA33" i="48"/>
  <c r="BA35" i="48"/>
  <c r="BA44" i="48"/>
  <c r="BA7" i="48"/>
  <c r="BA9" i="48"/>
  <c r="BA50" i="48"/>
  <c r="BA70" i="48"/>
  <c r="BA72" i="48"/>
  <c r="BA81" i="48"/>
  <c r="BC125" i="59"/>
  <c r="BA45" i="48"/>
  <c r="BC126" i="59"/>
  <c r="BC127" i="59"/>
  <c r="BA34" i="48"/>
  <c r="BA38" i="48"/>
  <c r="BA39" i="48"/>
  <c r="BA40" i="48"/>
  <c r="BA71" i="48"/>
  <c r="BA75" i="48"/>
  <c r="BA76" i="48"/>
  <c r="BA77" i="48"/>
  <c r="BC120" i="59"/>
  <c r="BA41" i="48"/>
  <c r="BD104" i="49"/>
  <c r="BC121" i="59"/>
  <c r="BC122" i="59"/>
  <c r="BA15" i="48"/>
  <c r="BA17" i="48"/>
  <c r="BA21" i="48"/>
  <c r="BA22" i="48"/>
  <c r="BA23" i="48"/>
  <c r="BA24" i="48"/>
  <c r="BA26" i="48"/>
  <c r="BA28" i="48"/>
  <c r="BA51" i="48"/>
  <c r="BA52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0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13" i="48"/>
  <c r="BB33" i="48"/>
  <c r="BB35" i="48"/>
  <c r="BB44" i="48"/>
  <c r="BB7" i="48"/>
  <c r="BB9" i="48"/>
  <c r="BB50" i="48"/>
  <c r="BB70" i="48"/>
  <c r="BB72" i="48"/>
  <c r="BB81" i="48"/>
  <c r="BD125" i="59"/>
  <c r="BB45" i="48"/>
  <c r="BD126" i="59"/>
  <c r="BD127" i="59"/>
  <c r="BB34" i="48"/>
  <c r="BB38" i="48"/>
  <c r="BB39" i="48"/>
  <c r="BB40" i="48"/>
  <c r="BB71" i="48"/>
  <c r="BB75" i="48"/>
  <c r="BB76" i="48"/>
  <c r="BB77" i="48"/>
  <c r="BD120" i="59"/>
  <c r="BB41" i="48"/>
  <c r="BD121" i="59"/>
  <c r="BD122" i="59"/>
  <c r="BB15" i="48"/>
  <c r="BB17" i="48"/>
  <c r="BB21" i="48"/>
  <c r="BB22" i="48"/>
  <c r="BB23" i="48"/>
  <c r="BB24" i="48"/>
  <c r="BB26" i="48"/>
  <c r="BB28" i="48"/>
  <c r="BB51" i="48"/>
  <c r="BB52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0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13" i="48"/>
  <c r="BC33" i="48"/>
  <c r="BC35" i="48"/>
  <c r="BC44" i="48"/>
  <c r="BC7" i="48"/>
  <c r="BC9" i="48"/>
  <c r="BC50" i="48"/>
  <c r="BC70" i="48"/>
  <c r="BC72" i="48"/>
  <c r="BC81" i="48"/>
  <c r="BE125" i="59"/>
  <c r="BC45" i="48"/>
  <c r="BE126" i="59"/>
  <c r="BE127" i="59"/>
  <c r="BC34" i="48"/>
  <c r="BC38" i="48"/>
  <c r="BC39" i="48"/>
  <c r="BC40" i="48"/>
  <c r="BC71" i="48"/>
  <c r="BC75" i="48"/>
  <c r="BC76" i="48"/>
  <c r="BC77" i="48"/>
  <c r="BE120" i="59"/>
  <c r="BC41" i="48"/>
  <c r="BE121" i="59"/>
  <c r="BE122" i="59"/>
  <c r="BC15" i="48"/>
  <c r="BC17" i="48"/>
  <c r="BC21" i="48"/>
  <c r="BC22" i="48"/>
  <c r="BC23" i="48"/>
  <c r="BC24" i="48"/>
  <c r="BC26" i="48"/>
  <c r="BC28" i="48"/>
  <c r="BC51" i="48"/>
  <c r="BC52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0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13" i="48"/>
  <c r="BD33" i="48"/>
  <c r="BD35" i="48"/>
  <c r="BD44" i="48"/>
  <c r="BD7" i="48"/>
  <c r="BD9" i="48"/>
  <c r="BD50" i="48"/>
  <c r="BD70" i="48"/>
  <c r="BD72" i="48"/>
  <c r="BD81" i="48"/>
  <c r="BF125" i="59"/>
  <c r="BD45" i="48"/>
  <c r="BF126" i="59"/>
  <c r="BF127" i="59"/>
  <c r="BD34" i="48"/>
  <c r="BD38" i="48"/>
  <c r="BD39" i="48"/>
  <c r="BD40" i="48"/>
  <c r="BD71" i="48"/>
  <c r="BD75" i="48"/>
  <c r="BD76" i="48"/>
  <c r="BD77" i="48"/>
  <c r="BF120" i="59"/>
  <c r="BD41" i="48"/>
  <c r="BF121" i="59"/>
  <c r="BF122" i="59"/>
  <c r="BD15" i="48"/>
  <c r="BD17" i="48"/>
  <c r="BD21" i="48"/>
  <c r="BD22" i="48"/>
  <c r="BD23" i="48"/>
  <c r="BD24" i="48"/>
  <c r="BD26" i="48"/>
  <c r="BD28" i="48"/>
  <c r="BD51" i="48"/>
  <c r="BD52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0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13" i="48"/>
  <c r="BE33" i="48"/>
  <c r="BE35" i="48"/>
  <c r="BE44" i="48"/>
  <c r="BE7" i="48"/>
  <c r="BE9" i="48"/>
  <c r="BE50" i="48"/>
  <c r="BE70" i="48"/>
  <c r="BE72" i="48"/>
  <c r="BE81" i="48"/>
  <c r="BG125" i="59"/>
  <c r="BE45" i="48"/>
  <c r="BG126" i="59"/>
  <c r="BG127" i="59"/>
  <c r="BE34" i="48"/>
  <c r="BE38" i="48"/>
  <c r="BE39" i="48"/>
  <c r="BE40" i="48"/>
  <c r="BE71" i="48"/>
  <c r="BE75" i="48"/>
  <c r="BE76" i="48"/>
  <c r="BE77" i="48"/>
  <c r="BG120" i="59"/>
  <c r="BE41" i="48"/>
  <c r="BG121" i="59"/>
  <c r="BG122" i="59"/>
  <c r="BE15" i="48"/>
  <c r="BE17" i="48"/>
  <c r="BE21" i="48"/>
  <c r="BE22" i="48"/>
  <c r="BE23" i="48"/>
  <c r="BE24" i="48"/>
  <c r="BE26" i="48"/>
  <c r="BE28" i="48"/>
  <c r="BE51" i="48"/>
  <c r="BE52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0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13" i="48"/>
  <c r="BF33" i="48"/>
  <c r="BF35" i="48"/>
  <c r="BF44" i="48"/>
  <c r="BF7" i="48"/>
  <c r="BF9" i="48"/>
  <c r="BF50" i="48"/>
  <c r="BF70" i="48"/>
  <c r="BF72" i="48"/>
  <c r="BF81" i="48"/>
  <c r="BH125" i="59"/>
  <c r="BF45" i="48"/>
  <c r="BH126" i="59"/>
  <c r="BH127" i="59"/>
  <c r="BF34" i="48"/>
  <c r="BF38" i="48"/>
  <c r="BF39" i="48"/>
  <c r="BF40" i="48"/>
  <c r="BF71" i="48"/>
  <c r="BF75" i="48"/>
  <c r="BF76" i="48"/>
  <c r="BF77" i="48"/>
  <c r="BH120" i="59"/>
  <c r="BF41" i="48"/>
  <c r="BH121" i="59"/>
  <c r="BH122" i="59"/>
  <c r="BF15" i="48"/>
  <c r="BF17" i="48"/>
  <c r="BF21" i="48"/>
  <c r="BF22" i="48"/>
  <c r="BF23" i="48"/>
  <c r="BF24" i="48"/>
  <c r="BF26" i="48"/>
  <c r="BF28" i="48"/>
  <c r="BF51" i="48"/>
  <c r="BF52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0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13" i="48"/>
  <c r="BG33" i="48"/>
  <c r="BG35" i="48"/>
  <c r="BG44" i="48"/>
  <c r="BG7" i="48"/>
  <c r="BG9" i="48"/>
  <c r="BG50" i="48"/>
  <c r="BG70" i="48"/>
  <c r="BG72" i="48"/>
  <c r="BG81" i="48"/>
  <c r="BI125" i="59"/>
  <c r="BG45" i="48"/>
  <c r="BI126" i="59"/>
  <c r="BI127" i="59"/>
  <c r="BG34" i="48"/>
  <c r="BG38" i="48"/>
  <c r="BG39" i="48"/>
  <c r="BG40" i="48"/>
  <c r="BG71" i="48"/>
  <c r="BG75" i="48"/>
  <c r="BG76" i="48"/>
  <c r="BG77" i="48"/>
  <c r="BI120" i="59"/>
  <c r="BG41" i="48"/>
  <c r="BI121" i="59"/>
  <c r="BI122" i="59"/>
  <c r="BG15" i="48"/>
  <c r="BG17" i="48"/>
  <c r="BG21" i="48"/>
  <c r="BG22" i="48"/>
  <c r="BG23" i="48"/>
  <c r="BG24" i="48"/>
  <c r="BG26" i="48"/>
  <c r="BG28" i="48"/>
  <c r="BG51" i="48"/>
  <c r="BG52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0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13" i="48"/>
  <c r="BH33" i="48"/>
  <c r="BH35" i="48"/>
  <c r="BH44" i="48"/>
  <c r="BH7" i="48"/>
  <c r="BH9" i="48"/>
  <c r="BH50" i="48"/>
  <c r="BH70" i="48"/>
  <c r="BH72" i="48"/>
  <c r="BH81" i="48"/>
  <c r="BJ125" i="59"/>
  <c r="BH45" i="48"/>
  <c r="BJ126" i="59"/>
  <c r="BJ127" i="59"/>
  <c r="BH34" i="48"/>
  <c r="BH38" i="48"/>
  <c r="BH39" i="48"/>
  <c r="BH40" i="48"/>
  <c r="BH71" i="48"/>
  <c r="BH75" i="48"/>
  <c r="BH76" i="48"/>
  <c r="BH77" i="48"/>
  <c r="BJ120" i="59"/>
  <c r="BH41" i="48"/>
  <c r="BJ121" i="59"/>
  <c r="BJ122" i="59"/>
  <c r="BH15" i="48"/>
  <c r="BH17" i="48"/>
  <c r="BH21" i="48"/>
  <c r="BH22" i="48"/>
  <c r="BH23" i="48"/>
  <c r="BH24" i="48"/>
  <c r="BH26" i="48"/>
  <c r="BH28" i="48"/>
  <c r="BH51" i="48"/>
  <c r="BH52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0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13" i="48"/>
  <c r="BI33" i="48"/>
  <c r="BI35" i="48"/>
  <c r="BI44" i="48"/>
  <c r="BI7" i="48"/>
  <c r="BI9" i="48"/>
  <c r="BI50" i="48"/>
  <c r="BI70" i="48"/>
  <c r="BI72" i="48"/>
  <c r="BI81" i="48"/>
  <c r="BK125" i="59"/>
  <c r="BI45" i="48"/>
  <c r="BK126" i="59"/>
  <c r="BK127" i="59"/>
  <c r="BI34" i="48"/>
  <c r="BI38" i="48"/>
  <c r="BI39" i="48"/>
  <c r="BI40" i="48"/>
  <c r="BI71" i="48"/>
  <c r="BI75" i="48"/>
  <c r="BI76" i="48"/>
  <c r="BI77" i="48"/>
  <c r="BK120" i="59"/>
  <c r="BI41" i="48"/>
  <c r="BK121" i="59"/>
  <c r="BK122" i="59"/>
  <c r="BI15" i="48"/>
  <c r="BI17" i="48"/>
  <c r="BI21" i="48"/>
  <c r="BI22" i="48"/>
  <c r="BI23" i="48"/>
  <c r="BI24" i="48"/>
  <c r="BI26" i="48"/>
  <c r="BI28" i="48"/>
  <c r="BI51" i="48"/>
  <c r="BI52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0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13" i="48"/>
  <c r="BJ33" i="48"/>
  <c r="BJ35" i="48"/>
  <c r="BJ44" i="48"/>
  <c r="BJ7" i="48"/>
  <c r="BJ9" i="48"/>
  <c r="BJ50" i="48"/>
  <c r="BJ70" i="48"/>
  <c r="BJ72" i="48"/>
  <c r="BJ81" i="48"/>
  <c r="BL125" i="59"/>
  <c r="BJ45" i="48"/>
  <c r="BL126" i="59"/>
  <c r="BL127" i="59"/>
  <c r="BJ34" i="48"/>
  <c r="BJ38" i="48"/>
  <c r="BJ39" i="48"/>
  <c r="BJ40" i="48"/>
  <c r="BJ71" i="48"/>
  <c r="BJ75" i="48"/>
  <c r="BJ76" i="48"/>
  <c r="BJ77" i="48"/>
  <c r="BL120" i="59"/>
  <c r="BJ41" i="48"/>
  <c r="BL121" i="59"/>
  <c r="BL122" i="59"/>
  <c r="BJ15" i="48"/>
  <c r="BJ17" i="48"/>
  <c r="BJ21" i="48"/>
  <c r="BJ22" i="48"/>
  <c r="BJ23" i="48"/>
  <c r="BJ24" i="48"/>
  <c r="BJ26" i="48"/>
  <c r="BJ28" i="48"/>
  <c r="BJ51" i="48"/>
  <c r="BJ52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0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A15" i="48"/>
  <c r="AA52" i="48"/>
  <c r="AA33" i="48"/>
  <c r="AA39" i="48"/>
  <c r="AD67" i="49"/>
  <c r="C33" i="48"/>
  <c r="O33" i="48"/>
  <c r="AD140" i="49"/>
  <c r="AA70" i="48"/>
  <c r="AA76" i="48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0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B15" i="48"/>
  <c r="AB52" i="48"/>
  <c r="AB33" i="48"/>
  <c r="AB39" i="48"/>
  <c r="AE67" i="49"/>
  <c r="D33" i="48"/>
  <c r="P33" i="48"/>
  <c r="AE140" i="49"/>
  <c r="AB70" i="48"/>
  <c r="AB76" i="48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S70" i="48"/>
  <c r="V140" i="49"/>
  <c r="S39" i="48"/>
  <c r="S76" i="48"/>
  <c r="D64" i="46"/>
  <c r="V67" i="49"/>
  <c r="S15" i="48"/>
  <c r="S52" i="48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H39" i="48"/>
  <c r="K67" i="49"/>
  <c r="K140" i="49"/>
  <c r="H70" i="48"/>
  <c r="B40" i="46"/>
  <c r="H76" i="48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T70" i="48"/>
  <c r="W140" i="49"/>
  <c r="T39" i="48"/>
  <c r="T76" i="48"/>
  <c r="W67" i="49"/>
  <c r="T15" i="48"/>
  <c r="T52" i="48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I39" i="48"/>
  <c r="L67" i="49"/>
  <c r="L140" i="49"/>
  <c r="I70" i="48"/>
  <c r="I76" i="48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U70" i="48"/>
  <c r="X140" i="49"/>
  <c r="U39" i="48"/>
  <c r="U76" i="48"/>
  <c r="X67" i="49"/>
  <c r="U15" i="48"/>
  <c r="U52" i="48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J39" i="48"/>
  <c r="M67" i="49"/>
  <c r="M140" i="49"/>
  <c r="J70" i="48"/>
  <c r="J76" i="48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V70" i="48"/>
  <c r="Y140" i="49"/>
  <c r="V39" i="48"/>
  <c r="V76" i="48"/>
  <c r="Y67" i="49"/>
  <c r="V15" i="48"/>
  <c r="V52" i="48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K39" i="48"/>
  <c r="N67" i="49"/>
  <c r="N140" i="49"/>
  <c r="K70" i="48"/>
  <c r="K76" i="48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W70" i="48"/>
  <c r="Z140" i="49"/>
  <c r="W39" i="48"/>
  <c r="W76" i="48"/>
  <c r="Z67" i="49"/>
  <c r="W15" i="48"/>
  <c r="W52" i="48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L39" i="48"/>
  <c r="O67" i="49"/>
  <c r="O140" i="49"/>
  <c r="L70" i="48"/>
  <c r="L76" i="48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X70" i="48"/>
  <c r="AA140" i="49"/>
  <c r="X39" i="48"/>
  <c r="X76" i="48"/>
  <c r="AA67" i="49"/>
  <c r="X15" i="48"/>
  <c r="X52" i="48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M39" i="48"/>
  <c r="P67" i="49"/>
  <c r="P140" i="49"/>
  <c r="M70" i="48"/>
  <c r="M76" i="48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Y70" i="48"/>
  <c r="AB140" i="49"/>
  <c r="Y39" i="48"/>
  <c r="Y76" i="48"/>
  <c r="AB67" i="49"/>
  <c r="Y15" i="48"/>
  <c r="Y52" i="48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N39" i="48"/>
  <c r="Q67" i="49"/>
  <c r="Q140" i="49"/>
  <c r="N70" i="48"/>
  <c r="N76" i="48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Z70" i="48"/>
  <c r="AC140" i="49"/>
  <c r="Z39" i="48"/>
  <c r="Z76" i="48"/>
  <c r="AC67" i="49"/>
  <c r="Z15" i="48"/>
  <c r="Z52" i="48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O15" i="48"/>
  <c r="O39" i="48"/>
  <c r="R67" i="49"/>
  <c r="R140" i="49"/>
  <c r="O52" i="48"/>
  <c r="O70" i="48"/>
  <c r="O76" i="48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P15" i="48"/>
  <c r="P39" i="48"/>
  <c r="S67" i="49"/>
  <c r="S140" i="49"/>
  <c r="P52" i="48"/>
  <c r="P70" i="48"/>
  <c r="P76" i="48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Q15" i="48"/>
  <c r="Q39" i="48"/>
  <c r="T67" i="49"/>
  <c r="T140" i="49"/>
  <c r="Q52" i="48"/>
  <c r="Q70" i="48"/>
  <c r="Q76" i="48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R15" i="48"/>
  <c r="R39" i="48"/>
  <c r="U67" i="49"/>
  <c r="U140" i="49"/>
  <c r="R52" i="48"/>
  <c r="R70" i="48"/>
  <c r="R76" i="48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F39" i="48"/>
  <c r="F70" i="48"/>
  <c r="F76" i="48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G39" i="48"/>
  <c r="J67" i="49"/>
  <c r="J140" i="49"/>
  <c r="G70" i="48"/>
  <c r="G76" i="48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70" i="48"/>
  <c r="F140" i="49"/>
  <c r="C39" i="48"/>
  <c r="C76" i="48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D70" i="48"/>
  <c r="G140" i="49"/>
  <c r="D39" i="48"/>
  <c r="D76" i="48"/>
  <c r="G67" i="49"/>
  <c r="E70" i="48"/>
  <c r="H140" i="49"/>
  <c r="E39" i="48"/>
  <c r="E76" i="48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1" i="48"/>
  <c r="F26" i="92"/>
  <c r="F110" i="91"/>
  <c r="F16" i="92"/>
  <c r="J76" i="6"/>
  <c r="F111" i="91"/>
  <c r="F17" i="92"/>
  <c r="F18" i="92"/>
  <c r="F27" i="92"/>
  <c r="F28" i="92"/>
  <c r="D91" i="48"/>
  <c r="E26" i="92"/>
  <c r="E110" i="91"/>
  <c r="E16" i="92"/>
  <c r="I76" i="6"/>
  <c r="E111" i="91"/>
  <c r="E17" i="92"/>
  <c r="E18" i="92"/>
  <c r="E27" i="92"/>
  <c r="E28" i="92"/>
  <c r="C91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27" i="59"/>
  <c r="D122" i="59"/>
  <c r="D129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35" i="48"/>
  <c r="A43" i="48"/>
  <c r="B124" i="59"/>
  <c r="A34" i="48"/>
  <c r="A37" i="48"/>
  <c r="B119" i="59"/>
  <c r="A44" i="48"/>
  <c r="B125" i="59"/>
  <c r="A38" i="48"/>
  <c r="A40" i="48"/>
  <c r="B120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1" i="48"/>
  <c r="A75" i="48"/>
  <c r="A119" i="82"/>
  <c r="A74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E78" i="48"/>
  <c r="D78" i="48"/>
  <c r="C78" i="48"/>
  <c r="BK52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20" i="67"/>
  <c r="C9" i="67"/>
  <c r="D6" i="67"/>
  <c r="C33" i="92"/>
  <c r="G214" i="6"/>
  <c r="C10" i="67"/>
  <c r="C39" i="64"/>
  <c r="C9" i="64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A80" i="48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7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<sst xmlns="http://schemas.openxmlformats.org/spreadsheetml/2006/main" count="7612" uniqueCount="1277">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</sst>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400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-13508916.666666668</c:v>
                </c:pt>
                <c:pt idx="6">
                  <c:v>-13679916.666666668</c:v>
                </c:pt>
                <c:pt idx="7">
                  <c:v>-12711250</c:v>
                </c:pt>
                <c:pt idx="8">
                  <c:v>-12711250</c:v>
                </c:pt>
                <c:pt idx="9">
                  <c:v>-12711250</c:v>
                </c:pt>
                <c:pt idx="10">
                  <c:v>-12711250</c:v>
                </c:pt>
                <c:pt idx="11">
                  <c:v>-12711250</c:v>
                </c:pt>
                <c:pt idx="12">
                  <c:v>-12561750</c:v>
                </c:pt>
                <c:pt idx="13">
                  <c:v>-14879335</c:v>
                </c:pt>
                <c:pt idx="14">
                  <c:v>-16729900</c:v>
                </c:pt>
                <c:pt idx="15">
                  <c:v>-17333915</c:v>
                </c:pt>
                <c:pt idx="16">
                  <c:v>-16333915</c:v>
                </c:pt>
                <c:pt idx="17">
                  <c:v>-16333915</c:v>
                </c:pt>
                <c:pt idx="18">
                  <c:v>-16333915</c:v>
                </c:pt>
                <c:pt idx="19">
                  <c:v>-16333915</c:v>
                </c:pt>
                <c:pt idx="20">
                  <c:v>-16333915</c:v>
                </c:pt>
                <c:pt idx="21">
                  <c:v>-16333915</c:v>
                </c:pt>
                <c:pt idx="22">
                  <c:v>-16333915</c:v>
                </c:pt>
                <c:pt idx="23">
                  <c:v>-16333915</c:v>
                </c:pt>
                <c:pt idx="24">
                  <c:v>-14483350</c:v>
                </c:pt>
                <c:pt idx="25">
                  <c:v>-13496840.1</c:v>
                </c:pt>
                <c:pt idx="26">
                  <c:v>-12246036.849999998</c:v>
                </c:pt>
                <c:pt idx="27">
                  <c:v>-11813264.650000002</c:v>
                </c:pt>
                <c:pt idx="28">
                  <c:v>-11813264.650000002</c:v>
                </c:pt>
                <c:pt idx="29">
                  <c:v>-11813264.650000002</c:v>
                </c:pt>
                <c:pt idx="30">
                  <c:v>-11813264.650000002</c:v>
                </c:pt>
                <c:pt idx="31">
                  <c:v>-11813264.650000002</c:v>
                </c:pt>
                <c:pt idx="32">
                  <c:v>-11813264.650000002</c:v>
                </c:pt>
                <c:pt idx="33">
                  <c:v>-11813264.650000002</c:v>
                </c:pt>
                <c:pt idx="34">
                  <c:v>-11813264.650000002</c:v>
                </c:pt>
                <c:pt idx="35">
                  <c:v>-11813264.650000002</c:v>
                </c:pt>
                <c:pt idx="36">
                  <c:v>-13089255.699999999</c:v>
                </c:pt>
                <c:pt idx="37">
                  <c:v>-23732304.9615</c:v>
                </c:pt>
                <c:pt idx="38">
                  <c:v>-27831407.605000004</c:v>
                </c:pt>
                <c:pt idx="39">
                  <c:v>-29198796.022</c:v>
                </c:pt>
                <c:pt idx="40">
                  <c:v>-29198796.022</c:v>
                </c:pt>
                <c:pt idx="41">
                  <c:v>-29198796.022</c:v>
                </c:pt>
                <c:pt idx="42">
                  <c:v>-29198796.022</c:v>
                </c:pt>
                <c:pt idx="43">
                  <c:v>-29198796.022</c:v>
                </c:pt>
                <c:pt idx="44">
                  <c:v>-29198796.022</c:v>
                </c:pt>
                <c:pt idx="45">
                  <c:v>-29198796.022</c:v>
                </c:pt>
                <c:pt idx="46">
                  <c:v>-29198796.022</c:v>
                </c:pt>
                <c:pt idx="47">
                  <c:v>-29198796.022</c:v>
                </c:pt>
                <c:pt idx="48">
                  <c:v>-25099693.3785</c:v>
                </c:pt>
                <c:pt idx="49">
                  <c:v>-29349924.509200007</c:v>
                </c:pt>
                <c:pt idx="50">
                  <c:v>-35976124.335995011</c:v>
                </c:pt>
                <c:pt idx="51">
                  <c:v>-38193159.930270009</c:v>
                </c:pt>
                <c:pt idx="52">
                  <c:v>-38193159.930270009</c:v>
                </c:pt>
                <c:pt idx="53">
                  <c:v>-38193159.930270009</c:v>
                </c:pt>
                <c:pt idx="54">
                  <c:v>-38193159.930270009</c:v>
                </c:pt>
                <c:pt idx="55">
                  <c:v>-38193159.930270009</c:v>
                </c:pt>
                <c:pt idx="56">
                  <c:v>-38193159.930270009</c:v>
                </c:pt>
                <c:pt idx="57">
                  <c:v>-38193159.930270009</c:v>
                </c:pt>
                <c:pt idx="58">
                  <c:v>-38193159.930270009</c:v>
                </c:pt>
                <c:pt idx="59">
                  <c:v>-38193159.930270009</c:v>
                </c:pt>
                <c:pt idx="60">
                  <c:v>-31562371.401520006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-13493000.000000002</c:v>
                </c:pt>
                <c:pt idx="6">
                  <c:v>-13504000.000000002</c:v>
                </c:pt>
                <c:pt idx="7">
                  <c:v>-12614000</c:v>
                </c:pt>
                <c:pt idx="8">
                  <c:v>-12534000</c:v>
                </c:pt>
                <c:pt idx="9">
                  <c:v>-12534000</c:v>
                </c:pt>
                <c:pt idx="10">
                  <c:v>-12534000</c:v>
                </c:pt>
                <c:pt idx="11">
                  <c:v>-12534000</c:v>
                </c:pt>
                <c:pt idx="12">
                  <c:v>-12384500</c:v>
                </c:pt>
                <c:pt idx="13">
                  <c:v>-14702085</c:v>
                </c:pt>
                <c:pt idx="14">
                  <c:v>-16552650</c:v>
                </c:pt>
                <c:pt idx="15">
                  <c:v>-17156665</c:v>
                </c:pt>
                <c:pt idx="16">
                  <c:v>-16156665</c:v>
                </c:pt>
                <c:pt idx="17">
                  <c:v>-16156665</c:v>
                </c:pt>
                <c:pt idx="18">
                  <c:v>-16156665</c:v>
                </c:pt>
                <c:pt idx="19">
                  <c:v>-16156665</c:v>
                </c:pt>
                <c:pt idx="20">
                  <c:v>-16156665</c:v>
                </c:pt>
                <c:pt idx="21">
                  <c:v>-16156665</c:v>
                </c:pt>
                <c:pt idx="22">
                  <c:v>-16156665</c:v>
                </c:pt>
                <c:pt idx="23">
                  <c:v>-16156665</c:v>
                </c:pt>
                <c:pt idx="24">
                  <c:v>-14306100</c:v>
                </c:pt>
                <c:pt idx="25">
                  <c:v>-13319590.1</c:v>
                </c:pt>
                <c:pt idx="26">
                  <c:v>-12068786.849999998</c:v>
                </c:pt>
                <c:pt idx="27">
                  <c:v>-11636014.650000002</c:v>
                </c:pt>
                <c:pt idx="28">
                  <c:v>-11636014.650000002</c:v>
                </c:pt>
                <c:pt idx="29">
                  <c:v>-11636014.650000002</c:v>
                </c:pt>
                <c:pt idx="30">
                  <c:v>-11636014.650000002</c:v>
                </c:pt>
                <c:pt idx="31">
                  <c:v>-11636014.650000002</c:v>
                </c:pt>
                <c:pt idx="32">
                  <c:v>-11636014.650000002</c:v>
                </c:pt>
                <c:pt idx="33">
                  <c:v>-11636014.650000002</c:v>
                </c:pt>
                <c:pt idx="34">
                  <c:v>-11636014.650000002</c:v>
                </c:pt>
                <c:pt idx="35">
                  <c:v>-11636014.650000002</c:v>
                </c:pt>
                <c:pt idx="36">
                  <c:v>-12912005.699999999</c:v>
                </c:pt>
                <c:pt idx="37">
                  <c:v>-23555054.9615</c:v>
                </c:pt>
                <c:pt idx="38">
                  <c:v>-27654157.605000004</c:v>
                </c:pt>
                <c:pt idx="39">
                  <c:v>-29021546.022</c:v>
                </c:pt>
                <c:pt idx="40">
                  <c:v>-29021546.022</c:v>
                </c:pt>
                <c:pt idx="41">
                  <c:v>-29021546.022</c:v>
                </c:pt>
                <c:pt idx="42">
                  <c:v>-29021546.022</c:v>
                </c:pt>
                <c:pt idx="43">
                  <c:v>-29021546.022</c:v>
                </c:pt>
                <c:pt idx="44">
                  <c:v>-29021546.022</c:v>
                </c:pt>
                <c:pt idx="45">
                  <c:v>-29021546.022</c:v>
                </c:pt>
                <c:pt idx="46">
                  <c:v>-29021546.022</c:v>
                </c:pt>
                <c:pt idx="47">
                  <c:v>-29021546.022</c:v>
                </c:pt>
                <c:pt idx="48">
                  <c:v>-24922443.3785</c:v>
                </c:pt>
                <c:pt idx="49">
                  <c:v>-29172674.509200007</c:v>
                </c:pt>
                <c:pt idx="50">
                  <c:v>-35798874.335995011</c:v>
                </c:pt>
                <c:pt idx="51">
                  <c:v>-38015909.930270009</c:v>
                </c:pt>
                <c:pt idx="52">
                  <c:v>-38015909.930270009</c:v>
                </c:pt>
                <c:pt idx="53">
                  <c:v>-38015909.930270009</c:v>
                </c:pt>
                <c:pt idx="54">
                  <c:v>-38015909.930270009</c:v>
                </c:pt>
                <c:pt idx="55">
                  <c:v>-38015909.930270009</c:v>
                </c:pt>
                <c:pt idx="56">
                  <c:v>-38015909.930270009</c:v>
                </c:pt>
                <c:pt idx="57">
                  <c:v>-38015909.930270009</c:v>
                </c:pt>
                <c:pt idx="58">
                  <c:v>-38015909.930270009</c:v>
                </c:pt>
                <c:pt idx="59">
                  <c:v>-38015909.930270009</c:v>
                </c:pt>
                <c:pt idx="60">
                  <c:v>-31385121.401520006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-13508916.666666668</c:v>
                </c:pt>
                <c:pt idx="6">
                  <c:v>-13679916.666666668</c:v>
                </c:pt>
                <c:pt idx="7">
                  <c:v>-12711250</c:v>
                </c:pt>
                <c:pt idx="8">
                  <c:v>-12711250</c:v>
                </c:pt>
                <c:pt idx="9">
                  <c:v>-12711250</c:v>
                </c:pt>
                <c:pt idx="10">
                  <c:v>-12711250</c:v>
                </c:pt>
                <c:pt idx="11">
                  <c:v>-12711250</c:v>
                </c:pt>
                <c:pt idx="12">
                  <c:v>-12561750</c:v>
                </c:pt>
                <c:pt idx="13">
                  <c:v>-14879335</c:v>
                </c:pt>
                <c:pt idx="14">
                  <c:v>-16729900</c:v>
                </c:pt>
                <c:pt idx="15">
                  <c:v>-17333915</c:v>
                </c:pt>
                <c:pt idx="16">
                  <c:v>-16333915</c:v>
                </c:pt>
                <c:pt idx="17">
                  <c:v>-16333915</c:v>
                </c:pt>
                <c:pt idx="18">
                  <c:v>-16333915</c:v>
                </c:pt>
                <c:pt idx="19">
                  <c:v>-16333915</c:v>
                </c:pt>
                <c:pt idx="20">
                  <c:v>-16333915</c:v>
                </c:pt>
                <c:pt idx="21">
                  <c:v>-16333915</c:v>
                </c:pt>
                <c:pt idx="22">
                  <c:v>-16333915</c:v>
                </c:pt>
                <c:pt idx="23">
                  <c:v>-16333915</c:v>
                </c:pt>
                <c:pt idx="24">
                  <c:v>-14483350</c:v>
                </c:pt>
                <c:pt idx="25">
                  <c:v>-13496840.1</c:v>
                </c:pt>
                <c:pt idx="26">
                  <c:v>-12246036.849999998</c:v>
                </c:pt>
                <c:pt idx="27">
                  <c:v>-11813264.650000002</c:v>
                </c:pt>
                <c:pt idx="28">
                  <c:v>-11813264.650000002</c:v>
                </c:pt>
                <c:pt idx="29">
                  <c:v>-11813264.650000002</c:v>
                </c:pt>
                <c:pt idx="30">
                  <c:v>-11813264.650000002</c:v>
                </c:pt>
                <c:pt idx="31">
                  <c:v>-11813264.650000002</c:v>
                </c:pt>
                <c:pt idx="32">
                  <c:v>-11813264.650000002</c:v>
                </c:pt>
                <c:pt idx="33">
                  <c:v>-11813264.650000002</c:v>
                </c:pt>
                <c:pt idx="34">
                  <c:v>-11813264.650000002</c:v>
                </c:pt>
                <c:pt idx="35">
                  <c:v>-11813264.650000002</c:v>
                </c:pt>
                <c:pt idx="36">
                  <c:v>-13089255.699999999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-32415166.666666668</c:v>
                </c:pt>
                <c:pt idx="6">
                  <c:v>-46095083.333333336</c:v>
                </c:pt>
                <c:pt idx="7">
                  <c:v>-58806333.333333336</c:v>
                </c:pt>
                <c:pt idx="8">
                  <c:v>-71517583.333333343</c:v>
                </c:pt>
                <c:pt idx="9">
                  <c:v>-84228833.333333343</c:v>
                </c:pt>
                <c:pt idx="10">
                  <c:v>-96940083.333333343</c:v>
                </c:pt>
                <c:pt idx="11">
                  <c:v>-109651333.33333334</c:v>
                </c:pt>
                <c:pt idx="12">
                  <c:v>-122213083.33333334</c:v>
                </c:pt>
                <c:pt idx="13">
                  <c:v>-137092418.33333334</c:v>
                </c:pt>
                <c:pt idx="14">
                  <c:v>-153822318.33333334</c:v>
                </c:pt>
                <c:pt idx="15">
                  <c:v>-171156233.33333334</c:v>
                </c:pt>
                <c:pt idx="16">
                  <c:v>-187490148.33333334</c:v>
                </c:pt>
                <c:pt idx="17">
                  <c:v>-203824063.33333334</c:v>
                </c:pt>
                <c:pt idx="18">
                  <c:v>-220157978.33333334</c:v>
                </c:pt>
                <c:pt idx="19">
                  <c:v>-236491893.33333334</c:v>
                </c:pt>
                <c:pt idx="20">
                  <c:v>-252825808.33333334</c:v>
                </c:pt>
                <c:pt idx="21">
                  <c:v>-269159723.33333337</c:v>
                </c:pt>
                <c:pt idx="22">
                  <c:v>-285493638.33333337</c:v>
                </c:pt>
                <c:pt idx="23">
                  <c:v>-301827553.33333337</c:v>
                </c:pt>
                <c:pt idx="24">
                  <c:v>-316310903.33333337</c:v>
                </c:pt>
                <c:pt idx="25">
                  <c:v>-329807743.4333334</c:v>
                </c:pt>
                <c:pt idx="26">
                  <c:v>-342053780.28333342</c:v>
                </c:pt>
                <c:pt idx="27">
                  <c:v>-353867044.9333334</c:v>
                </c:pt>
                <c:pt idx="28">
                  <c:v>-365680309.58333337</c:v>
                </c:pt>
                <c:pt idx="29">
                  <c:v>-377493574.23333335</c:v>
                </c:pt>
                <c:pt idx="30">
                  <c:v>-389306838.88333333</c:v>
                </c:pt>
                <c:pt idx="31">
                  <c:v>-401120103.5333333</c:v>
                </c:pt>
                <c:pt idx="32">
                  <c:v>-412933368.18333328</c:v>
                </c:pt>
                <c:pt idx="33">
                  <c:v>-424746632.83333325</c:v>
                </c:pt>
                <c:pt idx="34">
                  <c:v>-436559897.48333323</c:v>
                </c:pt>
                <c:pt idx="35">
                  <c:v>-448373162.13333321</c:v>
                </c:pt>
                <c:pt idx="36">
                  <c:v>-461462417.83333319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-13493000.000000002</c:v>
                </c:pt>
                <c:pt idx="6">
                  <c:v>-13504000.000000002</c:v>
                </c:pt>
                <c:pt idx="7">
                  <c:v>-12614000</c:v>
                </c:pt>
                <c:pt idx="8">
                  <c:v>-12534000</c:v>
                </c:pt>
                <c:pt idx="9">
                  <c:v>-12534000</c:v>
                </c:pt>
                <c:pt idx="10">
                  <c:v>-12534000</c:v>
                </c:pt>
                <c:pt idx="11">
                  <c:v>-12534000</c:v>
                </c:pt>
                <c:pt idx="12">
                  <c:v>-12384500</c:v>
                </c:pt>
                <c:pt idx="13">
                  <c:v>-14702085</c:v>
                </c:pt>
                <c:pt idx="14">
                  <c:v>-16552650</c:v>
                </c:pt>
                <c:pt idx="15">
                  <c:v>-17156665</c:v>
                </c:pt>
                <c:pt idx="16">
                  <c:v>-16156665</c:v>
                </c:pt>
                <c:pt idx="17">
                  <c:v>-16156665</c:v>
                </c:pt>
                <c:pt idx="18">
                  <c:v>-16156665</c:v>
                </c:pt>
                <c:pt idx="19">
                  <c:v>-16156665</c:v>
                </c:pt>
                <c:pt idx="20">
                  <c:v>-16156665</c:v>
                </c:pt>
                <c:pt idx="21">
                  <c:v>-16156665</c:v>
                </c:pt>
                <c:pt idx="22">
                  <c:v>-16156665</c:v>
                </c:pt>
                <c:pt idx="23">
                  <c:v>-16156665</c:v>
                </c:pt>
                <c:pt idx="24">
                  <c:v>-14306100</c:v>
                </c:pt>
                <c:pt idx="25">
                  <c:v>-13319590.1</c:v>
                </c:pt>
                <c:pt idx="26">
                  <c:v>-12068786.849999998</c:v>
                </c:pt>
                <c:pt idx="27">
                  <c:v>-11636014.650000002</c:v>
                </c:pt>
                <c:pt idx="28">
                  <c:v>-11636014.650000002</c:v>
                </c:pt>
                <c:pt idx="29">
                  <c:v>-11636014.650000002</c:v>
                </c:pt>
                <c:pt idx="30">
                  <c:v>-11636014.650000002</c:v>
                </c:pt>
                <c:pt idx="31">
                  <c:v>-11636014.650000002</c:v>
                </c:pt>
                <c:pt idx="32">
                  <c:v>-11636014.650000002</c:v>
                </c:pt>
                <c:pt idx="33">
                  <c:v>-11636014.650000002</c:v>
                </c:pt>
                <c:pt idx="34">
                  <c:v>-11636014.650000002</c:v>
                </c:pt>
                <c:pt idx="35">
                  <c:v>-11636014.650000002</c:v>
                </c:pt>
                <c:pt idx="36">
                  <c:v>-12912005.699999999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-42621000</c:v>
                </c:pt>
                <c:pt idx="6">
                  <c:v>-56125000</c:v>
                </c:pt>
                <c:pt idx="7">
                  <c:v>-68739000</c:v>
                </c:pt>
                <c:pt idx="8">
                  <c:v>-81273000</c:v>
                </c:pt>
                <c:pt idx="9">
                  <c:v>-93807000</c:v>
                </c:pt>
                <c:pt idx="10">
                  <c:v>-106341000</c:v>
                </c:pt>
                <c:pt idx="11">
                  <c:v>-118875000</c:v>
                </c:pt>
                <c:pt idx="12">
                  <c:v>-131259500</c:v>
                </c:pt>
                <c:pt idx="13">
                  <c:v>-145961585</c:v>
                </c:pt>
                <c:pt idx="14">
                  <c:v>-162514235</c:v>
                </c:pt>
                <c:pt idx="15">
                  <c:v>-179670900</c:v>
                </c:pt>
                <c:pt idx="16">
                  <c:v>-195827565</c:v>
                </c:pt>
                <c:pt idx="17">
                  <c:v>-211984230</c:v>
                </c:pt>
                <c:pt idx="18">
                  <c:v>-228140895</c:v>
                </c:pt>
                <c:pt idx="19">
                  <c:v>-244297560</c:v>
                </c:pt>
                <c:pt idx="20">
                  <c:v>-260454225</c:v>
                </c:pt>
                <c:pt idx="21">
                  <c:v>-276610890</c:v>
                </c:pt>
                <c:pt idx="22">
                  <c:v>-292767555</c:v>
                </c:pt>
                <c:pt idx="23">
                  <c:v>-308924220</c:v>
                </c:pt>
                <c:pt idx="24">
                  <c:v>-323230320</c:v>
                </c:pt>
                <c:pt idx="25">
                  <c:v>-336549910.10000002</c:v>
                </c:pt>
                <c:pt idx="26">
                  <c:v>-348618696.95000005</c:v>
                </c:pt>
                <c:pt idx="27">
                  <c:v>-360254711.60000002</c:v>
                </c:pt>
                <c:pt idx="28">
                  <c:v>-371890726.25</c:v>
                </c:pt>
                <c:pt idx="29">
                  <c:v>-383526740.89999998</c:v>
                </c:pt>
                <c:pt idx="30">
                  <c:v>-395162755.54999995</c:v>
                </c:pt>
                <c:pt idx="31">
                  <c:v>-406798770.19999993</c:v>
                </c:pt>
                <c:pt idx="32">
                  <c:v>-418434784.8499999</c:v>
                </c:pt>
                <c:pt idx="33">
                  <c:v>-430070799.49999988</c:v>
                </c:pt>
                <c:pt idx="34">
                  <c:v>-441706814.14999986</c:v>
                </c:pt>
                <c:pt idx="35">
                  <c:v>-453342828.79999983</c:v>
                </c:pt>
                <c:pt idx="36">
                  <c:v>-466254834.49999982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-13508916.666666668</c:v>
                </c:pt>
                <c:pt idx="6">
                  <c:v>-13679916.666666668</c:v>
                </c:pt>
                <c:pt idx="7">
                  <c:v>-12711250</c:v>
                </c:pt>
                <c:pt idx="8">
                  <c:v>-12711250</c:v>
                </c:pt>
                <c:pt idx="9">
                  <c:v>-12711250</c:v>
                </c:pt>
                <c:pt idx="10">
                  <c:v>-12711250</c:v>
                </c:pt>
                <c:pt idx="11">
                  <c:v>-12711250</c:v>
                </c:pt>
                <c:pt idx="12">
                  <c:v>-12561750</c:v>
                </c:pt>
                <c:pt idx="13">
                  <c:v>-14879335</c:v>
                </c:pt>
                <c:pt idx="14">
                  <c:v>-16729900</c:v>
                </c:pt>
                <c:pt idx="15">
                  <c:v>-17333915</c:v>
                </c:pt>
                <c:pt idx="16">
                  <c:v>-16333915</c:v>
                </c:pt>
                <c:pt idx="17">
                  <c:v>-16333915</c:v>
                </c:pt>
                <c:pt idx="18">
                  <c:v>-16333915</c:v>
                </c:pt>
                <c:pt idx="19">
                  <c:v>-16333915</c:v>
                </c:pt>
                <c:pt idx="20">
                  <c:v>-16333915</c:v>
                </c:pt>
                <c:pt idx="21">
                  <c:v>-16333915</c:v>
                </c:pt>
                <c:pt idx="22">
                  <c:v>-16333915</c:v>
                </c:pt>
                <c:pt idx="23">
                  <c:v>-16333915</c:v>
                </c:pt>
                <c:pt idx="24">
                  <c:v>-14483350</c:v>
                </c:pt>
                <c:pt idx="25">
                  <c:v>-13496840.1</c:v>
                </c:pt>
                <c:pt idx="26">
                  <c:v>-12246036.849999998</c:v>
                </c:pt>
                <c:pt idx="27">
                  <c:v>-11813264.650000002</c:v>
                </c:pt>
                <c:pt idx="28">
                  <c:v>-11813264.650000002</c:v>
                </c:pt>
                <c:pt idx="29">
                  <c:v>-11813264.650000002</c:v>
                </c:pt>
                <c:pt idx="30">
                  <c:v>-11813264.650000002</c:v>
                </c:pt>
                <c:pt idx="31">
                  <c:v>-11813264.650000002</c:v>
                </c:pt>
                <c:pt idx="32">
                  <c:v>-11813264.650000002</c:v>
                </c:pt>
                <c:pt idx="33">
                  <c:v>-11813264.650000002</c:v>
                </c:pt>
                <c:pt idx="34">
                  <c:v>-11813264.650000002</c:v>
                </c:pt>
                <c:pt idx="35">
                  <c:v>-11813264.650000002</c:v>
                </c:pt>
                <c:pt idx="36">
                  <c:v>-13089255.699999999</c:v>
                </c:pt>
                <c:pt idx="37">
                  <c:v>-23732304.9615</c:v>
                </c:pt>
                <c:pt idx="38">
                  <c:v>-27831407.605000004</c:v>
                </c:pt>
                <c:pt idx="39">
                  <c:v>-29198796.022</c:v>
                </c:pt>
                <c:pt idx="40">
                  <c:v>-29198796.022</c:v>
                </c:pt>
                <c:pt idx="41">
                  <c:v>-29198796.022</c:v>
                </c:pt>
                <c:pt idx="42">
                  <c:v>-29198796.022</c:v>
                </c:pt>
                <c:pt idx="43">
                  <c:v>-29198796.022</c:v>
                </c:pt>
                <c:pt idx="44">
                  <c:v>-29198796.022</c:v>
                </c:pt>
                <c:pt idx="45">
                  <c:v>-29198796.022</c:v>
                </c:pt>
                <c:pt idx="46">
                  <c:v>-29198796.022</c:v>
                </c:pt>
                <c:pt idx="47">
                  <c:v>-29198796.022</c:v>
                </c:pt>
                <c:pt idx="48">
                  <c:v>-25099693.3785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-32415166.666666668</c:v>
                </c:pt>
                <c:pt idx="6">
                  <c:v>-46095083.333333336</c:v>
                </c:pt>
                <c:pt idx="7">
                  <c:v>-58806333.333333336</c:v>
                </c:pt>
                <c:pt idx="8">
                  <c:v>-71517583.333333343</c:v>
                </c:pt>
                <c:pt idx="9">
                  <c:v>-84228833.333333343</c:v>
                </c:pt>
                <c:pt idx="10">
                  <c:v>-96940083.333333343</c:v>
                </c:pt>
                <c:pt idx="11">
                  <c:v>-109651333.33333334</c:v>
                </c:pt>
                <c:pt idx="12">
                  <c:v>-122213083.33333334</c:v>
                </c:pt>
                <c:pt idx="13">
                  <c:v>-137092418.33333334</c:v>
                </c:pt>
                <c:pt idx="14">
                  <c:v>-153822318.33333334</c:v>
                </c:pt>
                <c:pt idx="15">
                  <c:v>-171156233.33333334</c:v>
                </c:pt>
                <c:pt idx="16">
                  <c:v>-187490148.33333334</c:v>
                </c:pt>
                <c:pt idx="17">
                  <c:v>-203824063.33333334</c:v>
                </c:pt>
                <c:pt idx="18">
                  <c:v>-220157978.33333334</c:v>
                </c:pt>
                <c:pt idx="19">
                  <c:v>-236491893.33333334</c:v>
                </c:pt>
                <c:pt idx="20">
                  <c:v>-252825808.33333334</c:v>
                </c:pt>
                <c:pt idx="21">
                  <c:v>-269159723.33333337</c:v>
                </c:pt>
                <c:pt idx="22">
                  <c:v>-285493638.33333337</c:v>
                </c:pt>
                <c:pt idx="23">
                  <c:v>-301827553.33333337</c:v>
                </c:pt>
                <c:pt idx="24">
                  <c:v>-316310903.33333337</c:v>
                </c:pt>
                <c:pt idx="25">
                  <c:v>-329807743.4333334</c:v>
                </c:pt>
                <c:pt idx="26">
                  <c:v>-342053780.28333342</c:v>
                </c:pt>
                <c:pt idx="27">
                  <c:v>-353867044.9333334</c:v>
                </c:pt>
                <c:pt idx="28">
                  <c:v>-365680309.58333337</c:v>
                </c:pt>
                <c:pt idx="29">
                  <c:v>-377493574.23333335</c:v>
                </c:pt>
                <c:pt idx="30">
                  <c:v>-389306838.88333333</c:v>
                </c:pt>
                <c:pt idx="31">
                  <c:v>-401120103.5333333</c:v>
                </c:pt>
                <c:pt idx="32">
                  <c:v>-412933368.18333328</c:v>
                </c:pt>
                <c:pt idx="33">
                  <c:v>-424746632.83333325</c:v>
                </c:pt>
                <c:pt idx="34">
                  <c:v>-436559897.48333323</c:v>
                </c:pt>
                <c:pt idx="35">
                  <c:v>-448373162.13333321</c:v>
                </c:pt>
                <c:pt idx="36">
                  <c:v>-461462417.83333319</c:v>
                </c:pt>
                <c:pt idx="37">
                  <c:v>-485194722.79483318</c:v>
                </c:pt>
                <c:pt idx="38">
                  <c:v>-513026130.3998332</c:v>
                </c:pt>
                <c:pt idx="39">
                  <c:v>-542224926.42183316</c:v>
                </c:pt>
                <c:pt idx="40">
                  <c:v>-571423722.44383311</c:v>
                </c:pt>
                <c:pt idx="41">
                  <c:v>-600622518.46583307</c:v>
                </c:pt>
                <c:pt idx="42">
                  <c:v>-629821314.48783302</c:v>
                </c:pt>
                <c:pt idx="43">
                  <c:v>-659020110.50983298</c:v>
                </c:pt>
                <c:pt idx="44">
                  <c:v>-688218906.53183293</c:v>
                </c:pt>
                <c:pt idx="45">
                  <c:v>-717417702.55383289</c:v>
                </c:pt>
                <c:pt idx="46">
                  <c:v>-746616498.57583284</c:v>
                </c:pt>
                <c:pt idx="47">
                  <c:v>-775815294.5978328</c:v>
                </c:pt>
                <c:pt idx="48">
                  <c:v>-800914987.97633278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-13493000.000000002</c:v>
                </c:pt>
                <c:pt idx="6">
                  <c:v>-13504000.000000002</c:v>
                </c:pt>
                <c:pt idx="7">
                  <c:v>-12614000</c:v>
                </c:pt>
                <c:pt idx="8">
                  <c:v>-12534000</c:v>
                </c:pt>
                <c:pt idx="9">
                  <c:v>-12534000</c:v>
                </c:pt>
                <c:pt idx="10">
                  <c:v>-12534000</c:v>
                </c:pt>
                <c:pt idx="11">
                  <c:v>-12534000</c:v>
                </c:pt>
                <c:pt idx="12">
                  <c:v>-12384500</c:v>
                </c:pt>
                <c:pt idx="13">
                  <c:v>-14702085</c:v>
                </c:pt>
                <c:pt idx="14">
                  <c:v>-16552650</c:v>
                </c:pt>
                <c:pt idx="15">
                  <c:v>-17156665</c:v>
                </c:pt>
                <c:pt idx="16">
                  <c:v>-16156665</c:v>
                </c:pt>
                <c:pt idx="17">
                  <c:v>-16156665</c:v>
                </c:pt>
                <c:pt idx="18">
                  <c:v>-16156665</c:v>
                </c:pt>
                <c:pt idx="19">
                  <c:v>-16156665</c:v>
                </c:pt>
                <c:pt idx="20">
                  <c:v>-16156665</c:v>
                </c:pt>
                <c:pt idx="21">
                  <c:v>-16156665</c:v>
                </c:pt>
                <c:pt idx="22">
                  <c:v>-16156665</c:v>
                </c:pt>
                <c:pt idx="23">
                  <c:v>-16156665</c:v>
                </c:pt>
                <c:pt idx="24">
                  <c:v>-14306100</c:v>
                </c:pt>
                <c:pt idx="25">
                  <c:v>-13319590.1</c:v>
                </c:pt>
                <c:pt idx="26">
                  <c:v>-12068786.849999998</c:v>
                </c:pt>
                <c:pt idx="27">
                  <c:v>-11636014.650000002</c:v>
                </c:pt>
                <c:pt idx="28">
                  <c:v>-11636014.650000002</c:v>
                </c:pt>
                <c:pt idx="29">
                  <c:v>-11636014.650000002</c:v>
                </c:pt>
                <c:pt idx="30">
                  <c:v>-11636014.650000002</c:v>
                </c:pt>
                <c:pt idx="31">
                  <c:v>-11636014.650000002</c:v>
                </c:pt>
                <c:pt idx="32">
                  <c:v>-11636014.650000002</c:v>
                </c:pt>
                <c:pt idx="33">
                  <c:v>-11636014.650000002</c:v>
                </c:pt>
                <c:pt idx="34">
                  <c:v>-11636014.650000002</c:v>
                </c:pt>
                <c:pt idx="35">
                  <c:v>-11636014.650000002</c:v>
                </c:pt>
                <c:pt idx="36">
                  <c:v>-12912005.699999999</c:v>
                </c:pt>
                <c:pt idx="37">
                  <c:v>-23555054.9615</c:v>
                </c:pt>
                <c:pt idx="38">
                  <c:v>-27654157.605000004</c:v>
                </c:pt>
                <c:pt idx="39">
                  <c:v>-29021546.022</c:v>
                </c:pt>
                <c:pt idx="40">
                  <c:v>-29021546.022</c:v>
                </c:pt>
                <c:pt idx="41">
                  <c:v>-29021546.022</c:v>
                </c:pt>
                <c:pt idx="42">
                  <c:v>-29021546.022</c:v>
                </c:pt>
                <c:pt idx="43">
                  <c:v>-29021546.022</c:v>
                </c:pt>
                <c:pt idx="44">
                  <c:v>-29021546.022</c:v>
                </c:pt>
                <c:pt idx="45">
                  <c:v>-29021546.022</c:v>
                </c:pt>
                <c:pt idx="46">
                  <c:v>-29021546.022</c:v>
                </c:pt>
                <c:pt idx="47">
                  <c:v>-29021546.022</c:v>
                </c:pt>
                <c:pt idx="48">
                  <c:v>-24922443.3785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-42621000</c:v>
                </c:pt>
                <c:pt idx="6">
                  <c:v>-56125000</c:v>
                </c:pt>
                <c:pt idx="7">
                  <c:v>-68739000</c:v>
                </c:pt>
                <c:pt idx="8">
                  <c:v>-81273000</c:v>
                </c:pt>
                <c:pt idx="9">
                  <c:v>-93807000</c:v>
                </c:pt>
                <c:pt idx="10">
                  <c:v>-106341000</c:v>
                </c:pt>
                <c:pt idx="11">
                  <c:v>-118875000</c:v>
                </c:pt>
                <c:pt idx="12">
                  <c:v>-131259500</c:v>
                </c:pt>
                <c:pt idx="13">
                  <c:v>-145961585</c:v>
                </c:pt>
                <c:pt idx="14">
                  <c:v>-162514235</c:v>
                </c:pt>
                <c:pt idx="15">
                  <c:v>-179670900</c:v>
                </c:pt>
                <c:pt idx="16">
                  <c:v>-195827565</c:v>
                </c:pt>
                <c:pt idx="17">
                  <c:v>-211984230</c:v>
                </c:pt>
                <c:pt idx="18">
                  <c:v>-228140895</c:v>
                </c:pt>
                <c:pt idx="19">
                  <c:v>-244297560</c:v>
                </c:pt>
                <c:pt idx="20">
                  <c:v>-260454225</c:v>
                </c:pt>
                <c:pt idx="21">
                  <c:v>-276610890</c:v>
                </c:pt>
                <c:pt idx="22">
                  <c:v>-292767555</c:v>
                </c:pt>
                <c:pt idx="23">
                  <c:v>-308924220</c:v>
                </c:pt>
                <c:pt idx="24">
                  <c:v>-323230320</c:v>
                </c:pt>
                <c:pt idx="25">
                  <c:v>-336549910.10000002</c:v>
                </c:pt>
                <c:pt idx="26">
                  <c:v>-348618696.95000005</c:v>
                </c:pt>
                <c:pt idx="27">
                  <c:v>-360254711.60000002</c:v>
                </c:pt>
                <c:pt idx="28">
                  <c:v>-371890726.25</c:v>
                </c:pt>
                <c:pt idx="29">
                  <c:v>-383526740.89999998</c:v>
                </c:pt>
                <c:pt idx="30">
                  <c:v>-395162755.54999995</c:v>
                </c:pt>
                <c:pt idx="31">
                  <c:v>-406798770.19999993</c:v>
                </c:pt>
                <c:pt idx="32">
                  <c:v>-418434784.8499999</c:v>
                </c:pt>
                <c:pt idx="33">
                  <c:v>-430070799.49999988</c:v>
                </c:pt>
                <c:pt idx="34">
                  <c:v>-441706814.14999986</c:v>
                </c:pt>
                <c:pt idx="35">
                  <c:v>-453342828.79999983</c:v>
                </c:pt>
                <c:pt idx="36">
                  <c:v>-466254834.49999982</c:v>
                </c:pt>
                <c:pt idx="37">
                  <c:v>-489809889.46149981</c:v>
                </c:pt>
                <c:pt idx="38">
                  <c:v>-517464047.06649983</c:v>
                </c:pt>
                <c:pt idx="39">
                  <c:v>-546485593.08849978</c:v>
                </c:pt>
                <c:pt idx="40">
                  <c:v>-575507139.11049974</c:v>
                </c:pt>
                <c:pt idx="41">
                  <c:v>-604528685.13249969</c:v>
                </c:pt>
                <c:pt idx="42">
                  <c:v>-633550231.15449965</c:v>
                </c:pt>
                <c:pt idx="43">
                  <c:v>-662571777.17649961</c:v>
                </c:pt>
                <c:pt idx="44">
                  <c:v>-691593323.19849956</c:v>
                </c:pt>
                <c:pt idx="45">
                  <c:v>-720614869.22049952</c:v>
                </c:pt>
                <c:pt idx="46">
                  <c:v>-749636415.24249947</c:v>
                </c:pt>
                <c:pt idx="47">
                  <c:v>-778657961.26449943</c:v>
                </c:pt>
                <c:pt idx="48">
                  <c:v>-803580404.64299941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-13508916.666666668</c:v>
                </c:pt>
                <c:pt idx="6">
                  <c:v>-13679916.666666668</c:v>
                </c:pt>
                <c:pt idx="7">
                  <c:v>-12711250</c:v>
                </c:pt>
                <c:pt idx="8">
                  <c:v>-12711250</c:v>
                </c:pt>
                <c:pt idx="9">
                  <c:v>-12711250</c:v>
                </c:pt>
                <c:pt idx="10">
                  <c:v>-12711250</c:v>
                </c:pt>
                <c:pt idx="11">
                  <c:v>-12711250</c:v>
                </c:pt>
                <c:pt idx="12">
                  <c:v>-12561750</c:v>
                </c:pt>
                <c:pt idx="13">
                  <c:v>-14879335</c:v>
                </c:pt>
                <c:pt idx="14">
                  <c:v>-16729900</c:v>
                </c:pt>
                <c:pt idx="15">
                  <c:v>-17333915</c:v>
                </c:pt>
                <c:pt idx="16">
                  <c:v>-16333915</c:v>
                </c:pt>
                <c:pt idx="17">
                  <c:v>-16333915</c:v>
                </c:pt>
                <c:pt idx="18">
                  <c:v>-16333915</c:v>
                </c:pt>
                <c:pt idx="19">
                  <c:v>-16333915</c:v>
                </c:pt>
                <c:pt idx="20">
                  <c:v>-16333915</c:v>
                </c:pt>
                <c:pt idx="21">
                  <c:v>-16333915</c:v>
                </c:pt>
                <c:pt idx="22">
                  <c:v>-16333915</c:v>
                </c:pt>
                <c:pt idx="23">
                  <c:v>-16333915</c:v>
                </c:pt>
                <c:pt idx="24">
                  <c:v>-14483350</c:v>
                </c:pt>
                <c:pt idx="25">
                  <c:v>-13496840.1</c:v>
                </c:pt>
                <c:pt idx="26">
                  <c:v>-12246036.849999998</c:v>
                </c:pt>
                <c:pt idx="27">
                  <c:v>-11813264.650000002</c:v>
                </c:pt>
                <c:pt idx="28">
                  <c:v>-11813264.650000002</c:v>
                </c:pt>
                <c:pt idx="29">
                  <c:v>-11813264.650000002</c:v>
                </c:pt>
                <c:pt idx="30">
                  <c:v>-11813264.650000002</c:v>
                </c:pt>
                <c:pt idx="31">
                  <c:v>-11813264.650000002</c:v>
                </c:pt>
                <c:pt idx="32">
                  <c:v>-11813264.650000002</c:v>
                </c:pt>
                <c:pt idx="33">
                  <c:v>-11813264.650000002</c:v>
                </c:pt>
                <c:pt idx="34">
                  <c:v>-11813264.650000002</c:v>
                </c:pt>
                <c:pt idx="35">
                  <c:v>-11813264.650000002</c:v>
                </c:pt>
                <c:pt idx="36">
                  <c:v>-13089255.699999999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-32415166.666666668</c:v>
                </c:pt>
                <c:pt idx="6">
                  <c:v>-46095083.333333336</c:v>
                </c:pt>
                <c:pt idx="7">
                  <c:v>-58806333.333333336</c:v>
                </c:pt>
                <c:pt idx="8">
                  <c:v>-71517583.333333343</c:v>
                </c:pt>
                <c:pt idx="9">
                  <c:v>-84228833.333333343</c:v>
                </c:pt>
                <c:pt idx="10">
                  <c:v>-96940083.333333343</c:v>
                </c:pt>
                <c:pt idx="11">
                  <c:v>-109651333.33333334</c:v>
                </c:pt>
                <c:pt idx="12">
                  <c:v>-122213083.33333334</c:v>
                </c:pt>
                <c:pt idx="13">
                  <c:v>-137092418.33333334</c:v>
                </c:pt>
                <c:pt idx="14">
                  <c:v>-153822318.33333334</c:v>
                </c:pt>
                <c:pt idx="15">
                  <c:v>-171156233.33333334</c:v>
                </c:pt>
                <c:pt idx="16">
                  <c:v>-187490148.33333334</c:v>
                </c:pt>
                <c:pt idx="17">
                  <c:v>-203824063.33333334</c:v>
                </c:pt>
                <c:pt idx="18">
                  <c:v>-220157978.33333334</c:v>
                </c:pt>
                <c:pt idx="19">
                  <c:v>-236491893.33333334</c:v>
                </c:pt>
                <c:pt idx="20">
                  <c:v>-252825808.33333334</c:v>
                </c:pt>
                <c:pt idx="21">
                  <c:v>-269159723.33333337</c:v>
                </c:pt>
                <c:pt idx="22">
                  <c:v>-285493638.33333337</c:v>
                </c:pt>
                <c:pt idx="23">
                  <c:v>-301827553.33333337</c:v>
                </c:pt>
                <c:pt idx="24">
                  <c:v>-316310903.33333337</c:v>
                </c:pt>
                <c:pt idx="25">
                  <c:v>-329807743.4333334</c:v>
                </c:pt>
                <c:pt idx="26">
                  <c:v>-342053780.28333342</c:v>
                </c:pt>
                <c:pt idx="27">
                  <c:v>-353867044.9333334</c:v>
                </c:pt>
                <c:pt idx="28">
                  <c:v>-365680309.58333337</c:v>
                </c:pt>
                <c:pt idx="29">
                  <c:v>-377493574.23333335</c:v>
                </c:pt>
                <c:pt idx="30">
                  <c:v>-389306838.88333333</c:v>
                </c:pt>
                <c:pt idx="31">
                  <c:v>-401120103.5333333</c:v>
                </c:pt>
                <c:pt idx="32">
                  <c:v>-412933368.18333328</c:v>
                </c:pt>
                <c:pt idx="33">
                  <c:v>-424746632.83333325</c:v>
                </c:pt>
                <c:pt idx="34">
                  <c:v>-436559897.48333323</c:v>
                </c:pt>
                <c:pt idx="35">
                  <c:v>-448373162.13333321</c:v>
                </c:pt>
                <c:pt idx="36">
                  <c:v>-461462417.83333319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-13493000.000000002</c:v>
                </c:pt>
                <c:pt idx="6">
                  <c:v>-13504000.000000002</c:v>
                </c:pt>
                <c:pt idx="7">
                  <c:v>-12614000</c:v>
                </c:pt>
                <c:pt idx="8">
                  <c:v>-12534000</c:v>
                </c:pt>
                <c:pt idx="9">
                  <c:v>-12534000</c:v>
                </c:pt>
                <c:pt idx="10">
                  <c:v>-12534000</c:v>
                </c:pt>
                <c:pt idx="11">
                  <c:v>-12534000</c:v>
                </c:pt>
                <c:pt idx="12">
                  <c:v>-12384500</c:v>
                </c:pt>
                <c:pt idx="13">
                  <c:v>-14702085</c:v>
                </c:pt>
                <c:pt idx="14">
                  <c:v>-16552650</c:v>
                </c:pt>
                <c:pt idx="15">
                  <c:v>-17156665</c:v>
                </c:pt>
                <c:pt idx="16">
                  <c:v>-16156665</c:v>
                </c:pt>
                <c:pt idx="17">
                  <c:v>-16156665</c:v>
                </c:pt>
                <c:pt idx="18">
                  <c:v>-16156665</c:v>
                </c:pt>
                <c:pt idx="19">
                  <c:v>-16156665</c:v>
                </c:pt>
                <c:pt idx="20">
                  <c:v>-16156665</c:v>
                </c:pt>
                <c:pt idx="21">
                  <c:v>-16156665</c:v>
                </c:pt>
                <c:pt idx="22">
                  <c:v>-16156665</c:v>
                </c:pt>
                <c:pt idx="23">
                  <c:v>-16156665</c:v>
                </c:pt>
                <c:pt idx="24">
                  <c:v>-14306100</c:v>
                </c:pt>
                <c:pt idx="25">
                  <c:v>-13319590.1</c:v>
                </c:pt>
                <c:pt idx="26">
                  <c:v>-12068786.849999998</c:v>
                </c:pt>
                <c:pt idx="27">
                  <c:v>-11636014.650000002</c:v>
                </c:pt>
                <c:pt idx="28">
                  <c:v>-11636014.650000002</c:v>
                </c:pt>
                <c:pt idx="29">
                  <c:v>-11636014.650000002</c:v>
                </c:pt>
                <c:pt idx="30">
                  <c:v>-11636014.650000002</c:v>
                </c:pt>
                <c:pt idx="31">
                  <c:v>-11636014.650000002</c:v>
                </c:pt>
                <c:pt idx="32">
                  <c:v>-11636014.650000002</c:v>
                </c:pt>
                <c:pt idx="33">
                  <c:v>-11636014.650000002</c:v>
                </c:pt>
                <c:pt idx="34">
                  <c:v>-11636014.650000002</c:v>
                </c:pt>
                <c:pt idx="35">
                  <c:v>-11636014.650000002</c:v>
                </c:pt>
                <c:pt idx="36">
                  <c:v>-12912005.699999999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-42621000</c:v>
                </c:pt>
                <c:pt idx="6">
                  <c:v>-56125000</c:v>
                </c:pt>
                <c:pt idx="7">
                  <c:v>-68739000</c:v>
                </c:pt>
                <c:pt idx="8">
                  <c:v>-81273000</c:v>
                </c:pt>
                <c:pt idx="9">
                  <c:v>-93807000</c:v>
                </c:pt>
                <c:pt idx="10">
                  <c:v>-106341000</c:v>
                </c:pt>
                <c:pt idx="11">
                  <c:v>-118875000</c:v>
                </c:pt>
                <c:pt idx="12">
                  <c:v>-131259500</c:v>
                </c:pt>
                <c:pt idx="13">
                  <c:v>-145961585</c:v>
                </c:pt>
                <c:pt idx="14">
                  <c:v>-162514235</c:v>
                </c:pt>
                <c:pt idx="15">
                  <c:v>-179670900</c:v>
                </c:pt>
                <c:pt idx="16">
                  <c:v>-195827565</c:v>
                </c:pt>
                <c:pt idx="17">
                  <c:v>-211984230</c:v>
                </c:pt>
                <c:pt idx="18">
                  <c:v>-228140895</c:v>
                </c:pt>
                <c:pt idx="19">
                  <c:v>-244297560</c:v>
                </c:pt>
                <c:pt idx="20">
                  <c:v>-260454225</c:v>
                </c:pt>
                <c:pt idx="21">
                  <c:v>-276610890</c:v>
                </c:pt>
                <c:pt idx="22">
                  <c:v>-292767555</c:v>
                </c:pt>
                <c:pt idx="23">
                  <c:v>-308924220</c:v>
                </c:pt>
                <c:pt idx="24">
                  <c:v>-323230320</c:v>
                </c:pt>
                <c:pt idx="25">
                  <c:v>-336549910.10000002</c:v>
                </c:pt>
                <c:pt idx="26">
                  <c:v>-348618696.95000005</c:v>
                </c:pt>
                <c:pt idx="27">
                  <c:v>-360254711.60000002</c:v>
                </c:pt>
                <c:pt idx="28">
                  <c:v>-371890726.25</c:v>
                </c:pt>
                <c:pt idx="29">
                  <c:v>-383526740.89999998</c:v>
                </c:pt>
                <c:pt idx="30">
                  <c:v>-395162755.54999995</c:v>
                </c:pt>
                <c:pt idx="31">
                  <c:v>-406798770.19999993</c:v>
                </c:pt>
                <c:pt idx="32">
                  <c:v>-418434784.8499999</c:v>
                </c:pt>
                <c:pt idx="33">
                  <c:v>-430070799.49999988</c:v>
                </c:pt>
                <c:pt idx="34">
                  <c:v>-441706814.14999986</c:v>
                </c:pt>
                <c:pt idx="35">
                  <c:v>-453342828.79999983</c:v>
                </c:pt>
                <c:pt idx="36">
                  <c:v>-466254834.49999982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68739000</c:v>
                </c:pt>
                <c:pt idx="1">
                  <c:v>68739000</c:v>
                </c:pt>
                <c:pt idx="2">
                  <c:v>68739000</c:v>
                </c:pt>
                <c:pt idx="3">
                  <c:v>68739000</c:v>
                </c:pt>
                <c:pt idx="4">
                  <c:v>39611000</c:v>
                </c:pt>
                <c:pt idx="5">
                  <c:v>26118000</c:v>
                </c:pt>
                <c:pt idx="6">
                  <c:v>12613999.999999998</c:v>
                </c:pt>
                <c:pt idx="7">
                  <c:v>0</c:v>
                </c:pt>
                <c:pt idx="8">
                  <c:v>81241235</c:v>
                </c:pt>
                <c:pt idx="9">
                  <c:v>68707235</c:v>
                </c:pt>
                <c:pt idx="10">
                  <c:v>56173235</c:v>
                </c:pt>
                <c:pt idx="11">
                  <c:v>43639235</c:v>
                </c:pt>
                <c:pt idx="12">
                  <c:v>31254735</c:v>
                </c:pt>
                <c:pt idx="13">
                  <c:v>16552650</c:v>
                </c:pt>
                <c:pt idx="14">
                  <c:v>0</c:v>
                </c:pt>
                <c:pt idx="15">
                  <c:v>143559420</c:v>
                </c:pt>
                <c:pt idx="16">
                  <c:v>127402755</c:v>
                </c:pt>
                <c:pt idx="17">
                  <c:v>111246090</c:v>
                </c:pt>
                <c:pt idx="18">
                  <c:v>95089425</c:v>
                </c:pt>
                <c:pt idx="19">
                  <c:v>78932760</c:v>
                </c:pt>
                <c:pt idx="20">
                  <c:v>62776095</c:v>
                </c:pt>
                <c:pt idx="21">
                  <c:v>46619430</c:v>
                </c:pt>
                <c:pt idx="22">
                  <c:v>30462765</c:v>
                </c:pt>
                <c:pt idx="23">
                  <c:v>14306100</c:v>
                </c:pt>
                <c:pt idx="24">
                  <c:v>0</c:v>
                </c:pt>
                <c:pt idx="25">
                  <c:v>-13319590.1</c:v>
                </c:pt>
                <c:pt idx="26">
                  <c:v>-25388376.949999996</c:v>
                </c:pt>
                <c:pt idx="27">
                  <c:v>-37024391.599999994</c:v>
                </c:pt>
                <c:pt idx="28">
                  <c:v>-48660406.25</c:v>
                </c:pt>
                <c:pt idx="29">
                  <c:v>-60296420.900000006</c:v>
                </c:pt>
                <c:pt idx="30">
                  <c:v>-71932435.550000012</c:v>
                </c:pt>
                <c:pt idx="31">
                  <c:v>-83568450.200000018</c:v>
                </c:pt>
                <c:pt idx="32">
                  <c:v>-95204464.850000024</c:v>
                </c:pt>
                <c:pt idx="33">
                  <c:v>-106840479.50000003</c:v>
                </c:pt>
                <c:pt idx="34">
                  <c:v>-118476494.15000004</c:v>
                </c:pt>
                <c:pt idx="35">
                  <c:v>-130112508.80000004</c:v>
                </c:pt>
                <c:pt idx="36">
                  <c:v>-143024514.50000003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-13508916.666666668</c:v>
                </c:pt>
                <c:pt idx="6">
                  <c:v>-13679916.666666668</c:v>
                </c:pt>
                <c:pt idx="7">
                  <c:v>-12711250</c:v>
                </c:pt>
                <c:pt idx="8">
                  <c:v>-12711250</c:v>
                </c:pt>
                <c:pt idx="9">
                  <c:v>-12711250</c:v>
                </c:pt>
                <c:pt idx="10">
                  <c:v>-12711250</c:v>
                </c:pt>
                <c:pt idx="11">
                  <c:v>-12711250</c:v>
                </c:pt>
                <c:pt idx="12">
                  <c:v>-12561750</c:v>
                </c:pt>
                <c:pt idx="13">
                  <c:v>-14879335</c:v>
                </c:pt>
                <c:pt idx="14">
                  <c:v>-16729900</c:v>
                </c:pt>
                <c:pt idx="15">
                  <c:v>-17333915</c:v>
                </c:pt>
                <c:pt idx="16">
                  <c:v>-16333915</c:v>
                </c:pt>
                <c:pt idx="17">
                  <c:v>-16333915</c:v>
                </c:pt>
                <c:pt idx="18">
                  <c:v>-16333915</c:v>
                </c:pt>
                <c:pt idx="19">
                  <c:v>-16333915</c:v>
                </c:pt>
                <c:pt idx="20">
                  <c:v>-16333915</c:v>
                </c:pt>
                <c:pt idx="21">
                  <c:v>-16333915</c:v>
                </c:pt>
                <c:pt idx="22">
                  <c:v>-16333915</c:v>
                </c:pt>
                <c:pt idx="23">
                  <c:v>-16333915</c:v>
                </c:pt>
                <c:pt idx="24">
                  <c:v>-14483350</c:v>
                </c:pt>
                <c:pt idx="25">
                  <c:v>-13496840.1</c:v>
                </c:pt>
                <c:pt idx="26">
                  <c:v>-12246036.849999998</c:v>
                </c:pt>
                <c:pt idx="27">
                  <c:v>-11813264.650000002</c:v>
                </c:pt>
                <c:pt idx="28">
                  <c:v>-11813264.650000002</c:v>
                </c:pt>
                <c:pt idx="29">
                  <c:v>-11813264.650000002</c:v>
                </c:pt>
                <c:pt idx="30">
                  <c:v>-11813264.650000002</c:v>
                </c:pt>
                <c:pt idx="31">
                  <c:v>-11813264.650000002</c:v>
                </c:pt>
                <c:pt idx="32">
                  <c:v>-11813264.650000002</c:v>
                </c:pt>
                <c:pt idx="33">
                  <c:v>-11813264.650000002</c:v>
                </c:pt>
                <c:pt idx="34">
                  <c:v>-11813264.650000002</c:v>
                </c:pt>
                <c:pt idx="35">
                  <c:v>-11813264.650000002</c:v>
                </c:pt>
                <c:pt idx="36">
                  <c:v>-13089255.699999999</c:v>
                </c:pt>
                <c:pt idx="37">
                  <c:v>-23732304.9615</c:v>
                </c:pt>
                <c:pt idx="38">
                  <c:v>-27831407.605000004</c:v>
                </c:pt>
                <c:pt idx="39">
                  <c:v>-29198796.022</c:v>
                </c:pt>
                <c:pt idx="40">
                  <c:v>-29198796.022</c:v>
                </c:pt>
                <c:pt idx="41">
                  <c:v>-29198796.022</c:v>
                </c:pt>
                <c:pt idx="42">
                  <c:v>-29198796.022</c:v>
                </c:pt>
                <c:pt idx="43">
                  <c:v>-29198796.022</c:v>
                </c:pt>
                <c:pt idx="44">
                  <c:v>-29198796.022</c:v>
                </c:pt>
                <c:pt idx="45">
                  <c:v>-29198796.022</c:v>
                </c:pt>
                <c:pt idx="46">
                  <c:v>-29198796.022</c:v>
                </c:pt>
                <c:pt idx="47">
                  <c:v>-29198796.022</c:v>
                </c:pt>
                <c:pt idx="48">
                  <c:v>-25099693.3785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-18906250</c:v>
                </c:pt>
                <c:pt idx="5">
                  <c:v>-32415166.666666668</c:v>
                </c:pt>
                <c:pt idx="6">
                  <c:v>-46095083.333333336</c:v>
                </c:pt>
                <c:pt idx="7">
                  <c:v>-58806333.333333336</c:v>
                </c:pt>
                <c:pt idx="8">
                  <c:v>-71517583.333333343</c:v>
                </c:pt>
                <c:pt idx="9">
                  <c:v>-84228833.333333343</c:v>
                </c:pt>
                <c:pt idx="10">
                  <c:v>-96940083.333333343</c:v>
                </c:pt>
                <c:pt idx="11">
                  <c:v>-109651333.33333334</c:v>
                </c:pt>
                <c:pt idx="12">
                  <c:v>-122213083.33333334</c:v>
                </c:pt>
                <c:pt idx="13">
                  <c:v>-137092418.33333334</c:v>
                </c:pt>
                <c:pt idx="14">
                  <c:v>-153822318.33333334</c:v>
                </c:pt>
                <c:pt idx="15">
                  <c:v>-171156233.33333334</c:v>
                </c:pt>
                <c:pt idx="16">
                  <c:v>-187490148.33333334</c:v>
                </c:pt>
                <c:pt idx="17">
                  <c:v>-203824063.33333334</c:v>
                </c:pt>
                <c:pt idx="18">
                  <c:v>-220157978.33333334</c:v>
                </c:pt>
                <c:pt idx="19">
                  <c:v>-236491893.33333334</c:v>
                </c:pt>
                <c:pt idx="20">
                  <c:v>-252825808.33333334</c:v>
                </c:pt>
                <c:pt idx="21">
                  <c:v>-269159723.33333337</c:v>
                </c:pt>
                <c:pt idx="22">
                  <c:v>-285493638.33333337</c:v>
                </c:pt>
                <c:pt idx="23">
                  <c:v>-301827553.33333337</c:v>
                </c:pt>
                <c:pt idx="24">
                  <c:v>-316310903.33333337</c:v>
                </c:pt>
                <c:pt idx="25">
                  <c:v>-329807743.4333334</c:v>
                </c:pt>
                <c:pt idx="26">
                  <c:v>-342053780.28333342</c:v>
                </c:pt>
                <c:pt idx="27">
                  <c:v>-353867044.9333334</c:v>
                </c:pt>
                <c:pt idx="28">
                  <c:v>-365680309.58333337</c:v>
                </c:pt>
                <c:pt idx="29">
                  <c:v>-377493574.23333335</c:v>
                </c:pt>
                <c:pt idx="30">
                  <c:v>-389306838.88333333</c:v>
                </c:pt>
                <c:pt idx="31">
                  <c:v>-401120103.5333333</c:v>
                </c:pt>
                <c:pt idx="32">
                  <c:v>-412933368.18333328</c:v>
                </c:pt>
                <c:pt idx="33">
                  <c:v>-424746632.83333325</c:v>
                </c:pt>
                <c:pt idx="34">
                  <c:v>-436559897.48333323</c:v>
                </c:pt>
                <c:pt idx="35">
                  <c:v>-448373162.13333321</c:v>
                </c:pt>
                <c:pt idx="36">
                  <c:v>-461462417.83333319</c:v>
                </c:pt>
                <c:pt idx="37">
                  <c:v>-485194722.79483318</c:v>
                </c:pt>
                <c:pt idx="38">
                  <c:v>-513026130.3998332</c:v>
                </c:pt>
                <c:pt idx="39">
                  <c:v>-542224926.42183316</c:v>
                </c:pt>
                <c:pt idx="40">
                  <c:v>-571423722.44383311</c:v>
                </c:pt>
                <c:pt idx="41">
                  <c:v>-600622518.46583307</c:v>
                </c:pt>
                <c:pt idx="42">
                  <c:v>-629821314.48783302</c:v>
                </c:pt>
                <c:pt idx="43">
                  <c:v>-659020110.50983298</c:v>
                </c:pt>
                <c:pt idx="44">
                  <c:v>-688218906.53183293</c:v>
                </c:pt>
                <c:pt idx="45">
                  <c:v>-717417702.55383289</c:v>
                </c:pt>
                <c:pt idx="46">
                  <c:v>-746616498.57583284</c:v>
                </c:pt>
                <c:pt idx="47">
                  <c:v>-775815294.5978328</c:v>
                </c:pt>
                <c:pt idx="48">
                  <c:v>-800914987.97633278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-13493000.000000002</c:v>
                </c:pt>
                <c:pt idx="6">
                  <c:v>-13504000.000000002</c:v>
                </c:pt>
                <c:pt idx="7">
                  <c:v>-12614000</c:v>
                </c:pt>
                <c:pt idx="8">
                  <c:v>-12534000</c:v>
                </c:pt>
                <c:pt idx="9">
                  <c:v>-12534000</c:v>
                </c:pt>
                <c:pt idx="10">
                  <c:v>-12534000</c:v>
                </c:pt>
                <c:pt idx="11">
                  <c:v>-12534000</c:v>
                </c:pt>
                <c:pt idx="12">
                  <c:v>-12384500</c:v>
                </c:pt>
                <c:pt idx="13">
                  <c:v>-14702085</c:v>
                </c:pt>
                <c:pt idx="14">
                  <c:v>-16552650</c:v>
                </c:pt>
                <c:pt idx="15">
                  <c:v>-17156665</c:v>
                </c:pt>
                <c:pt idx="16">
                  <c:v>-16156665</c:v>
                </c:pt>
                <c:pt idx="17">
                  <c:v>-16156665</c:v>
                </c:pt>
                <c:pt idx="18">
                  <c:v>-16156665</c:v>
                </c:pt>
                <c:pt idx="19">
                  <c:v>-16156665</c:v>
                </c:pt>
                <c:pt idx="20">
                  <c:v>-16156665</c:v>
                </c:pt>
                <c:pt idx="21">
                  <c:v>-16156665</c:v>
                </c:pt>
                <c:pt idx="22">
                  <c:v>-16156665</c:v>
                </c:pt>
                <c:pt idx="23">
                  <c:v>-16156665</c:v>
                </c:pt>
                <c:pt idx="24">
                  <c:v>-14306100</c:v>
                </c:pt>
                <c:pt idx="25">
                  <c:v>-13319590.1</c:v>
                </c:pt>
                <c:pt idx="26">
                  <c:v>-12068786.849999998</c:v>
                </c:pt>
                <c:pt idx="27">
                  <c:v>-11636014.650000002</c:v>
                </c:pt>
                <c:pt idx="28">
                  <c:v>-11636014.650000002</c:v>
                </c:pt>
                <c:pt idx="29">
                  <c:v>-11636014.650000002</c:v>
                </c:pt>
                <c:pt idx="30">
                  <c:v>-11636014.650000002</c:v>
                </c:pt>
                <c:pt idx="31">
                  <c:v>-11636014.650000002</c:v>
                </c:pt>
                <c:pt idx="32">
                  <c:v>-11636014.650000002</c:v>
                </c:pt>
                <c:pt idx="33">
                  <c:v>-11636014.650000002</c:v>
                </c:pt>
                <c:pt idx="34">
                  <c:v>-11636014.650000002</c:v>
                </c:pt>
                <c:pt idx="35">
                  <c:v>-11636014.650000002</c:v>
                </c:pt>
                <c:pt idx="36">
                  <c:v>-12912005.699999999</c:v>
                </c:pt>
                <c:pt idx="37">
                  <c:v>-23555054.9615</c:v>
                </c:pt>
                <c:pt idx="38">
                  <c:v>-27654157.605000004</c:v>
                </c:pt>
                <c:pt idx="39">
                  <c:v>-29021546.022</c:v>
                </c:pt>
                <c:pt idx="40">
                  <c:v>-29021546.022</c:v>
                </c:pt>
                <c:pt idx="41">
                  <c:v>-29021546.022</c:v>
                </c:pt>
                <c:pt idx="42">
                  <c:v>-29021546.022</c:v>
                </c:pt>
                <c:pt idx="43">
                  <c:v>-29021546.022</c:v>
                </c:pt>
                <c:pt idx="44">
                  <c:v>-29021546.022</c:v>
                </c:pt>
                <c:pt idx="45">
                  <c:v>-29021546.022</c:v>
                </c:pt>
                <c:pt idx="46">
                  <c:v>-29021546.022</c:v>
                </c:pt>
                <c:pt idx="47">
                  <c:v>-29021546.022</c:v>
                </c:pt>
                <c:pt idx="48">
                  <c:v>-24922443.3785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-29128000</c:v>
                </c:pt>
                <c:pt idx="5">
                  <c:v>-42621000</c:v>
                </c:pt>
                <c:pt idx="6">
                  <c:v>-56125000</c:v>
                </c:pt>
                <c:pt idx="7">
                  <c:v>-68739000</c:v>
                </c:pt>
                <c:pt idx="8">
                  <c:v>-81273000</c:v>
                </c:pt>
                <c:pt idx="9">
                  <c:v>-93807000</c:v>
                </c:pt>
                <c:pt idx="10">
                  <c:v>-106341000</c:v>
                </c:pt>
                <c:pt idx="11">
                  <c:v>-118875000</c:v>
                </c:pt>
                <c:pt idx="12">
                  <c:v>-131259500</c:v>
                </c:pt>
                <c:pt idx="13">
                  <c:v>-145961585</c:v>
                </c:pt>
                <c:pt idx="14">
                  <c:v>-162514235</c:v>
                </c:pt>
                <c:pt idx="15">
                  <c:v>-179670900</c:v>
                </c:pt>
                <c:pt idx="16">
                  <c:v>-195827565</c:v>
                </c:pt>
                <c:pt idx="17">
                  <c:v>-211984230</c:v>
                </c:pt>
                <c:pt idx="18">
                  <c:v>-228140895</c:v>
                </c:pt>
                <c:pt idx="19">
                  <c:v>-244297560</c:v>
                </c:pt>
                <c:pt idx="20">
                  <c:v>-260454225</c:v>
                </c:pt>
                <c:pt idx="21">
                  <c:v>-276610890</c:v>
                </c:pt>
                <c:pt idx="22">
                  <c:v>-292767555</c:v>
                </c:pt>
                <c:pt idx="23">
                  <c:v>-308924220</c:v>
                </c:pt>
                <c:pt idx="24">
                  <c:v>-323230320</c:v>
                </c:pt>
                <c:pt idx="25">
                  <c:v>-336549910.10000002</c:v>
                </c:pt>
                <c:pt idx="26">
                  <c:v>-348618696.95000005</c:v>
                </c:pt>
                <c:pt idx="27">
                  <c:v>-360254711.60000002</c:v>
                </c:pt>
                <c:pt idx="28">
                  <c:v>-371890726.25</c:v>
                </c:pt>
                <c:pt idx="29">
                  <c:v>-383526740.89999998</c:v>
                </c:pt>
                <c:pt idx="30">
                  <c:v>-395162755.54999995</c:v>
                </c:pt>
                <c:pt idx="31">
                  <c:v>-406798770.19999993</c:v>
                </c:pt>
                <c:pt idx="32">
                  <c:v>-418434784.8499999</c:v>
                </c:pt>
                <c:pt idx="33">
                  <c:v>-430070799.49999988</c:v>
                </c:pt>
                <c:pt idx="34">
                  <c:v>-441706814.14999986</c:v>
                </c:pt>
                <c:pt idx="35">
                  <c:v>-453342828.79999983</c:v>
                </c:pt>
                <c:pt idx="36">
                  <c:v>-466254834.49999982</c:v>
                </c:pt>
                <c:pt idx="37">
                  <c:v>-489809889.46149981</c:v>
                </c:pt>
                <c:pt idx="38">
                  <c:v>-517464047.06649983</c:v>
                </c:pt>
                <c:pt idx="39">
                  <c:v>-546485593.08849978</c:v>
                </c:pt>
                <c:pt idx="40">
                  <c:v>-575507139.11049974</c:v>
                </c:pt>
                <c:pt idx="41">
                  <c:v>-604528685.13249969</c:v>
                </c:pt>
                <c:pt idx="42">
                  <c:v>-633550231.15449965</c:v>
                </c:pt>
                <c:pt idx="43">
                  <c:v>-662571777.17649961</c:v>
                </c:pt>
                <c:pt idx="44">
                  <c:v>-691593323.19849956</c:v>
                </c:pt>
                <c:pt idx="45">
                  <c:v>-720614869.22049952</c:v>
                </c:pt>
                <c:pt idx="46">
                  <c:v>-749636415.24249947</c:v>
                </c:pt>
                <c:pt idx="47">
                  <c:v>-778657961.26449943</c:v>
                </c:pt>
                <c:pt idx="48">
                  <c:v>-803580404.64299941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68739000</c:v>
                </c:pt>
                <c:pt idx="1">
                  <c:v>68739000</c:v>
                </c:pt>
                <c:pt idx="2">
                  <c:v>68739000</c:v>
                </c:pt>
                <c:pt idx="3">
                  <c:v>68739000</c:v>
                </c:pt>
                <c:pt idx="4">
                  <c:v>39611000</c:v>
                </c:pt>
                <c:pt idx="5">
                  <c:v>26118000</c:v>
                </c:pt>
                <c:pt idx="6">
                  <c:v>12613999.999999998</c:v>
                </c:pt>
                <c:pt idx="7">
                  <c:v>0</c:v>
                </c:pt>
                <c:pt idx="8">
                  <c:v>81241235</c:v>
                </c:pt>
                <c:pt idx="9">
                  <c:v>68707235</c:v>
                </c:pt>
                <c:pt idx="10">
                  <c:v>56173235</c:v>
                </c:pt>
                <c:pt idx="11">
                  <c:v>43639235</c:v>
                </c:pt>
                <c:pt idx="12">
                  <c:v>31254735</c:v>
                </c:pt>
                <c:pt idx="13">
                  <c:v>16552650</c:v>
                </c:pt>
                <c:pt idx="14">
                  <c:v>0</c:v>
                </c:pt>
                <c:pt idx="15">
                  <c:v>143559420</c:v>
                </c:pt>
                <c:pt idx="16">
                  <c:v>127402755</c:v>
                </c:pt>
                <c:pt idx="17">
                  <c:v>111246090</c:v>
                </c:pt>
                <c:pt idx="18">
                  <c:v>95089425</c:v>
                </c:pt>
                <c:pt idx="19">
                  <c:v>78932760</c:v>
                </c:pt>
                <c:pt idx="20">
                  <c:v>62776095</c:v>
                </c:pt>
                <c:pt idx="21">
                  <c:v>46619430</c:v>
                </c:pt>
                <c:pt idx="22">
                  <c:v>30462765</c:v>
                </c:pt>
                <c:pt idx="23">
                  <c:v>14306100</c:v>
                </c:pt>
                <c:pt idx="24">
                  <c:v>0</c:v>
                </c:pt>
                <c:pt idx="25">
                  <c:v>-13319590.1</c:v>
                </c:pt>
                <c:pt idx="26">
                  <c:v>-25388376.949999996</c:v>
                </c:pt>
                <c:pt idx="27">
                  <c:v>-37024391.599999994</c:v>
                </c:pt>
                <c:pt idx="28">
                  <c:v>-48660406.25</c:v>
                </c:pt>
                <c:pt idx="29">
                  <c:v>-60296420.900000006</c:v>
                </c:pt>
                <c:pt idx="30">
                  <c:v>-71932435.550000012</c:v>
                </c:pt>
                <c:pt idx="31">
                  <c:v>-83568450.200000018</c:v>
                </c:pt>
                <c:pt idx="32">
                  <c:v>-95204464.850000024</c:v>
                </c:pt>
                <c:pt idx="33">
                  <c:v>-106840479.50000003</c:v>
                </c:pt>
                <c:pt idx="34">
                  <c:v>-118476494.15000004</c:v>
                </c:pt>
                <c:pt idx="35">
                  <c:v>-130112508.80000004</c:v>
                </c:pt>
                <c:pt idx="36">
                  <c:v>-143024514.50000003</c:v>
                </c:pt>
                <c:pt idx="37">
                  <c:v>-166579569.46150002</c:v>
                </c:pt>
                <c:pt idx="38">
                  <c:v>-194233727.06650001</c:v>
                </c:pt>
                <c:pt idx="39">
                  <c:v>-223255273.08850002</c:v>
                </c:pt>
                <c:pt idx="40">
                  <c:v>-252276819.11050004</c:v>
                </c:pt>
                <c:pt idx="41">
                  <c:v>-281298365.13250005</c:v>
                </c:pt>
                <c:pt idx="42">
                  <c:v>-310319911.15450007</c:v>
                </c:pt>
                <c:pt idx="43">
                  <c:v>-339341457.17650008</c:v>
                </c:pt>
                <c:pt idx="44">
                  <c:v>-368363003.1985001</c:v>
                </c:pt>
                <c:pt idx="45">
                  <c:v>-397384549.22050011</c:v>
                </c:pt>
                <c:pt idx="46">
                  <c:v>-426406095.24250013</c:v>
                </c:pt>
                <c:pt idx="47">
                  <c:v>-455427641.26450014</c:v>
                </c:pt>
                <c:pt idx="48">
                  <c:v>-480350084.64300013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9009000</c:v>
                </c:pt>
                <c:pt idx="4">
                  <c:v>12002000</c:v>
                </c:pt>
                <c:pt idx="5">
                  <c:v>16437000</c:v>
                </c:pt>
                <c:pt idx="6">
                  <c:v>16437000</c:v>
                </c:pt>
                <c:pt idx="7">
                  <c:v>16437000</c:v>
                </c:pt>
                <c:pt idx="8">
                  <c:v>16437000</c:v>
                </c:pt>
                <c:pt idx="9">
                  <c:v>16437000</c:v>
                </c:pt>
                <c:pt idx="10">
                  <c:v>16437000</c:v>
                </c:pt>
                <c:pt idx="11">
                  <c:v>16052500</c:v>
                </c:pt>
                <c:pt idx="12">
                  <c:v>16860860</c:v>
                </c:pt>
                <c:pt idx="13">
                  <c:v>21793025</c:v>
                </c:pt>
                <c:pt idx="14">
                  <c:v>23444035</c:v>
                </c:pt>
                <c:pt idx="15">
                  <c:v>23444035</c:v>
                </c:pt>
                <c:pt idx="16">
                  <c:v>23444035</c:v>
                </c:pt>
                <c:pt idx="17">
                  <c:v>23444035</c:v>
                </c:pt>
                <c:pt idx="18">
                  <c:v>23444035</c:v>
                </c:pt>
                <c:pt idx="19">
                  <c:v>23444035</c:v>
                </c:pt>
                <c:pt idx="20">
                  <c:v>23444035</c:v>
                </c:pt>
                <c:pt idx="21">
                  <c:v>23444035</c:v>
                </c:pt>
                <c:pt idx="22">
                  <c:v>23444035</c:v>
                </c:pt>
                <c:pt idx="23">
                  <c:v>18511870</c:v>
                </c:pt>
                <c:pt idx="24">
                  <c:v>33083071.150000002</c:v>
                </c:pt>
                <c:pt idx="25">
                  <c:v>47735501.350000001</c:v>
                </c:pt>
                <c:pt idx="26">
                  <c:v>52637390.700000003</c:v>
                </c:pt>
                <c:pt idx="27">
                  <c:v>52637390.700000003</c:v>
                </c:pt>
                <c:pt idx="28">
                  <c:v>52637390.700000003</c:v>
                </c:pt>
                <c:pt idx="29">
                  <c:v>52637390.700000003</c:v>
                </c:pt>
                <c:pt idx="30">
                  <c:v>52637390.700000003</c:v>
                </c:pt>
                <c:pt idx="31">
                  <c:v>52637390.700000003</c:v>
                </c:pt>
                <c:pt idx="32">
                  <c:v>52637390.700000003</c:v>
                </c:pt>
                <c:pt idx="33">
                  <c:v>52637390.700000003</c:v>
                </c:pt>
                <c:pt idx="34">
                  <c:v>52637390.700000003</c:v>
                </c:pt>
                <c:pt idx="35">
                  <c:v>37956910.450000003</c:v>
                </c:pt>
                <c:pt idx="36">
                  <c:v>36401850.025000006</c:v>
                </c:pt>
                <c:pt idx="37">
                  <c:v>53067947.5185</c:v>
                </c:pt>
                <c:pt idx="38">
                  <c:v>58622292.480500005</c:v>
                </c:pt>
                <c:pt idx="39">
                  <c:v>58622292.480500005</c:v>
                </c:pt>
                <c:pt idx="40">
                  <c:v>58622292.480500005</c:v>
                </c:pt>
                <c:pt idx="41">
                  <c:v>58622292.480500005</c:v>
                </c:pt>
                <c:pt idx="42">
                  <c:v>58622292.480500005</c:v>
                </c:pt>
                <c:pt idx="43">
                  <c:v>58622292.480500005</c:v>
                </c:pt>
                <c:pt idx="44">
                  <c:v>58622292.480500005</c:v>
                </c:pt>
                <c:pt idx="45">
                  <c:v>58622292.480500005</c:v>
                </c:pt>
                <c:pt idx="46">
                  <c:v>58622292.480500005</c:v>
                </c:pt>
                <c:pt idx="47">
                  <c:v>41956194.987000003</c:v>
                </c:pt>
                <c:pt idx="48">
                  <c:v>35721001.751675002</c:v>
                </c:pt>
                <c:pt idx="49">
                  <c:v>51986861.954700008</c:v>
                </c:pt>
                <c:pt idx="50">
                  <c:v>57386561.839000009</c:v>
                </c:pt>
                <c:pt idx="51">
                  <c:v>57386561.839000009</c:v>
                </c:pt>
                <c:pt idx="52">
                  <c:v>57386561.839000009</c:v>
                </c:pt>
                <c:pt idx="53">
                  <c:v>57386561.839000009</c:v>
                </c:pt>
                <c:pt idx="54">
                  <c:v>57386561.839000009</c:v>
                </c:pt>
                <c:pt idx="55">
                  <c:v>57386561.839000009</c:v>
                </c:pt>
                <c:pt idx="56">
                  <c:v>57386561.839000009</c:v>
                </c:pt>
                <c:pt idx="57">
                  <c:v>57386561.839000009</c:v>
                </c:pt>
                <c:pt idx="58">
                  <c:v>57386561.839000009</c:v>
                </c:pt>
                <c:pt idx="59">
                  <c:v>41152443.416025005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3157000</c:v>
                </c:pt>
                <c:pt idx="4">
                  <c:v>3557000</c:v>
                </c:pt>
                <c:pt idx="5">
                  <c:v>5386000</c:v>
                </c:pt>
                <c:pt idx="6">
                  <c:v>5386000</c:v>
                </c:pt>
                <c:pt idx="7">
                  <c:v>5386000</c:v>
                </c:pt>
                <c:pt idx="8">
                  <c:v>5386000</c:v>
                </c:pt>
                <c:pt idx="9">
                  <c:v>5386000</c:v>
                </c:pt>
                <c:pt idx="10">
                  <c:v>5386000</c:v>
                </c:pt>
                <c:pt idx="11">
                  <c:v>5535500</c:v>
                </c:pt>
                <c:pt idx="12">
                  <c:v>5557915</c:v>
                </c:pt>
                <c:pt idx="13">
                  <c:v>3707350</c:v>
                </c:pt>
                <c:pt idx="14">
                  <c:v>3103335</c:v>
                </c:pt>
                <c:pt idx="15">
                  <c:v>3103335</c:v>
                </c:pt>
                <c:pt idx="16">
                  <c:v>3103335</c:v>
                </c:pt>
                <c:pt idx="17">
                  <c:v>3103335</c:v>
                </c:pt>
                <c:pt idx="18">
                  <c:v>3103335</c:v>
                </c:pt>
                <c:pt idx="19">
                  <c:v>3103335</c:v>
                </c:pt>
                <c:pt idx="20">
                  <c:v>3103335</c:v>
                </c:pt>
                <c:pt idx="21">
                  <c:v>3103335</c:v>
                </c:pt>
                <c:pt idx="22">
                  <c:v>3103335</c:v>
                </c:pt>
                <c:pt idx="23">
                  <c:v>4953900</c:v>
                </c:pt>
                <c:pt idx="24">
                  <c:v>10743209.9</c:v>
                </c:pt>
                <c:pt idx="25">
                  <c:v>11994013.150000002</c:v>
                </c:pt>
                <c:pt idx="26">
                  <c:v>12426785.349999998</c:v>
                </c:pt>
                <c:pt idx="27">
                  <c:v>12426785.349999998</c:v>
                </c:pt>
                <c:pt idx="28">
                  <c:v>12426785.349999998</c:v>
                </c:pt>
                <c:pt idx="29">
                  <c:v>12426785.349999998</c:v>
                </c:pt>
                <c:pt idx="30">
                  <c:v>12426785.349999998</c:v>
                </c:pt>
                <c:pt idx="31">
                  <c:v>12426785.349999998</c:v>
                </c:pt>
                <c:pt idx="32">
                  <c:v>12426785.349999998</c:v>
                </c:pt>
                <c:pt idx="33">
                  <c:v>12426785.349999998</c:v>
                </c:pt>
                <c:pt idx="34">
                  <c:v>12426785.349999998</c:v>
                </c:pt>
                <c:pt idx="35">
                  <c:v>11150794.300000001</c:v>
                </c:pt>
                <c:pt idx="36">
                  <c:v>1804821.0385000003</c:v>
                </c:pt>
                <c:pt idx="37">
                  <c:v>-2294281.6050000023</c:v>
                </c:pt>
                <c:pt idx="38">
                  <c:v>-3661670.0220000013</c:v>
                </c:pt>
                <c:pt idx="39">
                  <c:v>-3661670.0220000013</c:v>
                </c:pt>
                <c:pt idx="40">
                  <c:v>-3661670.0220000013</c:v>
                </c:pt>
                <c:pt idx="41">
                  <c:v>-3661670.0220000013</c:v>
                </c:pt>
                <c:pt idx="42">
                  <c:v>-3661670.0220000013</c:v>
                </c:pt>
                <c:pt idx="43">
                  <c:v>-3661670.0220000013</c:v>
                </c:pt>
                <c:pt idx="44">
                  <c:v>-3661670.0220000013</c:v>
                </c:pt>
                <c:pt idx="45">
                  <c:v>-3661670.0220000013</c:v>
                </c:pt>
                <c:pt idx="46">
                  <c:v>-3661670.0220000013</c:v>
                </c:pt>
                <c:pt idx="47">
                  <c:v>437432.62150000129</c:v>
                </c:pt>
                <c:pt idx="48">
                  <c:v>-2406777.189200005</c:v>
                </c:pt>
                <c:pt idx="49">
                  <c:v>-9032977.015995007</c:v>
                </c:pt>
                <c:pt idx="50">
                  <c:v>-11250012.610270001</c:v>
                </c:pt>
                <c:pt idx="51">
                  <c:v>-11250012.610270001</c:v>
                </c:pt>
                <c:pt idx="52">
                  <c:v>-11250012.610270001</c:v>
                </c:pt>
                <c:pt idx="53">
                  <c:v>-11250012.610270001</c:v>
                </c:pt>
                <c:pt idx="54">
                  <c:v>-11250012.610270001</c:v>
                </c:pt>
                <c:pt idx="55">
                  <c:v>-11250012.610270001</c:v>
                </c:pt>
                <c:pt idx="56">
                  <c:v>-11250012.610270001</c:v>
                </c:pt>
                <c:pt idx="57">
                  <c:v>-11250012.610270001</c:v>
                </c:pt>
                <c:pt idx="58">
                  <c:v>-11250012.610270001</c:v>
                </c:pt>
                <c:pt idx="59">
                  <c:v>-4619224.0815200014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5803500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3066000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1972500</c:v>
                </c:pt>
                <c:pt idx="4">
                  <c:v>2737500</c:v>
                </c:pt>
                <c:pt idx="5">
                  <c:v>3452500</c:v>
                </c:pt>
                <c:pt idx="6">
                  <c:v>3452500</c:v>
                </c:pt>
                <c:pt idx="7">
                  <c:v>3452500</c:v>
                </c:pt>
                <c:pt idx="8">
                  <c:v>3452500</c:v>
                </c:pt>
                <c:pt idx="9">
                  <c:v>3452500</c:v>
                </c:pt>
                <c:pt idx="10">
                  <c:v>3452500</c:v>
                </c:pt>
                <c:pt idx="11">
                  <c:v>3282500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455000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8624000</c:v>
                </c:pt>
                <c:pt idx="5">
                  <c:v>8624000</c:v>
                </c:pt>
                <c:pt idx="6">
                  <c:v>8624000</c:v>
                </c:pt>
                <c:pt idx="7">
                  <c:v>8624000</c:v>
                </c:pt>
                <c:pt idx="8">
                  <c:v>8624000</c:v>
                </c:pt>
                <c:pt idx="9">
                  <c:v>8624000</c:v>
                </c:pt>
                <c:pt idx="10">
                  <c:v>8624000</c:v>
                </c:pt>
                <c:pt idx="11">
                  <c:v>8624000</c:v>
                </c:pt>
                <c:pt idx="12">
                  <c:v>8624000</c:v>
                </c:pt>
                <c:pt idx="13">
                  <c:v>8624000</c:v>
                </c:pt>
                <c:pt idx="14">
                  <c:v>8624000</c:v>
                </c:pt>
                <c:pt idx="15">
                  <c:v>8624000</c:v>
                </c:pt>
                <c:pt idx="16">
                  <c:v>8624000</c:v>
                </c:pt>
                <c:pt idx="17">
                  <c:v>8624000</c:v>
                </c:pt>
                <c:pt idx="18">
                  <c:v>8624000</c:v>
                </c:pt>
                <c:pt idx="19">
                  <c:v>8624000</c:v>
                </c:pt>
                <c:pt idx="20">
                  <c:v>8624000</c:v>
                </c:pt>
                <c:pt idx="21">
                  <c:v>8624000</c:v>
                </c:pt>
                <c:pt idx="22">
                  <c:v>8624000</c:v>
                </c:pt>
                <c:pt idx="23">
                  <c:v>8624000</c:v>
                </c:pt>
                <c:pt idx="24">
                  <c:v>8624000</c:v>
                </c:pt>
                <c:pt idx="25">
                  <c:v>8624000</c:v>
                </c:pt>
                <c:pt idx="26">
                  <c:v>8624000</c:v>
                </c:pt>
                <c:pt idx="27">
                  <c:v>8624000</c:v>
                </c:pt>
                <c:pt idx="28">
                  <c:v>8624000</c:v>
                </c:pt>
                <c:pt idx="29">
                  <c:v>8624000</c:v>
                </c:pt>
                <c:pt idx="30">
                  <c:v>8624000</c:v>
                </c:pt>
                <c:pt idx="31">
                  <c:v>8624000</c:v>
                </c:pt>
                <c:pt idx="32">
                  <c:v>8624000</c:v>
                </c:pt>
                <c:pt idx="33">
                  <c:v>8624000</c:v>
                </c:pt>
                <c:pt idx="34">
                  <c:v>8624000</c:v>
                </c:pt>
                <c:pt idx="35">
                  <c:v>8624000</c:v>
                </c:pt>
                <c:pt idx="36">
                  <c:v>8624000</c:v>
                </c:pt>
                <c:pt idx="37">
                  <c:v>8624000</c:v>
                </c:pt>
                <c:pt idx="38">
                  <c:v>8624000</c:v>
                </c:pt>
                <c:pt idx="39">
                  <c:v>8624000</c:v>
                </c:pt>
                <c:pt idx="40">
                  <c:v>8624000</c:v>
                </c:pt>
                <c:pt idx="41">
                  <c:v>8624000</c:v>
                </c:pt>
                <c:pt idx="42">
                  <c:v>8624000</c:v>
                </c:pt>
                <c:pt idx="43">
                  <c:v>8624000</c:v>
                </c:pt>
                <c:pt idx="44">
                  <c:v>8624000</c:v>
                </c:pt>
                <c:pt idx="45">
                  <c:v>8624000</c:v>
                </c:pt>
                <c:pt idx="46">
                  <c:v>8624000</c:v>
                </c:pt>
                <c:pt idx="47">
                  <c:v>8624000</c:v>
                </c:pt>
                <c:pt idx="48">
                  <c:v>8624000</c:v>
                </c:pt>
                <c:pt idx="49">
                  <c:v>8624000</c:v>
                </c:pt>
                <c:pt idx="50">
                  <c:v>8624000</c:v>
                </c:pt>
                <c:pt idx="51">
                  <c:v>8624000</c:v>
                </c:pt>
                <c:pt idx="52">
                  <c:v>8624000</c:v>
                </c:pt>
                <c:pt idx="53">
                  <c:v>8624000</c:v>
                </c:pt>
                <c:pt idx="54">
                  <c:v>8624000</c:v>
                </c:pt>
                <c:pt idx="55">
                  <c:v>8624000</c:v>
                </c:pt>
                <c:pt idx="56">
                  <c:v>8624000</c:v>
                </c:pt>
                <c:pt idx="57">
                  <c:v>8624000</c:v>
                </c:pt>
                <c:pt idx="58">
                  <c:v>8624000</c:v>
                </c:pt>
                <c:pt idx="59">
                  <c:v>8624000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90" t="s">
        <v>795</v>
      </c>
      <c r="G2" s="390"/>
      <c r="H2" s="390"/>
      <c r="J2" s="390" t="s">
        <v>444</v>
      </c>
      <c r="K2" s="390"/>
      <c r="L2" s="390"/>
      <c r="M2" s="390"/>
      <c r="N2" s="390"/>
      <c r="O2" s="390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90" t="s">
        <v>1046</v>
      </c>
      <c r="G13" s="390"/>
      <c r="H13" s="39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90" t="s">
        <v>448</v>
      </c>
      <c r="G24" s="390"/>
      <c r="H24" s="390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9" t="s">
        <v>442</v>
      </c>
      <c r="H47" s="389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-0.90070850115401679</v>
      </c>
      <c r="E14" s="258">
        <f t="shared" ref="E14:H14" si="0">E113/(E20+E28+E33)</f>
        <v>-0.72380788230043125</v>
      </c>
      <c r="F14" s="258">
        <f t="shared" si="0"/>
        <v>-0.24497649783250366</v>
      </c>
      <c r="G14" s="258">
        <f t="shared" si="0"/>
        <v>-0.51508172407706121</v>
      </c>
      <c r="H14" s="258">
        <f t="shared" si="0"/>
        <v>-0.68278317490352591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-6.0649921046507744</v>
      </c>
      <c r="E15" s="258">
        <f ca="1">E113/((D180+E180)/2)</f>
        <v>-8.2209014779258887</v>
      </c>
      <c r="F15" s="258">
        <f ca="1">F113/((E180+F180)/2)</f>
        <v>2.2107767994740546</v>
      </c>
      <c r="G15" s="258">
        <f ca="1">G113/((F180+G180)/2)</f>
        <v>1.1022676731222465</v>
      </c>
      <c r="H15" s="258">
        <f ca="1">H113/((G180+H180)/2)</f>
        <v>0.63127229288567099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129998000</v>
      </c>
      <c r="E20" s="70">
        <f>'FIN-P&amp;L_CWS'!F10</f>
        <v>253626120</v>
      </c>
      <c r="F20" s="70">
        <f>'FIN-P&amp;L_CWS'!G10</f>
        <v>560772509</v>
      </c>
      <c r="G20" s="70">
        <f>'FIN-P&amp;L_CWS'!H10</f>
        <v>607470690.20000005</v>
      </c>
      <c r="H20" s="70">
        <f>'FIN-P&amp;L_CWS'!I10</f>
        <v>588529464.5999999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91120000</v>
      </c>
      <c r="E21" s="70">
        <f>'FIN-P&amp;L_CWS'!F11</f>
        <v>226012890</v>
      </c>
      <c r="F21" s="70">
        <f>'FIN-P&amp;L_CWS'!G11</f>
        <v>446782913.75000018</v>
      </c>
      <c r="G21" s="70">
        <f>'FIN-P&amp;L_CWS'!H11</f>
        <v>692033682.99800003</v>
      </c>
      <c r="H21" s="70">
        <f>'FIN-P&amp;L_CWS'!I11</f>
        <v>762648455.45254517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38878000</v>
      </c>
      <c r="E22" s="70">
        <f>'FIN-P&amp;L_CWS'!F12</f>
        <v>27613230</v>
      </c>
      <c r="F22" s="70">
        <f>'FIN-P&amp;L_CWS'!G12</f>
        <v>113989595.24999996</v>
      </c>
      <c r="G22" s="70">
        <f>'FIN-P&amp;L_CWS'!H12</f>
        <v>-84562992.797999993</v>
      </c>
      <c r="H22" s="70">
        <f>'FIN-P&amp;L_CWS'!I12</f>
        <v>-174118990.85254505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0.2990661394790689</v>
      </c>
      <c r="E23" s="46">
        <f>'FIN-P&amp;L_CWS'!F13</f>
        <v>0.10887376268658765</v>
      </c>
      <c r="F23" s="46">
        <f>'FIN-P&amp;L_CWS'!G13</f>
        <v>0.20327243832489647</v>
      </c>
      <c r="G23" s="46">
        <f>'FIN-P&amp;L_CWS'!H13</f>
        <v>-0.13920505822290616</v>
      </c>
      <c r="H23" s="46">
        <f>'FIN-P&amp;L_CWS'!I13</f>
        <v>-0.29585433071033551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5687500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5687500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44565500</v>
      </c>
      <c r="E35" s="70">
        <f>'FIN-P&amp;L_CWS'!F25</f>
        <v>42149180</v>
      </c>
      <c r="F35" s="70">
        <f>'FIN-P&amp;L_CWS'!G25</f>
        <v>145729085.49999997</v>
      </c>
      <c r="G35" s="70">
        <f>'FIN-P&amp;L_CWS'!H25</f>
        <v>-33007058.142999999</v>
      </c>
      <c r="H35" s="70">
        <f>'FIN-P&amp;L_CWS'!I25</f>
        <v>-117309091.77914509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-122213083.33333334</v>
      </c>
      <c r="E113" s="70">
        <f>'FIN-P&amp;L_CWS'!F103</f>
        <v>-194097820</v>
      </c>
      <c r="F113" s="70">
        <f>'FIN-P&amp;L_CWS'!G103</f>
        <v>-145151514.50000003</v>
      </c>
      <c r="G113" s="70">
        <f>'FIN-P&amp;L_CWS'!H103</f>
        <v>-339452570.14300007</v>
      </c>
      <c r="H113" s="70">
        <f>'FIN-P&amp;L_CWS'!I103</f>
        <v>-440626859.61914515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-122213083.33333334</v>
      </c>
      <c r="E114" s="70">
        <f>'FIN-P&amp;L_CWS'!F104</f>
        <v>-316310903.33333337</v>
      </c>
      <c r="F114" s="70">
        <f>'FIN-P&amp;L_CWS'!G104</f>
        <v>-461462417.83333337</v>
      </c>
      <c r="G114" s="70">
        <f>'FIN-P&amp;L_CWS'!H104</f>
        <v>-800914987.97633338</v>
      </c>
      <c r="H114" s="70">
        <f>'FIN-P&amp;L_CWS'!I104</f>
        <v>-1241541847.5954785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-122213083.33333334</v>
      </c>
      <c r="E120" s="121">
        <f>'FIN-CASHFLOW_CWS'!E5</f>
        <v>-194097820</v>
      </c>
      <c r="F120" s="121">
        <f>'FIN-CASHFLOW_CWS'!F5</f>
        <v>-145151514.50000003</v>
      </c>
      <c r="G120" s="121">
        <f>'FIN-CASHFLOW_CWS'!G5</f>
        <v>-339452570.14300007</v>
      </c>
      <c r="H120" s="121">
        <f>'FIN-CASHFLOW_CWS'!H5</f>
        <v>-440626859.61914515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-120624500.00000001</v>
      </c>
      <c r="E130" s="121">
        <f>'FIN-CASHFLOW_CWS'!E15</f>
        <v>-191970820</v>
      </c>
      <c r="F130" s="121">
        <f>'FIN-CASHFLOW_CWS'!F15</f>
        <v>-143024514.50000003</v>
      </c>
      <c r="G130" s="121">
        <f>'FIN-CASHFLOW_CWS'!G15</f>
        <v>-337325570.14300007</v>
      </c>
      <c r="H130" s="121">
        <f>'FIN-CASHFLOW_CWS'!H15</f>
        <v>-438499859.61914515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68739000</v>
      </c>
      <c r="D138" s="121">
        <f ca="1">'FIN-CASHFLOW_CWS'!D23</f>
        <v>93775235</v>
      </c>
      <c r="E138" s="121">
        <f ca="1">'FIN-CASHFLOW_CWS'!E23</f>
        <v>160716085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68739000</v>
      </c>
      <c r="D140" s="121">
        <f ca="1">'FIN-CASHFLOW_CWS'!D25</f>
        <v>-37484265.000000015</v>
      </c>
      <c r="E140" s="121">
        <f ca="1">'FIN-CASHFLOW_CWS'!E25</f>
        <v>-31254735</v>
      </c>
      <c r="F140" s="121">
        <f ca="1">'FIN-CASHFLOW_CWS'!F25</f>
        <v>-143024514.50000003</v>
      </c>
      <c r="G140" s="121">
        <f ca="1">'FIN-CASHFLOW_CWS'!G25</f>
        <v>-337325570.14300007</v>
      </c>
      <c r="H140" s="121">
        <f ca="1">'FIN-CASHFLOW_CWS'!H25</f>
        <v>-438499859.61914515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68739000</v>
      </c>
      <c r="E142" s="121">
        <f ca="1">'FIN-CASHFLOW_CWS'!E27</f>
        <v>31254734.999999985</v>
      </c>
      <c r="F142" s="121">
        <f ca="1">'FIN-CASHFLOW_CWS'!F27</f>
        <v>0</v>
      </c>
      <c r="G142" s="121">
        <f ca="1">'FIN-CASHFLOW_CWS'!G27</f>
        <v>-143024514.50000003</v>
      </c>
      <c r="H142" s="121">
        <f ca="1">'FIN-CASHFLOW_CWS'!H27</f>
        <v>-480350084.64300013</v>
      </c>
      <c r="I142" s="121"/>
    </row>
    <row r="143" spans="2:9" x14ac:dyDescent="0.15">
      <c r="B143" s="136" t="s">
        <v>467</v>
      </c>
      <c r="C143" s="121">
        <f ca="1">'FIN-CASHFLOW_CWS'!C28</f>
        <v>68739000</v>
      </c>
      <c r="D143" s="121">
        <f ca="1">'FIN-CASHFLOW_CWS'!D28</f>
        <v>31254734.999999985</v>
      </c>
      <c r="E143" s="121">
        <f ca="1">'FIN-CASHFLOW_CWS'!E28</f>
        <v>0</v>
      </c>
      <c r="F143" s="121">
        <f ca="1">'FIN-CASHFLOW_CWS'!F28</f>
        <v>-143024514.50000003</v>
      </c>
      <c r="G143" s="121">
        <f ca="1">'FIN-CASHFLOW_CWS'!G28</f>
        <v>-480350084.64300013</v>
      </c>
      <c r="H143" s="121">
        <f ca="1">'FIN-CASHFLOW_CWS'!H28</f>
        <v>-918849944.26214528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68739000</v>
      </c>
      <c r="D150" s="121">
        <f ca="1">'FIN-BALANCE_CWS'!E7</f>
        <v>31254735</v>
      </c>
      <c r="E150" s="121">
        <f ca="1">'FIN-BALANCE_CWS'!F7</f>
        <v>0</v>
      </c>
      <c r="F150" s="121">
        <f ca="1">'FIN-BALANCE_CWS'!G7</f>
        <v>-143024514.50000003</v>
      </c>
      <c r="G150" s="121">
        <f ca="1">'FIN-BALANCE_CWS'!H7</f>
        <v>-480350084.64300013</v>
      </c>
      <c r="H150" s="121">
        <f ca="1">'FIN-BALANCE_CWS'!I7</f>
        <v>-918849944.26214468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68739000</v>
      </c>
      <c r="D153" s="121">
        <f ca="1">'FIN-BALANCE_CWS'!E10</f>
        <v>31254735</v>
      </c>
      <c r="E153" s="121">
        <f ca="1">'FIN-BALANCE_CWS'!F10</f>
        <v>0</v>
      </c>
      <c r="F153" s="121">
        <f ca="1">'FIN-BALANCE_CWS'!G10</f>
        <v>-143024514.50000003</v>
      </c>
      <c r="G153" s="121">
        <f ca="1">'FIN-BALANCE_CWS'!H10</f>
        <v>-480350084.64300013</v>
      </c>
      <c r="H153" s="121">
        <f ca="1">'FIN-BALANCE_CWS'!I10</f>
        <v>-918849944.26214468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68739000</v>
      </c>
      <c r="D160" s="121">
        <f ca="1">'FIN-BALANCE_CWS'!E17</f>
        <v>40301151.666666664</v>
      </c>
      <c r="E160" s="121">
        <f ca="1">'FIN-BALANCE_CWS'!F17</f>
        <v>6919416.666666667</v>
      </c>
      <c r="F160" s="121">
        <f ca="1">'FIN-BALANCE_CWS'!G17</f>
        <v>-138232097.83333337</v>
      </c>
      <c r="G160" s="121">
        <f ca="1">'FIN-BALANCE_CWS'!H17</f>
        <v>-477684667.97633344</v>
      </c>
      <c r="H160" s="121">
        <f ca="1">'FIN-BALANCE_CWS'!I17</f>
        <v>-918311527.59547806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68739000</v>
      </c>
      <c r="D177" s="121">
        <f ca="1">'FIN-BALANCE_CWS'!E34</f>
        <v>162514235</v>
      </c>
      <c r="E177" s="121">
        <f ca="1">'FIN-BALANCE_CWS'!F34</f>
        <v>323230320</v>
      </c>
      <c r="F177" s="121">
        <f ca="1">'FIN-BALANCE_CWS'!G34</f>
        <v>323230320</v>
      </c>
      <c r="G177" s="121">
        <f ca="1">'FIN-BALANCE_CWS'!H34</f>
        <v>323230320</v>
      </c>
      <c r="H177" s="121">
        <f ca="1">'FIN-BALANCE_CWS'!I34</f>
        <v>323230320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-109651333.33333334</v>
      </c>
      <c r="E178" s="121">
        <f>'FIN-BALANCE_CWS'!F35</f>
        <v>-301827553.33333337</v>
      </c>
      <c r="F178" s="121">
        <f>'FIN-BALANCE_CWS'!G35</f>
        <v>-448373162.13333321</v>
      </c>
      <c r="G178" s="121">
        <f>'FIN-BALANCE_CWS'!H35</f>
        <v>-775815294.5978328</v>
      </c>
      <c r="H178" s="121">
        <f>'FIN-BALANCE_CWS'!I35</f>
        <v>-1209979476.1939573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-12561750</v>
      </c>
      <c r="E179" s="121">
        <f>'FIN-BALANCE_CWS'!F36</f>
        <v>-14483350</v>
      </c>
      <c r="F179" s="121">
        <f>'FIN-BALANCE_CWS'!G36</f>
        <v>-13089255.699999999</v>
      </c>
      <c r="G179" s="121">
        <f>'FIN-BALANCE_CWS'!H36</f>
        <v>-25099693.3785</v>
      </c>
      <c r="H179" s="121">
        <f>'FIN-BALANCE_CWS'!I36</f>
        <v>-31562371.401520006</v>
      </c>
      <c r="I179" s="121"/>
    </row>
    <row r="180" spans="2:9" x14ac:dyDescent="0.15">
      <c r="B180" s="135" t="s">
        <v>1031</v>
      </c>
      <c r="C180" s="121">
        <f ca="1">'FIN-BALANCE_CWS'!D37</f>
        <v>68739000</v>
      </c>
      <c r="D180" s="121">
        <f ca="1">'FIN-BALANCE_CWS'!E37</f>
        <v>40301151.666666657</v>
      </c>
      <c r="E180" s="121">
        <f ca="1">'FIN-BALANCE_CWS'!F37</f>
        <v>6919416.6666666269</v>
      </c>
      <c r="F180" s="121">
        <f ca="1">'FIN-BALANCE_CWS'!G37</f>
        <v>-138232097.83333319</v>
      </c>
      <c r="G180" s="121">
        <f ca="1">'FIN-BALANCE_CWS'!H37</f>
        <v>-477684667.97633278</v>
      </c>
      <c r="H180" s="121">
        <f ca="1">'FIN-BALANCE_CWS'!I37</f>
        <v>-918311527.59547734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68739000</v>
      </c>
      <c r="D182" s="121">
        <f ca="1">'FIN-BALANCE_CWS'!E39</f>
        <v>40301151.666666657</v>
      </c>
      <c r="E182" s="121">
        <f ca="1">'FIN-BALANCE_CWS'!F39</f>
        <v>6919416.6666666269</v>
      </c>
      <c r="F182" s="121">
        <f ca="1">'FIN-BALANCE_CWS'!G39</f>
        <v>-138232097.83333319</v>
      </c>
      <c r="G182" s="121">
        <f ca="1">'FIN-BALANCE_CWS'!H39</f>
        <v>-477684667.97633278</v>
      </c>
      <c r="H182" s="121">
        <f ca="1">'FIN-BALANCE_CWS'!I39</f>
        <v>-918311527.59547734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129998000</v>
      </c>
      <c r="F10" s="70">
        <f>SUM(Q114:AB114)</f>
        <v>253626120</v>
      </c>
      <c r="G10" s="70">
        <f>SUM(AC114:AN114)</f>
        <v>560772509</v>
      </c>
      <c r="H10" s="70">
        <f>SUM(AO114:AZ114)</f>
        <v>607470690.20000005</v>
      </c>
      <c r="I10" s="70">
        <f>SUM(BA114:BL114)</f>
        <v>588529464.5999999</v>
      </c>
      <c r="J10" s="65">
        <f>SUM(D10:I10)</f>
        <v>2140396783.8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91120000</v>
      </c>
      <c r="F11" s="70">
        <f>SUM(Q115:AB115)</f>
        <v>226012890</v>
      </c>
      <c r="G11" s="70">
        <f>SUM(AC115:AN115)</f>
        <v>446782913.75000018</v>
      </c>
      <c r="H11" s="70">
        <f>SUM(AO115:AZ115)</f>
        <v>692033682.99800003</v>
      </c>
      <c r="I11" s="70">
        <f>SUM(BA115:BL115)</f>
        <v>762648455.45254517</v>
      </c>
      <c r="J11" s="65">
        <f>SUM(D11:I11)</f>
        <v>2218597942.2005453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38878000</v>
      </c>
      <c r="F12" s="70">
        <f>SUM(Q116:AB116)</f>
        <v>27613230</v>
      </c>
      <c r="G12" s="70">
        <f>SUM(AC116:AN116)</f>
        <v>113989595.24999996</v>
      </c>
      <c r="H12" s="70">
        <f>SUM(AO116:AZ116)</f>
        <v>-84562992.797999993</v>
      </c>
      <c r="I12" s="70">
        <f>SUM(BA116:BL116)</f>
        <v>-174118990.85254505</v>
      </c>
      <c r="J12" s="65">
        <f>SUM(D12:I12)</f>
        <v>-78201158.400545105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0.2990661394790689</v>
      </c>
      <c r="F13" s="46">
        <f>F12/F10</f>
        <v>0.10887376268658765</v>
      </c>
      <c r="G13" s="46">
        <f>G12/G10</f>
        <v>0.20327243832489647</v>
      </c>
      <c r="H13" s="46">
        <f>H12/H10</f>
        <v>-0.13920505822290616</v>
      </c>
      <c r="I13" s="46">
        <f>I12/I10</f>
        <v>-0.29585433071033551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5687500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160328773.97839999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5687500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160328773.97839999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44565500</v>
      </c>
      <c r="F25" s="104">
        <f>SUM(Q129:AB129)</f>
        <v>42149180</v>
      </c>
      <c r="G25" s="104">
        <f>SUM(AC129:AN129)</f>
        <v>145729085.49999997</v>
      </c>
      <c r="H25" s="104">
        <f>SUM(AO129:AZ129)</f>
        <v>-33007058.142999999</v>
      </c>
      <c r="I25" s="104">
        <f>SUM(BA129:BL129)</f>
        <v>-117309091.77914509</v>
      </c>
      <c r="J25" s="38">
        <f>SUM(D25:I25)</f>
        <v>82127615.577854872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-122213083.33333334</v>
      </c>
      <c r="F103" s="130">
        <f>SUM(Q208:AB208)</f>
        <v>-194097820</v>
      </c>
      <c r="G103" s="130">
        <f>SUM(AC208:AN208)</f>
        <v>-145151514.50000003</v>
      </c>
      <c r="H103" s="130">
        <f>SUM(AO208:AZ208)</f>
        <v>-339452570.14300007</v>
      </c>
      <c r="I103" s="130">
        <f>SUM(BA208:BL208)</f>
        <v>-440626859.61914515</v>
      </c>
      <c r="J103" s="38">
        <f>SUM(D103:I103)</f>
        <v>-1241541847.5954785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-122213083.33333334</v>
      </c>
      <c r="F104" s="130">
        <f>F103+E104</f>
        <v>-316310903.33333337</v>
      </c>
      <c r="G104" s="130">
        <f>G103+F104</f>
        <v>-461462417.83333337</v>
      </c>
      <c r="H104" s="130">
        <f>H103+G104</f>
        <v>-800914987.97633338</v>
      </c>
      <c r="I104" s="130">
        <f>I103+H104</f>
        <v>-1241541847.5954785</v>
      </c>
      <c r="J104" s="38">
        <f>SUM(D104:I104)</f>
        <v>-2942443240.0718122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90" t="s">
        <v>35</v>
      </c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 t="s">
        <v>36</v>
      </c>
      <c r="R107" s="390"/>
      <c r="S107" s="390"/>
      <c r="T107" s="390"/>
      <c r="U107" s="390"/>
      <c r="V107" s="390"/>
      <c r="W107" s="390"/>
      <c r="X107" s="390"/>
      <c r="Y107" s="390"/>
      <c r="Z107" s="390"/>
      <c r="AA107" s="390"/>
      <c r="AB107" s="390"/>
      <c r="AC107" s="390" t="s">
        <v>37</v>
      </c>
      <c r="AD107" s="390"/>
      <c r="AE107" s="390"/>
      <c r="AF107" s="390"/>
      <c r="AG107" s="390"/>
      <c r="AH107" s="390"/>
      <c r="AI107" s="390"/>
      <c r="AJ107" s="390"/>
      <c r="AK107" s="390"/>
      <c r="AL107" s="390"/>
      <c r="AM107" s="390"/>
      <c r="AN107" s="390"/>
      <c r="AO107" s="390" t="s">
        <v>38</v>
      </c>
      <c r="AP107" s="390"/>
      <c r="AQ107" s="390"/>
      <c r="AR107" s="390"/>
      <c r="AS107" s="390"/>
      <c r="AT107" s="390"/>
      <c r="AU107" s="390"/>
      <c r="AV107" s="390"/>
      <c r="AW107" s="390"/>
      <c r="AX107" s="390"/>
      <c r="AY107" s="390"/>
      <c r="AZ107" s="390"/>
      <c r="BA107" s="390" t="s">
        <v>39</v>
      </c>
      <c r="BB107" s="390"/>
      <c r="BC107" s="390"/>
      <c r="BD107" s="390"/>
      <c r="BE107" s="390"/>
      <c r="BF107" s="390"/>
      <c r="BG107" s="390"/>
      <c r="BH107" s="390"/>
      <c r="BI107" s="390"/>
      <c r="BJ107" s="390"/>
      <c r="BK107" s="390"/>
      <c r="BL107" s="39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8624000</v>
      </c>
      <c r="I114" s="70">
        <f>'REV-REVCALC_CWS'!G17 + 'REV-REVCALC_CWS'!G54</f>
        <v>11462000</v>
      </c>
      <c r="J114" s="70">
        <f>'REV-REVCALC_CWS'!H17 + 'REV-REVCALC_CWS'!H54</f>
        <v>15752000</v>
      </c>
      <c r="K114" s="70">
        <f>'REV-REVCALC_CWS'!I17 + 'REV-REVCALC_CWS'!I54</f>
        <v>15752000</v>
      </c>
      <c r="L114" s="70">
        <f>'REV-REVCALC_CWS'!J17 + 'REV-REVCALC_CWS'!J54</f>
        <v>15752000</v>
      </c>
      <c r="M114" s="70">
        <f>'REV-REVCALC_CWS'!K17 + 'REV-REVCALC_CWS'!K54</f>
        <v>15752000</v>
      </c>
      <c r="N114" s="70">
        <f>'REV-REVCALC_CWS'!L17 + 'REV-REVCALC_CWS'!L54</f>
        <v>15752000</v>
      </c>
      <c r="O114" s="70">
        <f>'REV-REVCALC_CWS'!M17 + 'REV-REVCALC_CWS'!M54</f>
        <v>15752000</v>
      </c>
      <c r="P114" s="70">
        <f>'REV-REVCALC_CWS'!N17 + 'REV-REVCALC_CWS'!N54</f>
        <v>15400000</v>
      </c>
      <c r="Q114" s="70">
        <f>'REV-REVCALC_CWS'!O17 + 'REV-REVCALC_CWS'!O54</f>
        <v>16133260</v>
      </c>
      <c r="R114" s="70">
        <f>'REV-REVCALC_CWS'!P17 + 'REV-REVCALC_CWS'!P54</f>
        <v>20629400</v>
      </c>
      <c r="S114" s="70">
        <f>'REV-REVCALC_CWS'!Q17 + 'REV-REVCALC_CWS'!Q54</f>
        <v>22135960</v>
      </c>
      <c r="T114" s="70">
        <f>'REV-REVCALC_CWS'!R17 + 'REV-REVCALC_CWS'!R54</f>
        <v>22135960</v>
      </c>
      <c r="U114" s="70">
        <f>'REV-REVCALC_CWS'!S17 + 'REV-REVCALC_CWS'!S54</f>
        <v>22135960</v>
      </c>
      <c r="V114" s="70">
        <f>'REV-REVCALC_CWS'!T17 + 'REV-REVCALC_CWS'!T54</f>
        <v>22135960</v>
      </c>
      <c r="W114" s="70">
        <f>'REV-REVCALC_CWS'!U17 + 'REV-REVCALC_CWS'!U54</f>
        <v>22135960</v>
      </c>
      <c r="X114" s="70">
        <f>'REV-REVCALC_CWS'!V17 + 'REV-REVCALC_CWS'!V54</f>
        <v>22135960</v>
      </c>
      <c r="Y114" s="70">
        <f>'REV-REVCALC_CWS'!W17 + 'REV-REVCALC_CWS'!W54</f>
        <v>22135960</v>
      </c>
      <c r="Z114" s="70">
        <f>'REV-REVCALC_CWS'!X17 + 'REV-REVCALC_CWS'!X54</f>
        <v>22135960</v>
      </c>
      <c r="AA114" s="70">
        <f>'REV-REVCALC_CWS'!Y17 + 'REV-REVCALC_CWS'!Y54</f>
        <v>22135960</v>
      </c>
      <c r="AB114" s="70">
        <f>'REV-REVCALC_CWS'!Z17 + 'REV-REVCALC_CWS'!Z54</f>
        <v>17639820</v>
      </c>
      <c r="AC114" s="70">
        <f>'REV-REVCALC_CWS'!AA17 + 'REV-REVCALC_CWS'!AA54</f>
        <v>31494522.400000002</v>
      </c>
      <c r="AD114" s="70">
        <f>'REV-REVCALC_CWS'!AB17 + 'REV-REVCALC_CWS'!AB54</f>
        <v>45196685.600000001</v>
      </c>
      <c r="AE114" s="70">
        <f>'REV-REVCALC_CWS'!AC17 + 'REV-REVCALC_CWS'!AC54</f>
        <v>49780865.200000003</v>
      </c>
      <c r="AF114" s="70">
        <f>'REV-REVCALC_CWS'!AD17 + 'REV-REVCALC_CWS'!AD54</f>
        <v>49780865.200000003</v>
      </c>
      <c r="AG114" s="70">
        <f>'REV-REVCALC_CWS'!AE17 + 'REV-REVCALC_CWS'!AE54</f>
        <v>49780865.200000003</v>
      </c>
      <c r="AH114" s="70">
        <f>'REV-REVCALC_CWS'!AF17 + 'REV-REVCALC_CWS'!AF54</f>
        <v>49780865.200000003</v>
      </c>
      <c r="AI114" s="70">
        <f>'REV-REVCALC_CWS'!AG17 + 'REV-REVCALC_CWS'!AG54</f>
        <v>49780865.200000003</v>
      </c>
      <c r="AJ114" s="70">
        <f>'REV-REVCALC_CWS'!AH17 + 'REV-REVCALC_CWS'!AH54</f>
        <v>49780865.200000003</v>
      </c>
      <c r="AK114" s="70">
        <f>'REV-REVCALC_CWS'!AI17 + 'REV-REVCALC_CWS'!AI54</f>
        <v>49780865.200000003</v>
      </c>
      <c r="AL114" s="70">
        <f>'REV-REVCALC_CWS'!AJ17 + 'REV-REVCALC_CWS'!AJ54</f>
        <v>49780865.200000003</v>
      </c>
      <c r="AM114" s="70">
        <f>'REV-REVCALC_CWS'!AK17 + 'REV-REVCALC_CWS'!AK54</f>
        <v>49780865.200000003</v>
      </c>
      <c r="AN114" s="70">
        <f>'REV-REVCALC_CWS'!AL17 + 'REV-REVCALC_CWS'!AL54</f>
        <v>36053514.200000003</v>
      </c>
      <c r="AO114" s="70">
        <f>'REV-REVCALC_CWS'!AM17 + 'REV-REVCALC_CWS'!AM54</f>
        <v>33823134.510000005</v>
      </c>
      <c r="AP114" s="70">
        <f>'REV-REVCALC_CWS'!AN17 + 'REV-REVCALC_CWS'!AN54</f>
        <v>48942615.216000006</v>
      </c>
      <c r="AQ114" s="70">
        <f>'REV-REVCALC_CWS'!AO17 + 'REV-REVCALC_CWS'!AO54</f>
        <v>53982442.118000008</v>
      </c>
      <c r="AR114" s="70">
        <f>'REV-REVCALC_CWS'!AP17 + 'REV-REVCALC_CWS'!AP54</f>
        <v>53982442.118000008</v>
      </c>
      <c r="AS114" s="70">
        <f>'REV-REVCALC_CWS'!AQ17 + 'REV-REVCALC_CWS'!AQ54</f>
        <v>53982442.118000008</v>
      </c>
      <c r="AT114" s="70">
        <f>'REV-REVCALC_CWS'!AR17 + 'REV-REVCALC_CWS'!AR54</f>
        <v>53982442.118000008</v>
      </c>
      <c r="AU114" s="70">
        <f>'REV-REVCALC_CWS'!AS17 + 'REV-REVCALC_CWS'!AS54</f>
        <v>53982442.118000008</v>
      </c>
      <c r="AV114" s="70">
        <f>'REV-REVCALC_CWS'!AT17 + 'REV-REVCALC_CWS'!AT54</f>
        <v>53982442.118000008</v>
      </c>
      <c r="AW114" s="70">
        <f>'REV-REVCALC_CWS'!AU17 + 'REV-REVCALC_CWS'!AU54</f>
        <v>53982442.118000008</v>
      </c>
      <c r="AX114" s="70">
        <f>'REV-REVCALC_CWS'!AV17 + 'REV-REVCALC_CWS'!AV54</f>
        <v>53982442.118000008</v>
      </c>
      <c r="AY114" s="70">
        <f>'REV-REVCALC_CWS'!AW17 + 'REV-REVCALC_CWS'!AW54</f>
        <v>53982442.118000008</v>
      </c>
      <c r="AZ114" s="70">
        <f>'REV-REVCALC_CWS'!AX17 + 'REV-REVCALC_CWS'!AX54</f>
        <v>38862961.412</v>
      </c>
      <c r="BA114" s="70">
        <f>'REV-REVCALC_CWS'!AY17 + 'REV-REVCALC_CWS'!AY54</f>
        <v>32879851.400000002</v>
      </c>
      <c r="BB114" s="70">
        <f>'REV-REVCALC_CWS'!AZ17 + 'REV-REVCALC_CWS'!AZ54</f>
        <v>47438399.800000004</v>
      </c>
      <c r="BC114" s="70">
        <f>'REV-REVCALC_CWS'!BA17 + 'REV-REVCALC_CWS'!BA54</f>
        <v>52274457.400000006</v>
      </c>
      <c r="BD114" s="70">
        <f>'REV-REVCALC_CWS'!BB17 + 'REV-REVCALC_CWS'!BB54</f>
        <v>52274457.400000006</v>
      </c>
      <c r="BE114" s="70">
        <f>'REV-REVCALC_CWS'!BC17 + 'REV-REVCALC_CWS'!BC54</f>
        <v>52274457.400000006</v>
      </c>
      <c r="BF114" s="70">
        <f>'REV-REVCALC_CWS'!BD17 + 'REV-REVCALC_CWS'!BD54</f>
        <v>52274457.400000006</v>
      </c>
      <c r="BG114" s="70">
        <f>'REV-REVCALC_CWS'!BE17 + 'REV-REVCALC_CWS'!BE54</f>
        <v>52274457.400000006</v>
      </c>
      <c r="BH114" s="70">
        <f>'REV-REVCALC_CWS'!BF17 + 'REV-REVCALC_CWS'!BF54</f>
        <v>52274457.400000006</v>
      </c>
      <c r="BI114" s="70">
        <f>'REV-REVCALC_CWS'!BG17 + 'REV-REVCALC_CWS'!BG54</f>
        <v>52274457.400000006</v>
      </c>
      <c r="BJ114" s="70">
        <f>'REV-REVCALC_CWS'!BH17 + 'REV-REVCALC_CWS'!BH54</f>
        <v>52274457.400000006</v>
      </c>
      <c r="BK114" s="70">
        <f>'REV-REVCALC_CWS'!BI17 + 'REV-REVCALC_CWS'!BI54</f>
        <v>52274457.400000006</v>
      </c>
      <c r="BL114" s="70">
        <f>'REV-REVCALC_CWS'!BJ17 + 'REV-REVCALC_CWS'!BJ54</f>
        <v>37741096.800000004</v>
      </c>
      <c r="BM114" s="167">
        <f>SUM(D114:BL114)</f>
        <v>2140396783.8000014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5852000</v>
      </c>
      <c r="I115" s="70">
        <f>'REV-REVCALC_CWS'!G26 + 'REV-REVCALC_CWS'!G63</f>
        <v>8445000</v>
      </c>
      <c r="J115" s="70">
        <f>'REV-REVCALC_CWS'!H26 + 'REV-REVCALC_CWS'!H63</f>
        <v>11051000</v>
      </c>
      <c r="K115" s="70">
        <f>'REV-REVCALC_CWS'!I26 + 'REV-REVCALC_CWS'!I63</f>
        <v>11051000</v>
      </c>
      <c r="L115" s="70">
        <f>'REV-REVCALC_CWS'!J26 + 'REV-REVCALC_CWS'!J63</f>
        <v>11051000</v>
      </c>
      <c r="M115" s="70">
        <f>'REV-REVCALC_CWS'!K26 + 'REV-REVCALC_CWS'!K63</f>
        <v>11051000</v>
      </c>
      <c r="N115" s="70">
        <f>'REV-REVCALC_CWS'!L26 + 'REV-REVCALC_CWS'!L63</f>
        <v>11051000</v>
      </c>
      <c r="O115" s="70">
        <f>'REV-REVCALC_CWS'!M26 + 'REV-REVCALC_CWS'!M63</f>
        <v>11051000</v>
      </c>
      <c r="P115" s="70">
        <f>'REV-REVCALC_CWS'!N26 + 'REV-REVCALC_CWS'!N63</f>
        <v>10517000</v>
      </c>
      <c r="Q115" s="70">
        <f>'REV-REVCALC_CWS'!O26 + 'REV-REVCALC_CWS'!O63</f>
        <v>11302945</v>
      </c>
      <c r="R115" s="70">
        <f>'REV-REVCALC_CWS'!P26 + 'REV-REVCALC_CWS'!P63</f>
        <v>18085675</v>
      </c>
      <c r="S115" s="70">
        <f>'REV-REVCALC_CWS'!Q26 + 'REV-REVCALC_CWS'!Q63</f>
        <v>20340700</v>
      </c>
      <c r="T115" s="70">
        <f>'REV-REVCALC_CWS'!R26 + 'REV-REVCALC_CWS'!R63</f>
        <v>20340700</v>
      </c>
      <c r="U115" s="70">
        <f>'REV-REVCALC_CWS'!S26 + 'REV-REVCALC_CWS'!S63</f>
        <v>20340700</v>
      </c>
      <c r="V115" s="70">
        <f>'REV-REVCALC_CWS'!T26 + 'REV-REVCALC_CWS'!T63</f>
        <v>20340700</v>
      </c>
      <c r="W115" s="70">
        <f>'REV-REVCALC_CWS'!U26 + 'REV-REVCALC_CWS'!U63</f>
        <v>20340700</v>
      </c>
      <c r="X115" s="70">
        <f>'REV-REVCALC_CWS'!V26 + 'REV-REVCALC_CWS'!V63</f>
        <v>20340700</v>
      </c>
      <c r="Y115" s="70">
        <f>'REV-REVCALC_CWS'!W26 + 'REV-REVCALC_CWS'!W63</f>
        <v>20340700</v>
      </c>
      <c r="Z115" s="70">
        <f>'REV-REVCALC_CWS'!X26 + 'REV-REVCALC_CWS'!X63</f>
        <v>20340700</v>
      </c>
      <c r="AA115" s="70">
        <f>'REV-REVCALC_CWS'!Y26 + 'REV-REVCALC_CWS'!Y63</f>
        <v>20340700</v>
      </c>
      <c r="AB115" s="70">
        <f>'REV-REVCALC_CWS'!Z26 + 'REV-REVCALC_CWS'!Z63</f>
        <v>13557970</v>
      </c>
      <c r="AC115" s="70">
        <f>'REV-REVCALC_CWS'!AA26 + 'REV-REVCALC_CWS'!AA63</f>
        <v>22339861.25</v>
      </c>
      <c r="AD115" s="70">
        <f>'REV-REVCALC_CWS'!AB26 + 'REV-REVCALC_CWS'!AB63</f>
        <v>35741488.200000003</v>
      </c>
      <c r="AE115" s="70">
        <f>'REV-REVCALC_CWS'!AC26 + 'REV-REVCALC_CWS'!AC63</f>
        <v>40210605.350000009</v>
      </c>
      <c r="AF115" s="70">
        <f>'REV-REVCALC_CWS'!AD26 + 'REV-REVCALC_CWS'!AD63</f>
        <v>40210605.350000009</v>
      </c>
      <c r="AG115" s="70">
        <f>'REV-REVCALC_CWS'!AE26 + 'REV-REVCALC_CWS'!AE63</f>
        <v>40210605.350000009</v>
      </c>
      <c r="AH115" s="70">
        <f>'REV-REVCALC_CWS'!AF26 + 'REV-REVCALC_CWS'!AF63</f>
        <v>40210605.350000009</v>
      </c>
      <c r="AI115" s="70">
        <f>'REV-REVCALC_CWS'!AG26 + 'REV-REVCALC_CWS'!AG63</f>
        <v>40210605.350000009</v>
      </c>
      <c r="AJ115" s="70">
        <f>'REV-REVCALC_CWS'!AH26 + 'REV-REVCALC_CWS'!AH63</f>
        <v>40210605.350000009</v>
      </c>
      <c r="AK115" s="70">
        <f>'REV-REVCALC_CWS'!AI26 + 'REV-REVCALC_CWS'!AI63</f>
        <v>40210605.350000009</v>
      </c>
      <c r="AL115" s="70">
        <f>'REV-REVCALC_CWS'!AJ26 + 'REV-REVCALC_CWS'!AJ63</f>
        <v>40210605.350000009</v>
      </c>
      <c r="AM115" s="70">
        <f>'REV-REVCALC_CWS'!AK26 + 'REV-REVCALC_CWS'!AK63</f>
        <v>40210605.350000009</v>
      </c>
      <c r="AN115" s="70">
        <f>'REV-REVCALC_CWS'!AL26 + 'REV-REVCALC_CWS'!AL63</f>
        <v>26806116.150000002</v>
      </c>
      <c r="AO115" s="70">
        <f>'REV-REVCALC_CWS'!AM26 + 'REV-REVCALC_CWS'!AM63</f>
        <v>34597028.986500002</v>
      </c>
      <c r="AP115" s="70">
        <f>'REV-REVCALC_CWS'!AN26 + 'REV-REVCALC_CWS'!AN63</f>
        <v>55362229.123500004</v>
      </c>
      <c r="AQ115" s="70">
        <f>'REV-REVCALC_CWS'!AO26 + 'REV-REVCALC_CWS'!AO63</f>
        <v>62283962.502500013</v>
      </c>
      <c r="AR115" s="70">
        <f>'REV-REVCALC_CWS'!AP26 + 'REV-REVCALC_CWS'!AP63</f>
        <v>62283962.502500013</v>
      </c>
      <c r="AS115" s="70">
        <f>'REV-REVCALC_CWS'!AQ26 + 'REV-REVCALC_CWS'!AQ63</f>
        <v>62283962.502500013</v>
      </c>
      <c r="AT115" s="70">
        <f>'REV-REVCALC_CWS'!AR26 + 'REV-REVCALC_CWS'!AR63</f>
        <v>62283962.502500013</v>
      </c>
      <c r="AU115" s="70">
        <f>'REV-REVCALC_CWS'!AS26 + 'REV-REVCALC_CWS'!AS63</f>
        <v>62283962.502500013</v>
      </c>
      <c r="AV115" s="70">
        <f>'REV-REVCALC_CWS'!AT26 + 'REV-REVCALC_CWS'!AT63</f>
        <v>62283962.502500013</v>
      </c>
      <c r="AW115" s="70">
        <f>'REV-REVCALC_CWS'!AU26 + 'REV-REVCALC_CWS'!AU63</f>
        <v>62283962.502500013</v>
      </c>
      <c r="AX115" s="70">
        <f>'REV-REVCALC_CWS'!AV26 + 'REV-REVCALC_CWS'!AV63</f>
        <v>62283962.502500013</v>
      </c>
      <c r="AY115" s="70">
        <f>'REV-REVCALC_CWS'!AW26 + 'REV-REVCALC_CWS'!AW63</f>
        <v>62283962.502500013</v>
      </c>
      <c r="AZ115" s="70">
        <f>'REV-REVCALC_CWS'!AX26 + 'REV-REVCALC_CWS'!AX63</f>
        <v>41518762.365500003</v>
      </c>
      <c r="BA115" s="70">
        <f>'REV-REVCALC_CWS'!AY26 + 'REV-REVCALC_CWS'!AY63</f>
        <v>38127778.940875009</v>
      </c>
      <c r="BB115" s="70">
        <f>'REV-REVCALC_CWS'!AZ26 + 'REV-REVCALC_CWS'!AZ63</f>
        <v>61019838.970695011</v>
      </c>
      <c r="BC115" s="70">
        <f>'REV-REVCALC_CWS'!BA26 + 'REV-REVCALC_CWS'!BA63</f>
        <v>68636574.44927001</v>
      </c>
      <c r="BD115" s="70">
        <f>'REV-REVCALC_CWS'!BB26 + 'REV-REVCALC_CWS'!BB63</f>
        <v>68636574.44927001</v>
      </c>
      <c r="BE115" s="70">
        <f>'REV-REVCALC_CWS'!BC26 + 'REV-REVCALC_CWS'!BC63</f>
        <v>68636574.44927001</v>
      </c>
      <c r="BF115" s="70">
        <f>'REV-REVCALC_CWS'!BD26 + 'REV-REVCALC_CWS'!BD63</f>
        <v>68636574.44927001</v>
      </c>
      <c r="BG115" s="70">
        <f>'REV-REVCALC_CWS'!BE26 + 'REV-REVCALC_CWS'!BE63</f>
        <v>68636574.44927001</v>
      </c>
      <c r="BH115" s="70">
        <f>'REV-REVCALC_CWS'!BF26 + 'REV-REVCALC_CWS'!BF63</f>
        <v>68636574.44927001</v>
      </c>
      <c r="BI115" s="70">
        <f>'REV-REVCALC_CWS'!BG26 + 'REV-REVCALC_CWS'!BG63</f>
        <v>68636574.44927001</v>
      </c>
      <c r="BJ115" s="70">
        <f>'REV-REVCALC_CWS'!BH26 + 'REV-REVCALC_CWS'!BH63</f>
        <v>68636574.44927001</v>
      </c>
      <c r="BK115" s="70">
        <f>'REV-REVCALC_CWS'!BI26 + 'REV-REVCALC_CWS'!BI63</f>
        <v>68636574.44927001</v>
      </c>
      <c r="BL115" s="70">
        <f>'REV-REVCALC_CWS'!BJ26 + 'REV-REVCALC_CWS'!BJ63</f>
        <v>45771667.497545004</v>
      </c>
      <c r="BM115" s="167">
        <f>SUM(D115:BL115)</f>
        <v>2218597942.2005463</v>
      </c>
    </row>
    <row r="116" spans="2:65" s="33" customFormat="1" outlineLevel="1" x14ac:dyDescent="0.15">
      <c r="B116" s="47" t="s">
        <v>330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2772000</v>
      </c>
      <c r="I116" s="70">
        <f>'REV-REVCALC_CWS'!G28 + 'REV-REVCALC_CWS'!G65</f>
        <v>3017000</v>
      </c>
      <c r="J116" s="70">
        <f>'REV-REVCALC_CWS'!H28 + 'REV-REVCALC_CWS'!H65</f>
        <v>4701000</v>
      </c>
      <c r="K116" s="70">
        <f>'REV-REVCALC_CWS'!I28 + 'REV-REVCALC_CWS'!I65</f>
        <v>4701000</v>
      </c>
      <c r="L116" s="70">
        <f>'REV-REVCALC_CWS'!J28 + 'REV-REVCALC_CWS'!J65</f>
        <v>4701000</v>
      </c>
      <c r="M116" s="70">
        <f>'REV-REVCALC_CWS'!K28 + 'REV-REVCALC_CWS'!K65</f>
        <v>4701000</v>
      </c>
      <c r="N116" s="70">
        <f>'REV-REVCALC_CWS'!L28 + 'REV-REVCALC_CWS'!L65</f>
        <v>4701000</v>
      </c>
      <c r="O116" s="70">
        <f>'REV-REVCALC_CWS'!M28 + 'REV-REVCALC_CWS'!M65</f>
        <v>4701000</v>
      </c>
      <c r="P116" s="70">
        <f>'REV-REVCALC_CWS'!N28 + 'REV-REVCALC_CWS'!N65</f>
        <v>4883000</v>
      </c>
      <c r="Q116" s="70">
        <f>'REV-REVCALC_CWS'!O28 + 'REV-REVCALC_CWS'!O65</f>
        <v>4830315</v>
      </c>
      <c r="R116" s="70">
        <f>'REV-REVCALC_CWS'!P28 + 'REV-REVCALC_CWS'!P65</f>
        <v>2543725</v>
      </c>
      <c r="S116" s="70">
        <f>'REV-REVCALC_CWS'!Q28 + 'REV-REVCALC_CWS'!Q65</f>
        <v>1795260</v>
      </c>
      <c r="T116" s="70">
        <f>'REV-REVCALC_CWS'!R28 + 'REV-REVCALC_CWS'!R65</f>
        <v>1795260</v>
      </c>
      <c r="U116" s="70">
        <f>'REV-REVCALC_CWS'!S28 + 'REV-REVCALC_CWS'!S65</f>
        <v>1795260</v>
      </c>
      <c r="V116" s="70">
        <f>'REV-REVCALC_CWS'!T28 + 'REV-REVCALC_CWS'!T65</f>
        <v>1795260</v>
      </c>
      <c r="W116" s="70">
        <f>'REV-REVCALC_CWS'!U28 + 'REV-REVCALC_CWS'!U65</f>
        <v>1795260</v>
      </c>
      <c r="X116" s="70">
        <f>'REV-REVCALC_CWS'!V28 + 'REV-REVCALC_CWS'!V65</f>
        <v>1795260</v>
      </c>
      <c r="Y116" s="70">
        <f>'REV-REVCALC_CWS'!W28 + 'REV-REVCALC_CWS'!W65</f>
        <v>1795260</v>
      </c>
      <c r="Z116" s="70">
        <f>'REV-REVCALC_CWS'!X28 + 'REV-REVCALC_CWS'!X65</f>
        <v>1795260</v>
      </c>
      <c r="AA116" s="70">
        <f>'REV-REVCALC_CWS'!Y28 + 'REV-REVCALC_CWS'!Y65</f>
        <v>1795260</v>
      </c>
      <c r="AB116" s="70">
        <f>'REV-REVCALC_CWS'!Z28 + 'REV-REVCALC_CWS'!Z65</f>
        <v>4081850</v>
      </c>
      <c r="AC116" s="70">
        <f>'REV-REVCALC_CWS'!AA28 + 'REV-REVCALC_CWS'!AA65</f>
        <v>9154661.1500000004</v>
      </c>
      <c r="AD116" s="70">
        <f>'REV-REVCALC_CWS'!AB28 + 'REV-REVCALC_CWS'!AB65</f>
        <v>9455197.4000000022</v>
      </c>
      <c r="AE116" s="70">
        <f>'REV-REVCALC_CWS'!AC28 + 'REV-REVCALC_CWS'!AC65</f>
        <v>9570259.8499999978</v>
      </c>
      <c r="AF116" s="70">
        <f>'REV-REVCALC_CWS'!AD28 + 'REV-REVCALC_CWS'!AD65</f>
        <v>9570259.8499999978</v>
      </c>
      <c r="AG116" s="70">
        <f>'REV-REVCALC_CWS'!AE28 + 'REV-REVCALC_CWS'!AE65</f>
        <v>9570259.8499999978</v>
      </c>
      <c r="AH116" s="70">
        <f>'REV-REVCALC_CWS'!AF28 + 'REV-REVCALC_CWS'!AF65</f>
        <v>9570259.8499999978</v>
      </c>
      <c r="AI116" s="70">
        <f>'REV-REVCALC_CWS'!AG28 + 'REV-REVCALC_CWS'!AG65</f>
        <v>9570259.8499999978</v>
      </c>
      <c r="AJ116" s="70">
        <f>'REV-REVCALC_CWS'!AH28 + 'REV-REVCALC_CWS'!AH65</f>
        <v>9570259.8499999978</v>
      </c>
      <c r="AK116" s="70">
        <f>'REV-REVCALC_CWS'!AI28 + 'REV-REVCALC_CWS'!AI65</f>
        <v>9570259.8499999978</v>
      </c>
      <c r="AL116" s="70">
        <f>'REV-REVCALC_CWS'!AJ28 + 'REV-REVCALC_CWS'!AJ65</f>
        <v>9570259.8499999978</v>
      </c>
      <c r="AM116" s="70">
        <f>'REV-REVCALC_CWS'!AK28 + 'REV-REVCALC_CWS'!AK65</f>
        <v>9570259.8499999978</v>
      </c>
      <c r="AN116" s="70">
        <f>'REV-REVCALC_CWS'!AL28 + 'REV-REVCALC_CWS'!AL65</f>
        <v>9247398.0500000007</v>
      </c>
      <c r="AO116" s="70">
        <f>'REV-REVCALC_CWS'!AM28 + 'REV-REVCALC_CWS'!AM65</f>
        <v>-773894.4765000008</v>
      </c>
      <c r="AP116" s="70">
        <f>'REV-REVCALC_CWS'!AN28 + 'REV-REVCALC_CWS'!AN65</f>
        <v>-6419613.9075000025</v>
      </c>
      <c r="AQ116" s="70">
        <f>'REV-REVCALC_CWS'!AO28 + 'REV-REVCALC_CWS'!AO65</f>
        <v>-8301520.3845000006</v>
      </c>
      <c r="AR116" s="70">
        <f>'REV-REVCALC_CWS'!AP28 + 'REV-REVCALC_CWS'!AP65</f>
        <v>-8301520.3845000006</v>
      </c>
      <c r="AS116" s="70">
        <f>'REV-REVCALC_CWS'!AQ28 + 'REV-REVCALC_CWS'!AQ65</f>
        <v>-8301520.3845000006</v>
      </c>
      <c r="AT116" s="70">
        <f>'REV-REVCALC_CWS'!AR28 + 'REV-REVCALC_CWS'!AR65</f>
        <v>-8301520.3845000006</v>
      </c>
      <c r="AU116" s="70">
        <f>'REV-REVCALC_CWS'!AS28 + 'REV-REVCALC_CWS'!AS65</f>
        <v>-8301520.3845000006</v>
      </c>
      <c r="AV116" s="70">
        <f>'REV-REVCALC_CWS'!AT28 + 'REV-REVCALC_CWS'!AT65</f>
        <v>-8301520.3845000006</v>
      </c>
      <c r="AW116" s="70">
        <f>'REV-REVCALC_CWS'!AU28 + 'REV-REVCALC_CWS'!AU65</f>
        <v>-8301520.3845000006</v>
      </c>
      <c r="AX116" s="70">
        <f>'REV-REVCALC_CWS'!AV28 + 'REV-REVCALC_CWS'!AV65</f>
        <v>-8301520.3845000006</v>
      </c>
      <c r="AY116" s="70">
        <f>'REV-REVCALC_CWS'!AW28 + 'REV-REVCALC_CWS'!AW65</f>
        <v>-8301520.3845000006</v>
      </c>
      <c r="AZ116" s="70">
        <f>'REV-REVCALC_CWS'!AX28 + 'REV-REVCALC_CWS'!AX65</f>
        <v>-2655800.9534999989</v>
      </c>
      <c r="BA116" s="70">
        <f>'REV-REVCALC_CWS'!AY28 + 'REV-REVCALC_CWS'!AY65</f>
        <v>-5247927.5408750046</v>
      </c>
      <c r="BB116" s="70">
        <f>'REV-REVCALC_CWS'!AZ28 + 'REV-REVCALC_CWS'!AZ65</f>
        <v>-13581439.170695007</v>
      </c>
      <c r="BC116" s="70">
        <f>'REV-REVCALC_CWS'!BA28 + 'REV-REVCALC_CWS'!BA65</f>
        <v>-16362117.049270004</v>
      </c>
      <c r="BD116" s="70">
        <f>'REV-REVCALC_CWS'!BB28 + 'REV-REVCALC_CWS'!BB65</f>
        <v>-16362117.049270004</v>
      </c>
      <c r="BE116" s="70">
        <f>'REV-REVCALC_CWS'!BC28 + 'REV-REVCALC_CWS'!BC65</f>
        <v>-16362117.049270004</v>
      </c>
      <c r="BF116" s="70">
        <f>'REV-REVCALC_CWS'!BD28 + 'REV-REVCALC_CWS'!BD65</f>
        <v>-16362117.049270004</v>
      </c>
      <c r="BG116" s="70">
        <f>'REV-REVCALC_CWS'!BE28 + 'REV-REVCALC_CWS'!BE65</f>
        <v>-16362117.049270004</v>
      </c>
      <c r="BH116" s="70">
        <f>'REV-REVCALC_CWS'!BF28 + 'REV-REVCALC_CWS'!BF65</f>
        <v>-16362117.049270004</v>
      </c>
      <c r="BI116" s="70">
        <f>'REV-REVCALC_CWS'!BG28 + 'REV-REVCALC_CWS'!BG65</f>
        <v>-16362117.049270004</v>
      </c>
      <c r="BJ116" s="70">
        <f>'REV-REVCALC_CWS'!BH28 + 'REV-REVCALC_CWS'!BH65</f>
        <v>-16362117.049270004</v>
      </c>
      <c r="BK116" s="70">
        <f>'REV-REVCALC_CWS'!BI28 + 'REV-REVCALC_CWS'!BI65</f>
        <v>-16362117.049270004</v>
      </c>
      <c r="BL116" s="70">
        <f>'REV-REVCALC_CWS'!BJ28 + 'REV-REVCALC_CWS'!BJ65</f>
        <v>-8030570.6975450031</v>
      </c>
      <c r="BM116" s="167">
        <f>SUM(D116:BL116)</f>
        <v>-78201158.400545061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0.16071428571428573</v>
      </c>
      <c r="I117" s="46">
        <f>MEDIAN( 'REV-REVCALC_CWS'!G29, 'REV-REVCALC_CWS'!G66 )</f>
        <v>0.32740027829313545</v>
      </c>
      <c r="J117" s="46">
        <f>MEDIAN( 'REV-REVCALC_CWS'!H29, 'REV-REVCALC_CWS'!H66 )</f>
        <v>0.3119782003710575</v>
      </c>
      <c r="K117" s="46">
        <f>MEDIAN( 'REV-REVCALC_CWS'!I29, 'REV-REVCALC_CWS'!I66 )</f>
        <v>0.3119782003710575</v>
      </c>
      <c r="L117" s="46">
        <f>MEDIAN( 'REV-REVCALC_CWS'!J29, 'REV-REVCALC_CWS'!J66 )</f>
        <v>0.3119782003710575</v>
      </c>
      <c r="M117" s="46">
        <f>MEDIAN( 'REV-REVCALC_CWS'!K29, 'REV-REVCALC_CWS'!K66 )</f>
        <v>0.3119782003710575</v>
      </c>
      <c r="N117" s="46">
        <f>MEDIAN( 'REV-REVCALC_CWS'!L29, 'REV-REVCALC_CWS'!L66 )</f>
        <v>0.3119782003710575</v>
      </c>
      <c r="O117" s="46">
        <f>MEDIAN( 'REV-REVCALC_CWS'!M29, 'REV-REVCALC_CWS'!M66 )</f>
        <v>0.3119782003710575</v>
      </c>
      <c r="P117" s="46">
        <f>MEDIAN( 'REV-REVCALC_CWS'!N29, 'REV-REVCALC_CWS'!N66 )</f>
        <v>0.33180658627087201</v>
      </c>
      <c r="Q117" s="46">
        <f>MEDIAN( 'REV-REVCALC_CWS'!O29, 'REV-REVCALC_CWS'!O66 )</f>
        <v>0.30942804962894244</v>
      </c>
      <c r="R117" s="46">
        <f>MEDIAN( 'REV-REVCALC_CWS'!P29, 'REV-REVCALC_CWS'!P66 )</f>
        <v>0.22727272727272727</v>
      </c>
      <c r="S117" s="46">
        <f>MEDIAN( 'REV-REVCALC_CWS'!Q29, 'REV-REVCALC_CWS'!Q66 )</f>
        <v>0.22727272727272727</v>
      </c>
      <c r="T117" s="46">
        <f>MEDIAN( 'REV-REVCALC_CWS'!R29, 'REV-REVCALC_CWS'!R66 )</f>
        <v>0.22727272727272727</v>
      </c>
      <c r="U117" s="46">
        <f>MEDIAN( 'REV-REVCALC_CWS'!S29, 'REV-REVCALC_CWS'!S66 )</f>
        <v>0.22727272727272727</v>
      </c>
      <c r="V117" s="46">
        <f>MEDIAN( 'REV-REVCALC_CWS'!T29, 'REV-REVCALC_CWS'!T66 )</f>
        <v>0.22727272727272727</v>
      </c>
      <c r="W117" s="46">
        <f>MEDIAN( 'REV-REVCALC_CWS'!U29, 'REV-REVCALC_CWS'!U66 )</f>
        <v>0.22727272727272727</v>
      </c>
      <c r="X117" s="46">
        <f>MEDIAN( 'REV-REVCALC_CWS'!V29, 'REV-REVCALC_CWS'!V66 )</f>
        <v>0.22727272727272727</v>
      </c>
      <c r="Y117" s="46">
        <f>MEDIAN( 'REV-REVCALC_CWS'!W29, 'REV-REVCALC_CWS'!W66 )</f>
        <v>0.22727272727272727</v>
      </c>
      <c r="Z117" s="46">
        <f>MEDIAN( 'REV-REVCALC_CWS'!X29, 'REV-REVCALC_CWS'!X66 )</f>
        <v>0.22727272727272727</v>
      </c>
      <c r="AA117" s="46">
        <f>MEDIAN( 'REV-REVCALC_CWS'!Y29, 'REV-REVCALC_CWS'!Y66 )</f>
        <v>0.22727272727272727</v>
      </c>
      <c r="AB117" s="46">
        <f>MEDIAN( 'REV-REVCALC_CWS'!Z29, 'REV-REVCALC_CWS'!Z66 )</f>
        <v>0.22727272727272727</v>
      </c>
      <c r="AC117" s="46">
        <f>MEDIAN( 'REV-REVCALC_CWS'!AA29, 'REV-REVCALC_CWS'!AA66 )</f>
        <v>0.22727272727272729</v>
      </c>
      <c r="AD117" s="46">
        <f>MEDIAN( 'REV-REVCALC_CWS'!AB29, 'REV-REVCALC_CWS'!AB66 )</f>
        <v>0.22727272727272732</v>
      </c>
      <c r="AE117" s="46">
        <f>MEDIAN( 'REV-REVCALC_CWS'!AC29, 'REV-REVCALC_CWS'!AC66 )</f>
        <v>0.22727272727272727</v>
      </c>
      <c r="AF117" s="46">
        <f>MEDIAN( 'REV-REVCALC_CWS'!AD29, 'REV-REVCALC_CWS'!AD66 )</f>
        <v>0.22727272727272727</v>
      </c>
      <c r="AG117" s="46">
        <f>MEDIAN( 'REV-REVCALC_CWS'!AE29, 'REV-REVCALC_CWS'!AE66 )</f>
        <v>0.22727272727272727</v>
      </c>
      <c r="AH117" s="46">
        <f>MEDIAN( 'REV-REVCALC_CWS'!AF29, 'REV-REVCALC_CWS'!AF66 )</f>
        <v>0.22727272727272727</v>
      </c>
      <c r="AI117" s="46">
        <f>MEDIAN( 'REV-REVCALC_CWS'!AG29, 'REV-REVCALC_CWS'!AG66 )</f>
        <v>0.22727272727272727</v>
      </c>
      <c r="AJ117" s="46">
        <f>MEDIAN( 'REV-REVCALC_CWS'!AH29, 'REV-REVCALC_CWS'!AH66 )</f>
        <v>0.22727272727272727</v>
      </c>
      <c r="AK117" s="46">
        <f>MEDIAN( 'REV-REVCALC_CWS'!AI29, 'REV-REVCALC_CWS'!AI66 )</f>
        <v>0.22727272727272727</v>
      </c>
      <c r="AL117" s="46">
        <f>MEDIAN( 'REV-REVCALC_CWS'!AJ29, 'REV-REVCALC_CWS'!AJ66 )</f>
        <v>0.22727272727272727</v>
      </c>
      <c r="AM117" s="46">
        <f>MEDIAN( 'REV-REVCALC_CWS'!AK29, 'REV-REVCALC_CWS'!AK66 )</f>
        <v>0.22727272727272727</v>
      </c>
      <c r="AN117" s="46">
        <f>MEDIAN( 'REV-REVCALC_CWS'!AL29, 'REV-REVCALC_CWS'!AL66 )</f>
        <v>0.22727272727272729</v>
      </c>
      <c r="AO117" s="46">
        <f>MEDIAN( 'REV-REVCALC_CWS'!AM29, 'REV-REVCALC_CWS'!AM66 )</f>
        <v>0.24511469838572644</v>
      </c>
      <c r="AP117" s="46">
        <f>MEDIAN( 'REV-REVCALC_CWS'!AN29, 'REV-REVCALC_CWS'!AN66 )</f>
        <v>0.24511469838572644</v>
      </c>
      <c r="AQ117" s="46">
        <f>MEDIAN( 'REV-REVCALC_CWS'!AO29, 'REV-REVCALC_CWS'!AO66 )</f>
        <v>0.24511469838572644</v>
      </c>
      <c r="AR117" s="46">
        <f>MEDIAN( 'REV-REVCALC_CWS'!AP29, 'REV-REVCALC_CWS'!AP66 )</f>
        <v>0.24511469838572644</v>
      </c>
      <c r="AS117" s="46">
        <f>MEDIAN( 'REV-REVCALC_CWS'!AQ29, 'REV-REVCALC_CWS'!AQ66 )</f>
        <v>0.24511469838572644</v>
      </c>
      <c r="AT117" s="46">
        <f>MEDIAN( 'REV-REVCALC_CWS'!AR29, 'REV-REVCALC_CWS'!AR66 )</f>
        <v>0.24511469838572644</v>
      </c>
      <c r="AU117" s="46">
        <f>MEDIAN( 'REV-REVCALC_CWS'!AS29, 'REV-REVCALC_CWS'!AS66 )</f>
        <v>0.24511469838572644</v>
      </c>
      <c r="AV117" s="46">
        <f>MEDIAN( 'REV-REVCALC_CWS'!AT29, 'REV-REVCALC_CWS'!AT66 )</f>
        <v>0.24511469838572644</v>
      </c>
      <c r="AW117" s="46">
        <f>MEDIAN( 'REV-REVCALC_CWS'!AU29, 'REV-REVCALC_CWS'!AU66 )</f>
        <v>0.24511469838572644</v>
      </c>
      <c r="AX117" s="46">
        <f>MEDIAN( 'REV-REVCALC_CWS'!AV29, 'REV-REVCALC_CWS'!AV66 )</f>
        <v>0.24511469838572644</v>
      </c>
      <c r="AY117" s="46">
        <f>MEDIAN( 'REV-REVCALC_CWS'!AW29, 'REV-REVCALC_CWS'!AW66 )</f>
        <v>0.24511469838572644</v>
      </c>
      <c r="AZ117" s="46">
        <f>MEDIAN( 'REV-REVCALC_CWS'!AX29, 'REV-REVCALC_CWS'!AX66 )</f>
        <v>0.24511469838572644</v>
      </c>
      <c r="BA117" s="46">
        <f>MEDIAN( 'REV-REVCALC_CWS'!AY29, 'REV-REVCALC_CWS'!AY66 )</f>
        <v>0.20818181818181816</v>
      </c>
      <c r="BB117" s="46">
        <f>MEDIAN( 'REV-REVCALC_CWS'!AZ29, 'REV-REVCALC_CWS'!AZ66 )</f>
        <v>0.20818181818181816</v>
      </c>
      <c r="BC117" s="46">
        <f>MEDIAN( 'REV-REVCALC_CWS'!BA29, 'REV-REVCALC_CWS'!BA66 )</f>
        <v>0.20818181818181822</v>
      </c>
      <c r="BD117" s="46">
        <f>MEDIAN( 'REV-REVCALC_CWS'!BB29, 'REV-REVCALC_CWS'!BB66 )</f>
        <v>0.20818181818181822</v>
      </c>
      <c r="BE117" s="46">
        <f>MEDIAN( 'REV-REVCALC_CWS'!BC29, 'REV-REVCALC_CWS'!BC66 )</f>
        <v>0.20818181818181822</v>
      </c>
      <c r="BF117" s="46">
        <f>MEDIAN( 'REV-REVCALC_CWS'!BD29, 'REV-REVCALC_CWS'!BD66 )</f>
        <v>0.20818181818181822</v>
      </c>
      <c r="BG117" s="46">
        <f>MEDIAN( 'REV-REVCALC_CWS'!BE29, 'REV-REVCALC_CWS'!BE66 )</f>
        <v>0.20818181818181822</v>
      </c>
      <c r="BH117" s="46">
        <f>MEDIAN( 'REV-REVCALC_CWS'!BF29, 'REV-REVCALC_CWS'!BF66 )</f>
        <v>0.20818181818181822</v>
      </c>
      <c r="BI117" s="46">
        <f>MEDIAN( 'REV-REVCALC_CWS'!BG29, 'REV-REVCALC_CWS'!BG66 )</f>
        <v>0.20818181818181822</v>
      </c>
      <c r="BJ117" s="46">
        <f>MEDIAN( 'REV-REVCALC_CWS'!BH29, 'REV-REVCALC_CWS'!BH66 )</f>
        <v>0.20818181818181822</v>
      </c>
      <c r="BK117" s="46">
        <f>MEDIAN( 'REV-REVCALC_CWS'!BI29, 'REV-REVCALC_CWS'!BI66 )</f>
        <v>0.20818181818181822</v>
      </c>
      <c r="BL117" s="46">
        <f>MEDIAN( 'REV-REVCALC_CWS'!BJ29, 'REV-REVCALC_CWS'!BJ66 )</f>
        <v>0.20818181818181825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0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0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385000</v>
      </c>
      <c r="I125" s="70">
        <f>'REV-REVCALC_CWS'!G44 + 'REV-REVCALC_CWS'!G81</f>
        <v>540000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160328773.97840002</v>
      </c>
    </row>
    <row r="126" spans="2:65" s="33" customFormat="1" outlineLevel="1" x14ac:dyDescent="0.15">
      <c r="B126" s="47" t="s">
        <v>352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385000</v>
      </c>
      <c r="I127" s="70">
        <f t="shared" si="9"/>
        <v>540000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160328773.97840002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3157000</v>
      </c>
      <c r="I129" s="104">
        <f t="shared" si="10"/>
        <v>3557000</v>
      </c>
      <c r="J129" s="104">
        <f t="shared" si="10"/>
        <v>5386000</v>
      </c>
      <c r="K129" s="104">
        <f t="shared" si="10"/>
        <v>5386000</v>
      </c>
      <c r="L129" s="104">
        <f t="shared" si="10"/>
        <v>5386000</v>
      </c>
      <c r="M129" s="104">
        <f t="shared" si="10"/>
        <v>5386000</v>
      </c>
      <c r="N129" s="104">
        <f t="shared" si="10"/>
        <v>5386000</v>
      </c>
      <c r="O129" s="104">
        <f t="shared" si="10"/>
        <v>5386000</v>
      </c>
      <c r="P129" s="104">
        <f t="shared" si="10"/>
        <v>5535500</v>
      </c>
      <c r="Q129" s="104">
        <f t="shared" si="10"/>
        <v>5557915</v>
      </c>
      <c r="R129" s="104">
        <f t="shared" si="10"/>
        <v>3707350</v>
      </c>
      <c r="S129" s="104">
        <f t="shared" si="10"/>
        <v>3103335</v>
      </c>
      <c r="T129" s="104">
        <f t="shared" si="10"/>
        <v>3103335</v>
      </c>
      <c r="U129" s="104">
        <f t="shared" si="10"/>
        <v>3103335</v>
      </c>
      <c r="V129" s="104">
        <f t="shared" si="10"/>
        <v>3103335</v>
      </c>
      <c r="W129" s="104">
        <f t="shared" si="10"/>
        <v>3103335</v>
      </c>
      <c r="X129" s="104">
        <f t="shared" si="10"/>
        <v>3103335</v>
      </c>
      <c r="Y129" s="104">
        <f t="shared" si="10"/>
        <v>3103335</v>
      </c>
      <c r="Z129" s="104">
        <f t="shared" si="10"/>
        <v>3103335</v>
      </c>
      <c r="AA129" s="104">
        <f t="shared" si="10"/>
        <v>3103335</v>
      </c>
      <c r="AB129" s="104">
        <f t="shared" si="10"/>
        <v>4953900</v>
      </c>
      <c r="AC129" s="104">
        <f t="shared" si="10"/>
        <v>10743209.9</v>
      </c>
      <c r="AD129" s="104">
        <f t="shared" si="10"/>
        <v>11994013.150000002</v>
      </c>
      <c r="AE129" s="104">
        <f t="shared" si="10"/>
        <v>12426785.349999998</v>
      </c>
      <c r="AF129" s="104">
        <f t="shared" si="10"/>
        <v>12426785.349999998</v>
      </c>
      <c r="AG129" s="104">
        <f t="shared" si="10"/>
        <v>12426785.349999998</v>
      </c>
      <c r="AH129" s="104">
        <f t="shared" si="10"/>
        <v>12426785.349999998</v>
      </c>
      <c r="AI129" s="104">
        <f t="shared" si="10"/>
        <v>12426785.349999998</v>
      </c>
      <c r="AJ129" s="104">
        <f t="shared" ref="AJ129:BL129" si="11">AJ127+AJ122+AJ116</f>
        <v>12426785.349999998</v>
      </c>
      <c r="AK129" s="104">
        <f t="shared" si="11"/>
        <v>12426785.349999998</v>
      </c>
      <c r="AL129" s="104">
        <f t="shared" si="11"/>
        <v>12426785.349999998</v>
      </c>
      <c r="AM129" s="104">
        <f t="shared" si="11"/>
        <v>12426785.349999998</v>
      </c>
      <c r="AN129" s="104">
        <f t="shared" si="11"/>
        <v>11150794.300000001</v>
      </c>
      <c r="AO129" s="104">
        <f t="shared" si="11"/>
        <v>1804821.0384999993</v>
      </c>
      <c r="AP129" s="104">
        <f t="shared" si="11"/>
        <v>-2294281.6050000023</v>
      </c>
      <c r="AQ129" s="104">
        <f t="shared" si="11"/>
        <v>-3661670.0219999999</v>
      </c>
      <c r="AR129" s="104">
        <f t="shared" si="11"/>
        <v>-3661670.0219999999</v>
      </c>
      <c r="AS129" s="104">
        <f t="shared" si="11"/>
        <v>-3661670.0219999999</v>
      </c>
      <c r="AT129" s="104">
        <f t="shared" si="11"/>
        <v>-3661670.0219999999</v>
      </c>
      <c r="AU129" s="104">
        <f t="shared" si="11"/>
        <v>-3661670.0219999999</v>
      </c>
      <c r="AV129" s="104">
        <f t="shared" si="11"/>
        <v>-3661670.0219999999</v>
      </c>
      <c r="AW129" s="104">
        <f t="shared" si="11"/>
        <v>-3661670.0219999999</v>
      </c>
      <c r="AX129" s="104">
        <f t="shared" si="11"/>
        <v>-3661670.0219999999</v>
      </c>
      <c r="AY129" s="104">
        <f t="shared" si="11"/>
        <v>-3661670.0219999999</v>
      </c>
      <c r="AZ129" s="104">
        <f t="shared" si="11"/>
        <v>437432.62150000129</v>
      </c>
      <c r="BA129" s="104">
        <f t="shared" si="11"/>
        <v>-2406777.1892000046</v>
      </c>
      <c r="BB129" s="104">
        <f t="shared" si="11"/>
        <v>-9032977.015995007</v>
      </c>
      <c r="BC129" s="104">
        <f t="shared" si="11"/>
        <v>-11250012.610270005</v>
      </c>
      <c r="BD129" s="104">
        <f t="shared" si="11"/>
        <v>-11250012.610270005</v>
      </c>
      <c r="BE129" s="104">
        <f t="shared" si="11"/>
        <v>-11250012.610270005</v>
      </c>
      <c r="BF129" s="104">
        <f t="shared" si="11"/>
        <v>-11250012.610270005</v>
      </c>
      <c r="BG129" s="104">
        <f t="shared" si="11"/>
        <v>-11250012.610270005</v>
      </c>
      <c r="BH129" s="104">
        <f t="shared" si="11"/>
        <v>-11250012.610270005</v>
      </c>
      <c r="BI129" s="104">
        <f t="shared" si="11"/>
        <v>-11250012.610270005</v>
      </c>
      <c r="BJ129" s="104">
        <f t="shared" si="11"/>
        <v>-11250012.610270005</v>
      </c>
      <c r="BK129" s="104">
        <f t="shared" si="11"/>
        <v>-11250012.610270005</v>
      </c>
      <c r="BL129" s="104">
        <f t="shared" si="11"/>
        <v>-4619224.0815200033</v>
      </c>
      <c r="BM129" s="167">
        <f>SUM(D129:BL129)</f>
        <v>82127615.577854842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-18906250</v>
      </c>
      <c r="I208" s="130">
        <f t="shared" si="23"/>
        <v>-13508916.666666668</v>
      </c>
      <c r="J208" s="104">
        <f t="shared" si="23"/>
        <v>-13679916.666666668</v>
      </c>
      <c r="K208" s="130">
        <f t="shared" si="23"/>
        <v>-12711250</v>
      </c>
      <c r="L208" s="130">
        <f t="shared" si="23"/>
        <v>-12711250</v>
      </c>
      <c r="M208" s="130">
        <f t="shared" si="23"/>
        <v>-12711250</v>
      </c>
      <c r="N208" s="130">
        <f t="shared" si="23"/>
        <v>-12711250</v>
      </c>
      <c r="O208" s="130">
        <f t="shared" si="23"/>
        <v>-12711250</v>
      </c>
      <c r="P208" s="130">
        <f t="shared" si="23"/>
        <v>-12561750</v>
      </c>
      <c r="Q208" s="130">
        <f t="shared" si="23"/>
        <v>-14879335</v>
      </c>
      <c r="R208" s="130">
        <f t="shared" si="23"/>
        <v>-16729900</v>
      </c>
      <c r="S208" s="130">
        <f t="shared" si="23"/>
        <v>-17333915</v>
      </c>
      <c r="T208" s="130">
        <f t="shared" si="23"/>
        <v>-16333915</v>
      </c>
      <c r="U208" s="130">
        <f t="shared" si="23"/>
        <v>-16333915</v>
      </c>
      <c r="V208" s="130">
        <f t="shared" si="23"/>
        <v>-16333915</v>
      </c>
      <c r="W208" s="130">
        <f t="shared" si="23"/>
        <v>-16333915</v>
      </c>
      <c r="X208" s="130">
        <f t="shared" si="23"/>
        <v>-16333915</v>
      </c>
      <c r="Y208" s="130">
        <f t="shared" si="23"/>
        <v>-16333915</v>
      </c>
      <c r="Z208" s="130">
        <f t="shared" si="23"/>
        <v>-16333915</v>
      </c>
      <c r="AA208" s="130">
        <f t="shared" si="23"/>
        <v>-16333915</v>
      </c>
      <c r="AB208" s="130">
        <f t="shared" si="23"/>
        <v>-14483350</v>
      </c>
      <c r="AC208" s="130">
        <f t="shared" si="23"/>
        <v>-13496840.1</v>
      </c>
      <c r="AD208" s="130">
        <f t="shared" si="23"/>
        <v>-12246036.849999998</v>
      </c>
      <c r="AE208" s="130">
        <f t="shared" si="23"/>
        <v>-11813264.650000002</v>
      </c>
      <c r="AF208" s="130">
        <f t="shared" si="23"/>
        <v>-11813264.650000002</v>
      </c>
      <c r="AG208" s="130">
        <f t="shared" si="23"/>
        <v>-11813264.650000002</v>
      </c>
      <c r="AH208" s="130">
        <f t="shared" si="23"/>
        <v>-11813264.650000002</v>
      </c>
      <c r="AI208" s="130">
        <f t="shared" si="23"/>
        <v>-11813264.650000002</v>
      </c>
      <c r="AJ208" s="130">
        <f t="shared" ref="AJ208:BL208" si="24">AJ129-AJ206</f>
        <v>-11813264.650000002</v>
      </c>
      <c r="AK208" s="130">
        <f t="shared" si="24"/>
        <v>-11813264.650000002</v>
      </c>
      <c r="AL208" s="130">
        <f t="shared" si="24"/>
        <v>-11813264.650000002</v>
      </c>
      <c r="AM208" s="130">
        <f t="shared" si="24"/>
        <v>-11813264.650000002</v>
      </c>
      <c r="AN208" s="130">
        <f t="shared" si="24"/>
        <v>-13089255.699999999</v>
      </c>
      <c r="AO208" s="130">
        <f t="shared" si="24"/>
        <v>-23732304.9615</v>
      </c>
      <c r="AP208" s="130">
        <f t="shared" si="24"/>
        <v>-27831407.605000004</v>
      </c>
      <c r="AQ208" s="130">
        <f t="shared" si="24"/>
        <v>-29198796.022</v>
      </c>
      <c r="AR208" s="130">
        <f t="shared" si="24"/>
        <v>-29198796.022</v>
      </c>
      <c r="AS208" s="130">
        <f t="shared" si="24"/>
        <v>-29198796.022</v>
      </c>
      <c r="AT208" s="130">
        <f t="shared" si="24"/>
        <v>-29198796.022</v>
      </c>
      <c r="AU208" s="130">
        <f t="shared" si="24"/>
        <v>-29198796.022</v>
      </c>
      <c r="AV208" s="130">
        <f t="shared" si="24"/>
        <v>-29198796.022</v>
      </c>
      <c r="AW208" s="130">
        <f t="shared" si="24"/>
        <v>-29198796.022</v>
      </c>
      <c r="AX208" s="130">
        <f t="shared" si="24"/>
        <v>-29198796.022</v>
      </c>
      <c r="AY208" s="130">
        <f t="shared" si="24"/>
        <v>-29198796.022</v>
      </c>
      <c r="AZ208" s="130">
        <f t="shared" si="24"/>
        <v>-25099693.3785</v>
      </c>
      <c r="BA208" s="130">
        <f t="shared" si="24"/>
        <v>-29349924.509200007</v>
      </c>
      <c r="BB208" s="130">
        <f t="shared" si="24"/>
        <v>-35976124.335995011</v>
      </c>
      <c r="BC208" s="130">
        <f t="shared" si="24"/>
        <v>-38193159.930270009</v>
      </c>
      <c r="BD208" s="130">
        <f t="shared" si="24"/>
        <v>-38193159.930270009</v>
      </c>
      <c r="BE208" s="130">
        <f t="shared" si="24"/>
        <v>-38193159.930270009</v>
      </c>
      <c r="BF208" s="130">
        <f t="shared" si="24"/>
        <v>-38193159.930270009</v>
      </c>
      <c r="BG208" s="130">
        <f t="shared" si="24"/>
        <v>-38193159.930270009</v>
      </c>
      <c r="BH208" s="130">
        <f t="shared" si="24"/>
        <v>-38193159.930270009</v>
      </c>
      <c r="BI208" s="130">
        <f t="shared" si="24"/>
        <v>-38193159.930270009</v>
      </c>
      <c r="BJ208" s="130">
        <f t="shared" si="24"/>
        <v>-38193159.930270009</v>
      </c>
      <c r="BK208" s="130">
        <f t="shared" si="24"/>
        <v>-38193159.930270009</v>
      </c>
      <c r="BL208" s="130">
        <f t="shared" si="24"/>
        <v>-31562371.401520006</v>
      </c>
      <c r="BM208" s="167">
        <f>SUM(D208:BL208)</f>
        <v>-1241541847.5954773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-18906250</v>
      </c>
      <c r="I209" s="130">
        <f t="shared" si="25"/>
        <v>-32415166.666666668</v>
      </c>
      <c r="J209" s="104">
        <f t="shared" si="25"/>
        <v>-46095083.333333336</v>
      </c>
      <c r="K209" s="130">
        <f t="shared" si="25"/>
        <v>-58806333.333333336</v>
      </c>
      <c r="L209" s="130">
        <f t="shared" si="25"/>
        <v>-71517583.333333343</v>
      </c>
      <c r="M209" s="130">
        <f t="shared" si="25"/>
        <v>-84228833.333333343</v>
      </c>
      <c r="N209" s="130">
        <f t="shared" si="25"/>
        <v>-96940083.333333343</v>
      </c>
      <c r="O209" s="130">
        <f t="shared" si="25"/>
        <v>-109651333.33333334</v>
      </c>
      <c r="P209" s="130">
        <f t="shared" si="25"/>
        <v>-122213083.33333334</v>
      </c>
      <c r="Q209" s="130">
        <f t="shared" si="25"/>
        <v>-137092418.33333334</v>
      </c>
      <c r="R209" s="130">
        <f t="shared" si="25"/>
        <v>-153822318.33333334</v>
      </c>
      <c r="S209" s="130">
        <f t="shared" si="25"/>
        <v>-171156233.33333334</v>
      </c>
      <c r="T209" s="130">
        <f t="shared" si="25"/>
        <v>-187490148.33333334</v>
      </c>
      <c r="U209" s="130">
        <f t="shared" si="25"/>
        <v>-203824063.33333334</v>
      </c>
      <c r="V209" s="130">
        <f t="shared" si="25"/>
        <v>-220157978.33333334</v>
      </c>
      <c r="W209" s="130">
        <f t="shared" si="25"/>
        <v>-236491893.33333334</v>
      </c>
      <c r="X209" s="130">
        <f t="shared" si="25"/>
        <v>-252825808.33333334</v>
      </c>
      <c r="Y209" s="130">
        <f t="shared" si="25"/>
        <v>-269159723.33333337</v>
      </c>
      <c r="Z209" s="130">
        <f t="shared" si="25"/>
        <v>-285493638.33333337</v>
      </c>
      <c r="AA209" s="130">
        <f t="shared" si="25"/>
        <v>-301827553.33333337</v>
      </c>
      <c r="AB209" s="130">
        <f t="shared" si="25"/>
        <v>-316310903.33333337</v>
      </c>
      <c r="AC209" s="130">
        <f t="shared" si="25"/>
        <v>-329807743.4333334</v>
      </c>
      <c r="AD209" s="130">
        <f t="shared" si="25"/>
        <v>-342053780.28333342</v>
      </c>
      <c r="AE209" s="130">
        <f t="shared" si="25"/>
        <v>-353867044.9333334</v>
      </c>
      <c r="AF209" s="130">
        <f t="shared" si="25"/>
        <v>-365680309.58333337</v>
      </c>
      <c r="AG209" s="130">
        <f t="shared" si="25"/>
        <v>-377493574.23333335</v>
      </c>
      <c r="AH209" s="130">
        <f t="shared" si="25"/>
        <v>-389306838.88333333</v>
      </c>
      <c r="AI209" s="130">
        <f t="shared" si="25"/>
        <v>-401120103.5333333</v>
      </c>
      <c r="AJ209" s="130">
        <f t="shared" si="25"/>
        <v>-412933368.18333328</v>
      </c>
      <c r="AK209" s="130">
        <f t="shared" ref="AK209:BL209" si="26">AK208+AJ209</f>
        <v>-424746632.83333325</v>
      </c>
      <c r="AL209" s="130">
        <f t="shared" si="26"/>
        <v>-436559897.48333323</v>
      </c>
      <c r="AM209" s="130">
        <f t="shared" si="26"/>
        <v>-448373162.13333321</v>
      </c>
      <c r="AN209" s="130">
        <f t="shared" si="26"/>
        <v>-461462417.83333319</v>
      </c>
      <c r="AO209" s="130">
        <f t="shared" si="26"/>
        <v>-485194722.79483318</v>
      </c>
      <c r="AP209" s="130">
        <f t="shared" si="26"/>
        <v>-513026130.3998332</v>
      </c>
      <c r="AQ209" s="130">
        <f t="shared" si="26"/>
        <v>-542224926.42183316</v>
      </c>
      <c r="AR209" s="130">
        <f t="shared" si="26"/>
        <v>-571423722.44383311</v>
      </c>
      <c r="AS209" s="130">
        <f t="shared" si="26"/>
        <v>-600622518.46583307</v>
      </c>
      <c r="AT209" s="130">
        <f t="shared" si="26"/>
        <v>-629821314.48783302</v>
      </c>
      <c r="AU209" s="130">
        <f t="shared" si="26"/>
        <v>-659020110.50983298</v>
      </c>
      <c r="AV209" s="130">
        <f t="shared" si="26"/>
        <v>-688218906.53183293</v>
      </c>
      <c r="AW209" s="130">
        <f t="shared" si="26"/>
        <v>-717417702.55383289</v>
      </c>
      <c r="AX209" s="130">
        <f t="shared" si="26"/>
        <v>-746616498.57583284</v>
      </c>
      <c r="AY209" s="130">
        <f t="shared" si="26"/>
        <v>-775815294.5978328</v>
      </c>
      <c r="AZ209" s="130">
        <f t="shared" si="26"/>
        <v>-800914987.97633278</v>
      </c>
      <c r="BA209" s="130">
        <f t="shared" si="26"/>
        <v>-830264912.48553276</v>
      </c>
      <c r="BB209" s="130">
        <f t="shared" si="26"/>
        <v>-866241036.82152772</v>
      </c>
      <c r="BC209" s="130">
        <f t="shared" si="26"/>
        <v>-904434196.75179768</v>
      </c>
      <c r="BD209" s="130">
        <f t="shared" si="26"/>
        <v>-942627356.68206763</v>
      </c>
      <c r="BE209" s="130">
        <f t="shared" si="26"/>
        <v>-980820516.61233759</v>
      </c>
      <c r="BF209" s="130">
        <f t="shared" si="26"/>
        <v>-1019013676.5426075</v>
      </c>
      <c r="BG209" s="130">
        <f t="shared" si="26"/>
        <v>-1057206836.4728775</v>
      </c>
      <c r="BH209" s="130">
        <f t="shared" si="26"/>
        <v>-1095399996.4031475</v>
      </c>
      <c r="BI209" s="130">
        <f t="shared" si="26"/>
        <v>-1133593156.3334174</v>
      </c>
      <c r="BJ209" s="130">
        <f t="shared" si="26"/>
        <v>-1171786316.2636874</v>
      </c>
      <c r="BK209" s="130">
        <f t="shared" si="26"/>
        <v>-1209979476.1939573</v>
      </c>
      <c r="BL209" s="130">
        <f t="shared" si="26"/>
        <v>-1241541847.5954773</v>
      </c>
      <c r="BM209" s="167">
        <f>SUM(D209:BL209)</f>
        <v>-28303057464.267933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-122213083.33333334</v>
      </c>
      <c r="E5" s="121">
        <f>SUM(P35:AA35)</f>
        <v>-194097820</v>
      </c>
      <c r="F5" s="121">
        <f>SUM(AB35:AM35)</f>
        <v>-145151514.50000003</v>
      </c>
      <c r="G5" s="121">
        <f>SUM(AN35:AY35)</f>
        <v>-339452570.14300007</v>
      </c>
      <c r="H5" s="121">
        <f>SUM(AZ35:BK35)</f>
        <v>-440626859.61914515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-120624500.00000001</v>
      </c>
      <c r="E15" s="121">
        <f t="shared" si="1"/>
        <v>-191970820</v>
      </c>
      <c r="F15" s="121">
        <f t="shared" si="1"/>
        <v>-143024514.50000003</v>
      </c>
      <c r="G15" s="121">
        <f t="shared" si="1"/>
        <v>-337325570.14300007</v>
      </c>
      <c r="H15" s="121">
        <f t="shared" si="1"/>
        <v>-438499859.61914515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68739000</v>
      </c>
      <c r="D23" s="121">
        <f ca="1">SUM(D53:O53)</f>
        <v>93775235</v>
      </c>
      <c r="E23" s="121">
        <f ca="1">SUM(P53:AA53)</f>
        <v>160716085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68739000</v>
      </c>
      <c r="D25" s="121">
        <f ca="1">+D23+D20+D15</f>
        <v>-37484265.000000015</v>
      </c>
      <c r="E25" s="121">
        <f ca="1">+E23+E20+E15</f>
        <v>-31254735</v>
      </c>
      <c r="F25" s="121">
        <f t="shared" ref="F25:H25" ca="1" si="3">+F23+F20+F15</f>
        <v>-143024514.50000003</v>
      </c>
      <c r="G25" s="121">
        <f t="shared" ca="1" si="3"/>
        <v>-337325570.14300007</v>
      </c>
      <c r="H25" s="121">
        <f t="shared" ca="1" si="3"/>
        <v>-438499859.61914515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68739000</v>
      </c>
      <c r="E27" s="121">
        <f t="shared" ref="E27:H27" ca="1" si="4">+D28</f>
        <v>31254734.999999985</v>
      </c>
      <c r="F27" s="121">
        <f t="shared" ca="1" si="4"/>
        <v>0</v>
      </c>
      <c r="G27" s="121">
        <f t="shared" ca="1" si="4"/>
        <v>-143024514.50000003</v>
      </c>
      <c r="H27" s="121">
        <f t="shared" ca="1" si="4"/>
        <v>-480350084.64300013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68739000</v>
      </c>
      <c r="D28" s="121">
        <f ca="1">+D27+D25</f>
        <v>31254734.999999985</v>
      </c>
      <c r="E28" s="121">
        <f t="shared" ref="E28:H28" ca="1" si="5">+E27+E25</f>
        <v>0</v>
      </c>
      <c r="F28" s="121">
        <f t="shared" ca="1" si="5"/>
        <v>-143024514.50000003</v>
      </c>
      <c r="G28" s="121">
        <f t="shared" ca="1" si="5"/>
        <v>-480350084.64300013</v>
      </c>
      <c r="H28" s="121">
        <f t="shared" ca="1" si="5"/>
        <v>-918849944.26214528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90" t="s">
        <v>35</v>
      </c>
      <c r="E30" s="390"/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 t="s">
        <v>36</v>
      </c>
      <c r="Q30" s="390"/>
      <c r="R30" s="390"/>
      <c r="S30" s="390"/>
      <c r="T30" s="390"/>
      <c r="U30" s="390"/>
      <c r="V30" s="390"/>
      <c r="W30" s="390"/>
      <c r="X30" s="390"/>
      <c r="Y30" s="390"/>
      <c r="Z30" s="390"/>
      <c r="AA30" s="390"/>
      <c r="AB30" s="390" t="s">
        <v>37</v>
      </c>
      <c r="AC30" s="390"/>
      <c r="AD30" s="390"/>
      <c r="AE30" s="390"/>
      <c r="AF30" s="390"/>
      <c r="AG30" s="390"/>
      <c r="AH30" s="390"/>
      <c r="AI30" s="390"/>
      <c r="AJ30" s="390"/>
      <c r="AK30" s="390"/>
      <c r="AL30" s="390"/>
      <c r="AM30" s="390"/>
      <c r="AN30" s="390" t="s">
        <v>38</v>
      </c>
      <c r="AO30" s="390"/>
      <c r="AP30" s="390"/>
      <c r="AQ30" s="390"/>
      <c r="AR30" s="390"/>
      <c r="AS30" s="390"/>
      <c r="AT30" s="390"/>
      <c r="AU30" s="390"/>
      <c r="AV30" s="390"/>
      <c r="AW30" s="390"/>
      <c r="AX30" s="390"/>
      <c r="AY30" s="390"/>
      <c r="AZ30" s="390" t="s">
        <v>39</v>
      </c>
      <c r="BA30" s="390"/>
      <c r="BB30" s="390"/>
      <c r="BC30" s="390"/>
      <c r="BD30" s="390"/>
      <c r="BE30" s="390"/>
      <c r="BF30" s="390"/>
      <c r="BG30" s="390"/>
      <c r="BH30" s="390"/>
      <c r="BI30" s="390"/>
      <c r="BJ30" s="390"/>
      <c r="BK30" s="39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90" t="s">
        <v>35</v>
      </c>
      <c r="E32" s="390"/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 t="s">
        <v>36</v>
      </c>
      <c r="Q32" s="390"/>
      <c r="R32" s="390"/>
      <c r="S32" s="390"/>
      <c r="T32" s="390"/>
      <c r="U32" s="390"/>
      <c r="V32" s="390"/>
      <c r="W32" s="390"/>
      <c r="X32" s="390"/>
      <c r="Y32" s="390"/>
      <c r="Z32" s="390"/>
      <c r="AA32" s="390"/>
      <c r="AB32" s="390" t="s">
        <v>37</v>
      </c>
      <c r="AC32" s="390"/>
      <c r="AD32" s="390"/>
      <c r="AE32" s="390"/>
      <c r="AF32" s="390"/>
      <c r="AG32" s="390"/>
      <c r="AH32" s="390"/>
      <c r="AI32" s="390"/>
      <c r="AJ32" s="390"/>
      <c r="AK32" s="390"/>
      <c r="AL32" s="390"/>
      <c r="AM32" s="390"/>
      <c r="AN32" s="390" t="s">
        <v>38</v>
      </c>
      <c r="AO32" s="390"/>
      <c r="AP32" s="390"/>
      <c r="AQ32" s="390"/>
      <c r="AR32" s="390"/>
      <c r="AS32" s="390"/>
      <c r="AT32" s="390"/>
      <c r="AU32" s="390"/>
      <c r="AV32" s="390"/>
      <c r="AW32" s="390"/>
      <c r="AX32" s="390"/>
      <c r="AY32" s="390"/>
      <c r="AZ32" s="390" t="s">
        <v>39</v>
      </c>
      <c r="BA32" s="390"/>
      <c r="BB32" s="390"/>
      <c r="BC32" s="390"/>
      <c r="BD32" s="390"/>
      <c r="BE32" s="390"/>
      <c r="BF32" s="390"/>
      <c r="BG32" s="390"/>
      <c r="BH32" s="390"/>
      <c r="BI32" s="390"/>
      <c r="BJ32" s="390"/>
      <c r="BK32" s="390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-18906250</v>
      </c>
      <c r="H35" s="121">
        <f>'FIN-P&amp;L_CWS'!I208</f>
        <v>-13508916.666666668</v>
      </c>
      <c r="I35" s="121">
        <f>'FIN-P&amp;L_CWS'!J208</f>
        <v>-13679916.666666668</v>
      </c>
      <c r="J35" s="121">
        <f>'FIN-P&amp;L_CWS'!K208</f>
        <v>-12711250</v>
      </c>
      <c r="K35" s="121">
        <f>'FIN-P&amp;L_CWS'!L208</f>
        <v>-12711250</v>
      </c>
      <c r="L35" s="121">
        <f>'FIN-P&amp;L_CWS'!M208</f>
        <v>-12711250</v>
      </c>
      <c r="M35" s="121">
        <f>'FIN-P&amp;L_CWS'!N208</f>
        <v>-12711250</v>
      </c>
      <c r="N35" s="121">
        <f>'FIN-P&amp;L_CWS'!O208</f>
        <v>-12711250</v>
      </c>
      <c r="O35" s="121">
        <f>'FIN-P&amp;L_CWS'!P208</f>
        <v>-12561750</v>
      </c>
      <c r="P35" s="121">
        <f>'FIN-P&amp;L_CWS'!Q208</f>
        <v>-14879335</v>
      </c>
      <c r="Q35" s="121">
        <f>'FIN-P&amp;L_CWS'!R208</f>
        <v>-16729900</v>
      </c>
      <c r="R35" s="121">
        <f>'FIN-P&amp;L_CWS'!S208</f>
        <v>-17333915</v>
      </c>
      <c r="S35" s="121">
        <f>'FIN-P&amp;L_CWS'!T208</f>
        <v>-16333915</v>
      </c>
      <c r="T35" s="121">
        <f>'FIN-P&amp;L_CWS'!U208</f>
        <v>-16333915</v>
      </c>
      <c r="U35" s="121">
        <f>'FIN-P&amp;L_CWS'!V208</f>
        <v>-16333915</v>
      </c>
      <c r="V35" s="121">
        <f>'FIN-P&amp;L_CWS'!W208</f>
        <v>-16333915</v>
      </c>
      <c r="W35" s="121">
        <f>'FIN-P&amp;L_CWS'!X208</f>
        <v>-16333915</v>
      </c>
      <c r="X35" s="121">
        <f>'FIN-P&amp;L_CWS'!Y208</f>
        <v>-16333915</v>
      </c>
      <c r="Y35" s="121">
        <f>'FIN-P&amp;L_CWS'!Z208</f>
        <v>-16333915</v>
      </c>
      <c r="Z35" s="121">
        <f>'FIN-P&amp;L_CWS'!AA208</f>
        <v>-16333915</v>
      </c>
      <c r="AA35" s="121">
        <f>'FIN-P&amp;L_CWS'!AB208</f>
        <v>-14483350</v>
      </c>
      <c r="AB35" s="121">
        <f>'FIN-P&amp;L_CWS'!AC208</f>
        <v>-13496840.1</v>
      </c>
      <c r="AC35" s="121">
        <f>'FIN-P&amp;L_CWS'!AD208</f>
        <v>-12246036.849999998</v>
      </c>
      <c r="AD35" s="121">
        <f>'FIN-P&amp;L_CWS'!AE208</f>
        <v>-11813264.650000002</v>
      </c>
      <c r="AE35" s="121">
        <f>'FIN-P&amp;L_CWS'!AF208</f>
        <v>-11813264.650000002</v>
      </c>
      <c r="AF35" s="121">
        <f>'FIN-P&amp;L_CWS'!AG208</f>
        <v>-11813264.650000002</v>
      </c>
      <c r="AG35" s="121">
        <f>'FIN-P&amp;L_CWS'!AH208</f>
        <v>-11813264.650000002</v>
      </c>
      <c r="AH35" s="121">
        <f>'FIN-P&amp;L_CWS'!AI208</f>
        <v>-11813264.650000002</v>
      </c>
      <c r="AI35" s="121">
        <f>'FIN-P&amp;L_CWS'!AJ208</f>
        <v>-11813264.650000002</v>
      </c>
      <c r="AJ35" s="121">
        <f>'FIN-P&amp;L_CWS'!AK208</f>
        <v>-11813264.650000002</v>
      </c>
      <c r="AK35" s="121">
        <f>'FIN-P&amp;L_CWS'!AL208</f>
        <v>-11813264.650000002</v>
      </c>
      <c r="AL35" s="121">
        <f>'FIN-P&amp;L_CWS'!AM208</f>
        <v>-11813264.650000002</v>
      </c>
      <c r="AM35" s="121">
        <f>'FIN-P&amp;L_CWS'!AN208</f>
        <v>-13089255.699999999</v>
      </c>
      <c r="AN35" s="121">
        <f>'FIN-P&amp;L_CWS'!AO208</f>
        <v>-23732304.9615</v>
      </c>
      <c r="AO35" s="121">
        <f>'FIN-P&amp;L_CWS'!AP208</f>
        <v>-27831407.605000004</v>
      </c>
      <c r="AP35" s="121">
        <f>'FIN-P&amp;L_CWS'!AQ208</f>
        <v>-29198796.022</v>
      </c>
      <c r="AQ35" s="121">
        <f>'FIN-P&amp;L_CWS'!AR208</f>
        <v>-29198796.022</v>
      </c>
      <c r="AR35" s="121">
        <f>'FIN-P&amp;L_CWS'!AS208</f>
        <v>-29198796.022</v>
      </c>
      <c r="AS35" s="121">
        <f>'FIN-P&amp;L_CWS'!AT208</f>
        <v>-29198796.022</v>
      </c>
      <c r="AT35" s="121">
        <f>'FIN-P&amp;L_CWS'!AU208</f>
        <v>-29198796.022</v>
      </c>
      <c r="AU35" s="121">
        <f>'FIN-P&amp;L_CWS'!AV208</f>
        <v>-29198796.022</v>
      </c>
      <c r="AV35" s="121">
        <f>'FIN-P&amp;L_CWS'!AW208</f>
        <v>-29198796.022</v>
      </c>
      <c r="AW35" s="121">
        <f>'FIN-P&amp;L_CWS'!AX208</f>
        <v>-29198796.022</v>
      </c>
      <c r="AX35" s="121">
        <f>'FIN-P&amp;L_CWS'!AY208</f>
        <v>-29198796.022</v>
      </c>
      <c r="AY35" s="121">
        <f>'FIN-P&amp;L_CWS'!AZ208</f>
        <v>-25099693.3785</v>
      </c>
      <c r="AZ35" s="121">
        <f>'FIN-P&amp;L_CWS'!BA208</f>
        <v>-29349924.509200007</v>
      </c>
      <c r="BA35" s="121">
        <f>'FIN-P&amp;L_CWS'!BB208</f>
        <v>-35976124.335995011</v>
      </c>
      <c r="BB35" s="121">
        <f>'FIN-P&amp;L_CWS'!BC208</f>
        <v>-38193159.930270009</v>
      </c>
      <c r="BC35" s="121">
        <f>'FIN-P&amp;L_CWS'!BD208</f>
        <v>-38193159.930270009</v>
      </c>
      <c r="BD35" s="121">
        <f>'FIN-P&amp;L_CWS'!BE208</f>
        <v>-38193159.930270009</v>
      </c>
      <c r="BE35" s="121">
        <f>'FIN-P&amp;L_CWS'!BF208</f>
        <v>-38193159.930270009</v>
      </c>
      <c r="BF35" s="121">
        <f>'FIN-P&amp;L_CWS'!BG208</f>
        <v>-38193159.930270009</v>
      </c>
      <c r="BG35" s="121">
        <f>'FIN-P&amp;L_CWS'!BH208</f>
        <v>-38193159.930270009</v>
      </c>
      <c r="BH35" s="121">
        <f>'FIN-P&amp;L_CWS'!BI208</f>
        <v>-38193159.930270009</v>
      </c>
      <c r="BI35" s="121">
        <f>'FIN-P&amp;L_CWS'!BJ208</f>
        <v>-38193159.930270009</v>
      </c>
      <c r="BJ35" s="121">
        <f>'FIN-P&amp;L_CWS'!BK208</f>
        <v>-38193159.930270009</v>
      </c>
      <c r="BK35" s="121">
        <f>'FIN-P&amp;L_CWS'!BL208</f>
        <v>-31562371.401520006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-18733000</v>
      </c>
      <c r="H45" s="121">
        <f t="shared" si="7"/>
        <v>-13333000.000000002</v>
      </c>
      <c r="I45" s="121">
        <f t="shared" si="7"/>
        <v>-13504000.000000002</v>
      </c>
      <c r="J45" s="121">
        <f t="shared" si="7"/>
        <v>-12534000</v>
      </c>
      <c r="K45" s="121">
        <f t="shared" si="7"/>
        <v>-12534000</v>
      </c>
      <c r="L45" s="121">
        <f t="shared" si="7"/>
        <v>-12534000</v>
      </c>
      <c r="M45" s="121">
        <f t="shared" si="7"/>
        <v>-12534000</v>
      </c>
      <c r="N45" s="121">
        <f t="shared" si="7"/>
        <v>-12534000</v>
      </c>
      <c r="O45" s="121">
        <f t="shared" si="7"/>
        <v>-12384500</v>
      </c>
      <c r="P45" s="121">
        <f t="shared" si="7"/>
        <v>-14702085</v>
      </c>
      <c r="Q45" s="121">
        <f t="shared" si="7"/>
        <v>-16552650</v>
      </c>
      <c r="R45" s="121">
        <f t="shared" si="7"/>
        <v>-17156665</v>
      </c>
      <c r="S45" s="121">
        <f t="shared" si="7"/>
        <v>-16156665</v>
      </c>
      <c r="T45" s="121">
        <f t="shared" si="7"/>
        <v>-16156665</v>
      </c>
      <c r="U45" s="121">
        <f t="shared" si="7"/>
        <v>-16156665</v>
      </c>
      <c r="V45" s="121">
        <f t="shared" si="7"/>
        <v>-16156665</v>
      </c>
      <c r="W45" s="121">
        <f t="shared" si="7"/>
        <v>-16156665</v>
      </c>
      <c r="X45" s="121">
        <f t="shared" si="7"/>
        <v>-16156665</v>
      </c>
      <c r="Y45" s="121">
        <f t="shared" si="7"/>
        <v>-16156665</v>
      </c>
      <c r="Z45" s="121">
        <f t="shared" si="7"/>
        <v>-16156665</v>
      </c>
      <c r="AA45" s="121">
        <f t="shared" si="7"/>
        <v>-14306100</v>
      </c>
      <c r="AB45" s="121">
        <f t="shared" si="7"/>
        <v>-13319590.1</v>
      </c>
      <c r="AC45" s="121">
        <f t="shared" si="7"/>
        <v>-12068786.849999998</v>
      </c>
      <c r="AD45" s="121">
        <f t="shared" si="7"/>
        <v>-11636014.650000002</v>
      </c>
      <c r="AE45" s="121">
        <f t="shared" si="7"/>
        <v>-11636014.650000002</v>
      </c>
      <c r="AF45" s="121">
        <f t="shared" si="7"/>
        <v>-11636014.650000002</v>
      </c>
      <c r="AG45" s="121">
        <f t="shared" si="7"/>
        <v>-11636014.650000002</v>
      </c>
      <c r="AH45" s="121">
        <f t="shared" si="7"/>
        <v>-11636014.650000002</v>
      </c>
      <c r="AI45" s="121">
        <f t="shared" ref="AI45:BK45" si="8">AI35+AI43</f>
        <v>-11636014.650000002</v>
      </c>
      <c r="AJ45" s="121">
        <f t="shared" si="8"/>
        <v>-11636014.650000002</v>
      </c>
      <c r="AK45" s="121">
        <f t="shared" si="8"/>
        <v>-11636014.650000002</v>
      </c>
      <c r="AL45" s="121">
        <f t="shared" si="8"/>
        <v>-11636014.650000002</v>
      </c>
      <c r="AM45" s="121">
        <f t="shared" si="8"/>
        <v>-12912005.699999999</v>
      </c>
      <c r="AN45" s="121">
        <f t="shared" si="8"/>
        <v>-23555054.9615</v>
      </c>
      <c r="AO45" s="121">
        <f t="shared" si="8"/>
        <v>-27654157.605000004</v>
      </c>
      <c r="AP45" s="121">
        <f t="shared" si="8"/>
        <v>-29021546.022</v>
      </c>
      <c r="AQ45" s="121">
        <f t="shared" si="8"/>
        <v>-29021546.022</v>
      </c>
      <c r="AR45" s="121">
        <f t="shared" si="8"/>
        <v>-29021546.022</v>
      </c>
      <c r="AS45" s="121">
        <f t="shared" si="8"/>
        <v>-29021546.022</v>
      </c>
      <c r="AT45" s="121">
        <f t="shared" si="8"/>
        <v>-29021546.022</v>
      </c>
      <c r="AU45" s="121">
        <f t="shared" si="8"/>
        <v>-29021546.022</v>
      </c>
      <c r="AV45" s="121">
        <f t="shared" si="8"/>
        <v>-29021546.022</v>
      </c>
      <c r="AW45" s="121">
        <f t="shared" si="8"/>
        <v>-29021546.022</v>
      </c>
      <c r="AX45" s="121">
        <f t="shared" si="8"/>
        <v>-29021546.022</v>
      </c>
      <c r="AY45" s="121">
        <f t="shared" si="8"/>
        <v>-24922443.3785</v>
      </c>
      <c r="AZ45" s="121">
        <f t="shared" si="8"/>
        <v>-29172674.509200007</v>
      </c>
      <c r="BA45" s="121">
        <f t="shared" si="8"/>
        <v>-35798874.335995011</v>
      </c>
      <c r="BB45" s="121">
        <f t="shared" si="8"/>
        <v>-38015909.930270009</v>
      </c>
      <c r="BC45" s="121">
        <f t="shared" si="8"/>
        <v>-38015909.930270009</v>
      </c>
      <c r="BD45" s="121">
        <f t="shared" si="8"/>
        <v>-38015909.930270009</v>
      </c>
      <c r="BE45" s="121">
        <f t="shared" si="8"/>
        <v>-38015909.930270009</v>
      </c>
      <c r="BF45" s="121">
        <f t="shared" si="8"/>
        <v>-38015909.930270009</v>
      </c>
      <c r="BG45" s="121">
        <f t="shared" si="8"/>
        <v>-38015909.930270009</v>
      </c>
      <c r="BH45" s="121">
        <f t="shared" si="8"/>
        <v>-38015909.930270009</v>
      </c>
      <c r="BI45" s="121">
        <f t="shared" si="8"/>
        <v>-38015909.930270009</v>
      </c>
      <c r="BJ45" s="121">
        <f t="shared" si="8"/>
        <v>-38015909.930270009</v>
      </c>
      <c r="BK45" s="121">
        <f t="shared" si="8"/>
        <v>-31385121.401520006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68739000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93775235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160716085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68739000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-29128000</v>
      </c>
      <c r="H55" s="121">
        <f t="shared" ca="1" si="10"/>
        <v>-13493000.000000002</v>
      </c>
      <c r="I55" s="121">
        <f t="shared" ca="1" si="10"/>
        <v>-13504000.000000002</v>
      </c>
      <c r="J55" s="121">
        <f t="shared" ca="1" si="10"/>
        <v>-12614000</v>
      </c>
      <c r="K55" s="121">
        <f t="shared" ca="1" si="10"/>
        <v>81241235</v>
      </c>
      <c r="L55" s="121">
        <f t="shared" ca="1" si="10"/>
        <v>-12534000</v>
      </c>
      <c r="M55" s="121">
        <f t="shared" ca="1" si="10"/>
        <v>-12534000</v>
      </c>
      <c r="N55" s="121">
        <f t="shared" ca="1" si="10"/>
        <v>-12534000</v>
      </c>
      <c r="O55" s="121">
        <f t="shared" ca="1" si="10"/>
        <v>-12384500</v>
      </c>
      <c r="P55" s="121">
        <f t="shared" ca="1" si="10"/>
        <v>-14702085</v>
      </c>
      <c r="Q55" s="121">
        <f t="shared" ca="1" si="10"/>
        <v>-16552650</v>
      </c>
      <c r="R55" s="121">
        <f t="shared" ca="1" si="10"/>
        <v>143559420</v>
      </c>
      <c r="S55" s="121">
        <f t="shared" ca="1" si="10"/>
        <v>-16156665</v>
      </c>
      <c r="T55" s="121">
        <f t="shared" ca="1" si="10"/>
        <v>-16156665</v>
      </c>
      <c r="U55" s="121">
        <f t="shared" ca="1" si="10"/>
        <v>-16156665</v>
      </c>
      <c r="V55" s="121">
        <f t="shared" ca="1" si="10"/>
        <v>-16156665</v>
      </c>
      <c r="W55" s="121">
        <f t="shared" ca="1" si="10"/>
        <v>-16156665</v>
      </c>
      <c r="X55" s="121">
        <f t="shared" ca="1" si="10"/>
        <v>-16156665</v>
      </c>
      <c r="Y55" s="121">
        <f t="shared" ca="1" si="10"/>
        <v>-16156665</v>
      </c>
      <c r="Z55" s="121">
        <f t="shared" ca="1" si="10"/>
        <v>-16156665</v>
      </c>
      <c r="AA55" s="121">
        <f t="shared" ca="1" si="10"/>
        <v>-14306100</v>
      </c>
      <c r="AB55" s="121">
        <f t="shared" ca="1" si="10"/>
        <v>-13319590.1</v>
      </c>
      <c r="AC55" s="121">
        <f t="shared" ca="1" si="10"/>
        <v>-12068786.849999998</v>
      </c>
      <c r="AD55" s="121">
        <f t="shared" ca="1" si="10"/>
        <v>-11636014.650000002</v>
      </c>
      <c r="AE55" s="121">
        <f t="shared" ca="1" si="10"/>
        <v>-11636014.650000002</v>
      </c>
      <c r="AF55" s="121">
        <f t="shared" ca="1" si="10"/>
        <v>-11636014.650000002</v>
      </c>
      <c r="AG55" s="121">
        <f t="shared" ca="1" si="10"/>
        <v>-11636014.650000002</v>
      </c>
      <c r="AH55" s="121">
        <f t="shared" ca="1" si="10"/>
        <v>-11636014.650000002</v>
      </c>
      <c r="AI55" s="121">
        <f t="shared" ca="1" si="10"/>
        <v>-11636014.650000002</v>
      </c>
      <c r="AJ55" s="121">
        <f t="shared" ca="1" si="10"/>
        <v>-11636014.650000002</v>
      </c>
      <c r="AK55" s="121">
        <f t="shared" ca="1" si="10"/>
        <v>-11636014.650000002</v>
      </c>
      <c r="AL55" s="121">
        <f t="shared" ca="1" si="10"/>
        <v>-11636014.650000002</v>
      </c>
      <c r="AM55" s="121">
        <f t="shared" ca="1" si="10"/>
        <v>-12912005.699999999</v>
      </c>
      <c r="AN55" s="121">
        <f t="shared" ca="1" si="10"/>
        <v>-23555054.9615</v>
      </c>
      <c r="AO55" s="121">
        <f t="shared" ca="1" si="10"/>
        <v>-27654157.605000004</v>
      </c>
      <c r="AP55" s="121">
        <f t="shared" ca="1" si="10"/>
        <v>-29021546.022</v>
      </c>
      <c r="AQ55" s="121">
        <f t="shared" ca="1" si="10"/>
        <v>-29021546.022</v>
      </c>
      <c r="AR55" s="121">
        <f t="shared" ca="1" si="10"/>
        <v>-29021546.022</v>
      </c>
      <c r="AS55" s="121">
        <f t="shared" ca="1" si="10"/>
        <v>-29021546.022</v>
      </c>
      <c r="AT55" s="121">
        <f t="shared" ca="1" si="10"/>
        <v>-29021546.022</v>
      </c>
      <c r="AU55" s="121">
        <f t="shared" ca="1" si="10"/>
        <v>-29021546.022</v>
      </c>
      <c r="AV55" s="121">
        <f t="shared" ca="1" si="10"/>
        <v>-29021546.022</v>
      </c>
      <c r="AW55" s="121">
        <f t="shared" ca="1" si="10"/>
        <v>-29021546.022</v>
      </c>
      <c r="AX55" s="121">
        <f t="shared" ca="1" si="10"/>
        <v>-29021546.022</v>
      </c>
      <c r="AY55" s="121">
        <f t="shared" ca="1" si="10"/>
        <v>-24922443.3785</v>
      </c>
      <c r="AZ55" s="121">
        <f t="shared" ca="1" si="10"/>
        <v>-29172674.509200007</v>
      </c>
      <c r="BA55" s="121">
        <f t="shared" ca="1" si="10"/>
        <v>-35798874.335995011</v>
      </c>
      <c r="BB55" s="121">
        <f t="shared" ca="1" si="10"/>
        <v>-38015909.930270009</v>
      </c>
      <c r="BC55" s="121">
        <f t="shared" ca="1" si="10"/>
        <v>-38015909.930270009</v>
      </c>
      <c r="BD55" s="121">
        <f t="shared" ca="1" si="10"/>
        <v>-38015909.930270009</v>
      </c>
      <c r="BE55" s="121">
        <f t="shared" ca="1" si="10"/>
        <v>-38015909.930270009</v>
      </c>
      <c r="BF55" s="121">
        <f t="shared" ca="1" si="10"/>
        <v>-38015909.930270009</v>
      </c>
      <c r="BG55" s="121">
        <f t="shared" ca="1" si="10"/>
        <v>-38015909.930270009</v>
      </c>
      <c r="BH55" s="121">
        <f t="shared" ca="1" si="10"/>
        <v>-38015909.930270009</v>
      </c>
      <c r="BI55" s="121">
        <f t="shared" ca="1" si="10"/>
        <v>-38015909.930270009</v>
      </c>
      <c r="BJ55" s="121">
        <f t="shared" ca="1" si="10"/>
        <v>-38015909.930270009</v>
      </c>
      <c r="BK55" s="121">
        <f t="shared" ca="1" si="10"/>
        <v>-31385121.401520006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68739000</v>
      </c>
      <c r="E57" s="121">
        <f t="shared" ca="1" si="11"/>
        <v>68739000</v>
      </c>
      <c r="F57" s="121">
        <f t="shared" ca="1" si="11"/>
        <v>68739000</v>
      </c>
      <c r="G57" s="121">
        <f t="shared" ca="1" si="11"/>
        <v>68739000</v>
      </c>
      <c r="H57" s="121">
        <f t="shared" ca="1" si="11"/>
        <v>39611000</v>
      </c>
      <c r="I57" s="121">
        <f t="shared" ca="1" si="11"/>
        <v>26118000</v>
      </c>
      <c r="J57" s="121">
        <f t="shared" ca="1" si="11"/>
        <v>12613999.999999998</v>
      </c>
      <c r="K57" s="121">
        <f t="shared" ca="1" si="11"/>
        <v>0</v>
      </c>
      <c r="L57" s="121">
        <f t="shared" ca="1" si="11"/>
        <v>81241235</v>
      </c>
      <c r="M57" s="121">
        <f t="shared" ca="1" si="11"/>
        <v>68707235</v>
      </c>
      <c r="N57" s="121">
        <f t="shared" ca="1" si="11"/>
        <v>56173235</v>
      </c>
      <c r="O57" s="121">
        <f t="shared" ca="1" si="11"/>
        <v>43639235</v>
      </c>
      <c r="P57" s="121">
        <f t="shared" ca="1" si="11"/>
        <v>31254735</v>
      </c>
      <c r="Q57" s="121">
        <f t="shared" ca="1" si="11"/>
        <v>16552650</v>
      </c>
      <c r="R57" s="121">
        <f t="shared" ca="1" si="11"/>
        <v>0</v>
      </c>
      <c r="S57" s="121">
        <f t="shared" ca="1" si="11"/>
        <v>143559420</v>
      </c>
      <c r="T57" s="121">
        <f t="shared" ca="1" si="11"/>
        <v>127402755</v>
      </c>
      <c r="U57" s="121">
        <f t="shared" ca="1" si="11"/>
        <v>111246090</v>
      </c>
      <c r="V57" s="121">
        <f t="shared" ca="1" si="11"/>
        <v>95089425</v>
      </c>
      <c r="W57" s="121">
        <f t="shared" ca="1" si="11"/>
        <v>78932760</v>
      </c>
      <c r="X57" s="121">
        <f t="shared" ca="1" si="11"/>
        <v>62776095</v>
      </c>
      <c r="Y57" s="121">
        <f t="shared" ca="1" si="11"/>
        <v>46619430</v>
      </c>
      <c r="Z57" s="121">
        <f t="shared" ca="1" si="11"/>
        <v>30462765</v>
      </c>
      <c r="AA57" s="121">
        <f t="shared" ca="1" si="11"/>
        <v>14306100</v>
      </c>
      <c r="AB57" s="121">
        <f t="shared" ca="1" si="11"/>
        <v>0</v>
      </c>
      <c r="AC57" s="121">
        <f t="shared" ca="1" si="11"/>
        <v>-13319590.1</v>
      </c>
      <c r="AD57" s="121">
        <f t="shared" ca="1" si="11"/>
        <v>-25388376.949999996</v>
      </c>
      <c r="AE57" s="121">
        <f t="shared" ca="1" si="11"/>
        <v>-37024391.599999994</v>
      </c>
      <c r="AF57" s="121">
        <f t="shared" ca="1" si="11"/>
        <v>-48660406.25</v>
      </c>
      <c r="AG57" s="121">
        <f t="shared" ca="1" si="11"/>
        <v>-60296420.900000006</v>
      </c>
      <c r="AH57" s="121">
        <f t="shared" ca="1" si="11"/>
        <v>-71932435.550000012</v>
      </c>
      <c r="AI57" s="121">
        <f t="shared" ca="1" si="11"/>
        <v>-83568450.200000018</v>
      </c>
      <c r="AJ57" s="121">
        <f t="shared" ref="AJ57:BK57" ca="1" si="12">AI58</f>
        <v>-95204464.850000024</v>
      </c>
      <c r="AK57" s="121">
        <f t="shared" ca="1" si="12"/>
        <v>-106840479.50000003</v>
      </c>
      <c r="AL57" s="121">
        <f t="shared" ca="1" si="12"/>
        <v>-118476494.15000004</v>
      </c>
      <c r="AM57" s="121">
        <f t="shared" ca="1" si="12"/>
        <v>-130112508.80000004</v>
      </c>
      <c r="AN57" s="121">
        <f t="shared" ca="1" si="12"/>
        <v>-143024514.50000003</v>
      </c>
      <c r="AO57" s="121">
        <f t="shared" ca="1" si="12"/>
        <v>-166579569.46150002</v>
      </c>
      <c r="AP57" s="121">
        <f t="shared" ca="1" si="12"/>
        <v>-194233727.06650001</v>
      </c>
      <c r="AQ57" s="121">
        <f t="shared" ca="1" si="12"/>
        <v>-223255273.08850002</v>
      </c>
      <c r="AR57" s="121">
        <f t="shared" ca="1" si="12"/>
        <v>-252276819.11050004</v>
      </c>
      <c r="AS57" s="121">
        <f t="shared" ca="1" si="12"/>
        <v>-281298365.13250005</v>
      </c>
      <c r="AT57" s="121">
        <f t="shared" ca="1" si="12"/>
        <v>-310319911.15450007</v>
      </c>
      <c r="AU57" s="121">
        <f t="shared" ca="1" si="12"/>
        <v>-339341457.17650008</v>
      </c>
      <c r="AV57" s="121">
        <f t="shared" ca="1" si="12"/>
        <v>-368363003.1985001</v>
      </c>
      <c r="AW57" s="121">
        <f t="shared" ca="1" si="12"/>
        <v>-397384549.22050011</v>
      </c>
      <c r="AX57" s="121">
        <f t="shared" ca="1" si="12"/>
        <v>-426406095.24250013</v>
      </c>
      <c r="AY57" s="121">
        <f t="shared" ca="1" si="12"/>
        <v>-455427641.26450014</v>
      </c>
      <c r="AZ57" s="121">
        <f t="shared" ca="1" si="12"/>
        <v>-480350084.64300013</v>
      </c>
      <c r="BA57" s="121">
        <f t="shared" ca="1" si="12"/>
        <v>-509522759.1522001</v>
      </c>
      <c r="BB57" s="121">
        <f t="shared" ca="1" si="12"/>
        <v>-545321633.48819506</v>
      </c>
      <c r="BC57" s="121">
        <f t="shared" ca="1" si="12"/>
        <v>-583337543.41846502</v>
      </c>
      <c r="BD57" s="121">
        <f t="shared" ca="1" si="12"/>
        <v>-621353453.34873497</v>
      </c>
      <c r="BE57" s="121">
        <f t="shared" ca="1" si="12"/>
        <v>-659369363.27900493</v>
      </c>
      <c r="BF57" s="121">
        <f t="shared" ca="1" si="12"/>
        <v>-697385273.20927489</v>
      </c>
      <c r="BG57" s="121">
        <f t="shared" ca="1" si="12"/>
        <v>-735401183.13954484</v>
      </c>
      <c r="BH57" s="121">
        <f t="shared" ca="1" si="12"/>
        <v>-773417093.0698148</v>
      </c>
      <c r="BI57" s="121">
        <f t="shared" ca="1" si="12"/>
        <v>-811433003.00008476</v>
      </c>
      <c r="BJ57" s="121">
        <f t="shared" ca="1" si="12"/>
        <v>-849448912.93035471</v>
      </c>
      <c r="BK57" s="121">
        <f t="shared" ca="1" si="12"/>
        <v>-887464822.86062467</v>
      </c>
      <c r="BL57" s="130"/>
    </row>
    <row r="58" spans="2:64" x14ac:dyDescent="0.15">
      <c r="B58" s="136" t="s">
        <v>467</v>
      </c>
      <c r="C58" s="121">
        <f ca="1">C55</f>
        <v>68739000</v>
      </c>
      <c r="D58" s="121">
        <f t="shared" ref="D58:AI58" ca="1" si="13">D57+D55</f>
        <v>68739000</v>
      </c>
      <c r="E58" s="121">
        <f t="shared" ca="1" si="13"/>
        <v>68739000</v>
      </c>
      <c r="F58" s="121">
        <f t="shared" ca="1" si="13"/>
        <v>68739000</v>
      </c>
      <c r="G58" s="121">
        <f t="shared" ca="1" si="13"/>
        <v>39611000</v>
      </c>
      <c r="H58" s="121">
        <f t="shared" ca="1" si="13"/>
        <v>26118000</v>
      </c>
      <c r="I58" s="121">
        <f t="shared" ca="1" si="13"/>
        <v>12613999.999999998</v>
      </c>
      <c r="J58" s="121">
        <f t="shared" ca="1" si="13"/>
        <v>0</v>
      </c>
      <c r="K58" s="121">
        <f t="shared" ca="1" si="13"/>
        <v>81241235</v>
      </c>
      <c r="L58" s="121">
        <f t="shared" ca="1" si="13"/>
        <v>68707235</v>
      </c>
      <c r="M58" s="121">
        <f t="shared" ca="1" si="13"/>
        <v>56173235</v>
      </c>
      <c r="N58" s="121">
        <f t="shared" ca="1" si="13"/>
        <v>43639235</v>
      </c>
      <c r="O58" s="121">
        <f t="shared" ca="1" si="13"/>
        <v>31254735</v>
      </c>
      <c r="P58" s="121">
        <f t="shared" ca="1" si="13"/>
        <v>16552650</v>
      </c>
      <c r="Q58" s="121">
        <f t="shared" ca="1" si="13"/>
        <v>0</v>
      </c>
      <c r="R58" s="121">
        <f t="shared" ca="1" si="13"/>
        <v>143559420</v>
      </c>
      <c r="S58" s="121">
        <f t="shared" ca="1" si="13"/>
        <v>127402755</v>
      </c>
      <c r="T58" s="121">
        <f t="shared" ca="1" si="13"/>
        <v>111246090</v>
      </c>
      <c r="U58" s="121">
        <f t="shared" ca="1" si="13"/>
        <v>95089425</v>
      </c>
      <c r="V58" s="121">
        <f t="shared" ca="1" si="13"/>
        <v>78932760</v>
      </c>
      <c r="W58" s="121">
        <f t="shared" ca="1" si="13"/>
        <v>62776095</v>
      </c>
      <c r="X58" s="121">
        <f t="shared" ca="1" si="13"/>
        <v>46619430</v>
      </c>
      <c r="Y58" s="121">
        <f t="shared" ca="1" si="13"/>
        <v>30462765</v>
      </c>
      <c r="Z58" s="121">
        <f t="shared" ca="1" si="13"/>
        <v>14306100</v>
      </c>
      <c r="AA58" s="121">
        <f t="shared" ca="1" si="13"/>
        <v>0</v>
      </c>
      <c r="AB58" s="121">
        <f t="shared" ca="1" si="13"/>
        <v>-13319590.1</v>
      </c>
      <c r="AC58" s="121">
        <f t="shared" ca="1" si="13"/>
        <v>-25388376.949999996</v>
      </c>
      <c r="AD58" s="121">
        <f t="shared" ca="1" si="13"/>
        <v>-37024391.599999994</v>
      </c>
      <c r="AE58" s="121">
        <f t="shared" ca="1" si="13"/>
        <v>-48660406.25</v>
      </c>
      <c r="AF58" s="121">
        <f t="shared" ca="1" si="13"/>
        <v>-60296420.900000006</v>
      </c>
      <c r="AG58" s="121">
        <f t="shared" ca="1" si="13"/>
        <v>-71932435.550000012</v>
      </c>
      <c r="AH58" s="121">
        <f t="shared" ca="1" si="13"/>
        <v>-83568450.200000018</v>
      </c>
      <c r="AI58" s="121">
        <f t="shared" ca="1" si="13"/>
        <v>-95204464.850000024</v>
      </c>
      <c r="AJ58" s="121">
        <f t="shared" ref="AJ58:BK58" ca="1" si="14">AJ57+AJ55</f>
        <v>-106840479.50000003</v>
      </c>
      <c r="AK58" s="121">
        <f t="shared" ca="1" si="14"/>
        <v>-118476494.15000004</v>
      </c>
      <c r="AL58" s="121">
        <f t="shared" ca="1" si="14"/>
        <v>-130112508.80000004</v>
      </c>
      <c r="AM58" s="121">
        <f t="shared" ca="1" si="14"/>
        <v>-143024514.50000003</v>
      </c>
      <c r="AN58" s="121">
        <f t="shared" ca="1" si="14"/>
        <v>-166579569.46150002</v>
      </c>
      <c r="AO58" s="121">
        <f t="shared" ca="1" si="14"/>
        <v>-194233727.06650001</v>
      </c>
      <c r="AP58" s="121">
        <f t="shared" ca="1" si="14"/>
        <v>-223255273.08850002</v>
      </c>
      <c r="AQ58" s="121">
        <f t="shared" ca="1" si="14"/>
        <v>-252276819.11050004</v>
      </c>
      <c r="AR58" s="121">
        <f t="shared" ca="1" si="14"/>
        <v>-281298365.13250005</v>
      </c>
      <c r="AS58" s="121">
        <f t="shared" ca="1" si="14"/>
        <v>-310319911.15450007</v>
      </c>
      <c r="AT58" s="121">
        <f t="shared" ca="1" si="14"/>
        <v>-339341457.17650008</v>
      </c>
      <c r="AU58" s="121">
        <f t="shared" ca="1" si="14"/>
        <v>-368363003.1985001</v>
      </c>
      <c r="AV58" s="121">
        <f t="shared" ca="1" si="14"/>
        <v>-397384549.22050011</v>
      </c>
      <c r="AW58" s="121">
        <f t="shared" ca="1" si="14"/>
        <v>-426406095.24250013</v>
      </c>
      <c r="AX58" s="121">
        <f t="shared" ca="1" si="14"/>
        <v>-455427641.26450014</v>
      </c>
      <c r="AY58" s="121">
        <f t="shared" ca="1" si="14"/>
        <v>-480350084.64300013</v>
      </c>
      <c r="AZ58" s="121">
        <f t="shared" ca="1" si="14"/>
        <v>-509522759.1522001</v>
      </c>
      <c r="BA58" s="121">
        <f t="shared" ca="1" si="14"/>
        <v>-545321633.48819506</v>
      </c>
      <c r="BB58" s="121">
        <f t="shared" ca="1" si="14"/>
        <v>-583337543.41846502</v>
      </c>
      <c r="BC58" s="121">
        <f t="shared" ca="1" si="14"/>
        <v>-621353453.34873497</v>
      </c>
      <c r="BD58" s="121">
        <f t="shared" ca="1" si="14"/>
        <v>-659369363.27900493</v>
      </c>
      <c r="BE58" s="121">
        <f t="shared" ca="1" si="14"/>
        <v>-697385273.20927489</v>
      </c>
      <c r="BF58" s="121">
        <f t="shared" ca="1" si="14"/>
        <v>-735401183.13954484</v>
      </c>
      <c r="BG58" s="121">
        <f t="shared" ca="1" si="14"/>
        <v>-773417093.0698148</v>
      </c>
      <c r="BH58" s="121">
        <f t="shared" ca="1" si="14"/>
        <v>-811433003.00008476</v>
      </c>
      <c r="BI58" s="121">
        <f t="shared" ca="1" si="14"/>
        <v>-849448912.93035471</v>
      </c>
      <c r="BJ58" s="121">
        <f t="shared" ca="1" si="14"/>
        <v>-887464822.86062467</v>
      </c>
      <c r="BK58" s="121">
        <f t="shared" ca="1" si="14"/>
        <v>-918849944.26214468</v>
      </c>
      <c r="BL58" s="130"/>
    </row>
    <row r="60" spans="2:64" x14ac:dyDescent="0.15">
      <c r="B60" s="138" t="s">
        <v>1044</v>
      </c>
      <c r="C60" s="130">
        <f ca="1">C53</f>
        <v>68739000</v>
      </c>
      <c r="D60" s="130">
        <f t="shared" ref="D60:AI60" ca="1" si="15">D53+C60</f>
        <v>68739000</v>
      </c>
      <c r="E60" s="130">
        <f t="shared" ca="1" si="15"/>
        <v>68739000</v>
      </c>
      <c r="F60" s="130">
        <f t="shared" ca="1" si="15"/>
        <v>68739000</v>
      </c>
      <c r="G60" s="130">
        <f t="shared" ca="1" si="15"/>
        <v>68739000</v>
      </c>
      <c r="H60" s="130">
        <f t="shared" ca="1" si="15"/>
        <v>68739000</v>
      </c>
      <c r="I60" s="130">
        <f t="shared" ca="1" si="15"/>
        <v>68739000</v>
      </c>
      <c r="J60" s="130">
        <f t="shared" ca="1" si="15"/>
        <v>68739000</v>
      </c>
      <c r="K60" s="130">
        <f t="shared" ca="1" si="15"/>
        <v>162514235</v>
      </c>
      <c r="L60" s="130">
        <f t="shared" ca="1" si="15"/>
        <v>162514235</v>
      </c>
      <c r="M60" s="130">
        <f t="shared" ca="1" si="15"/>
        <v>162514235</v>
      </c>
      <c r="N60" s="130">
        <f t="shared" ca="1" si="15"/>
        <v>162514235</v>
      </c>
      <c r="O60" s="130">
        <f t="shared" ca="1" si="15"/>
        <v>162514235</v>
      </c>
      <c r="P60" s="130">
        <f t="shared" ca="1" si="15"/>
        <v>162514235</v>
      </c>
      <c r="Q60" s="130">
        <f t="shared" ca="1" si="15"/>
        <v>162514235</v>
      </c>
      <c r="R60" s="130">
        <f t="shared" ca="1" si="15"/>
        <v>323230320</v>
      </c>
      <c r="S60" s="130">
        <f t="shared" ca="1" si="15"/>
        <v>323230320</v>
      </c>
      <c r="T60" s="130">
        <f t="shared" ca="1" si="15"/>
        <v>323230320</v>
      </c>
      <c r="U60" s="130">
        <f t="shared" ca="1" si="15"/>
        <v>323230320</v>
      </c>
      <c r="V60" s="130">
        <f t="shared" ca="1" si="15"/>
        <v>323230320</v>
      </c>
      <c r="W60" s="130">
        <f t="shared" ca="1" si="15"/>
        <v>323230320</v>
      </c>
      <c r="X60" s="130">
        <f t="shared" ca="1" si="15"/>
        <v>323230320</v>
      </c>
      <c r="Y60" s="130">
        <f t="shared" ca="1" si="15"/>
        <v>323230320</v>
      </c>
      <c r="Z60" s="130">
        <f t="shared" ca="1" si="15"/>
        <v>323230320</v>
      </c>
      <c r="AA60" s="130">
        <f t="shared" ca="1" si="15"/>
        <v>323230320</v>
      </c>
      <c r="AB60" s="130">
        <f t="shared" ca="1" si="15"/>
        <v>323230320</v>
      </c>
      <c r="AC60" s="130">
        <f t="shared" ca="1" si="15"/>
        <v>323230320</v>
      </c>
      <c r="AD60" s="130">
        <f t="shared" ca="1" si="15"/>
        <v>323230320</v>
      </c>
      <c r="AE60" s="130">
        <f t="shared" ca="1" si="15"/>
        <v>323230320</v>
      </c>
      <c r="AF60" s="130">
        <f t="shared" ca="1" si="15"/>
        <v>323230320</v>
      </c>
      <c r="AG60" s="130">
        <f t="shared" ca="1" si="15"/>
        <v>323230320</v>
      </c>
      <c r="AH60" s="130">
        <f t="shared" ca="1" si="15"/>
        <v>323230320</v>
      </c>
      <c r="AI60" s="130">
        <f t="shared" ca="1" si="15"/>
        <v>323230320</v>
      </c>
      <c r="AJ60" s="130">
        <f t="shared" ref="AJ60:BK60" ca="1" si="16">AJ53+AI60</f>
        <v>323230320</v>
      </c>
      <c r="AK60" s="130">
        <f t="shared" ca="1" si="16"/>
        <v>323230320</v>
      </c>
      <c r="AL60" s="130">
        <f t="shared" ca="1" si="16"/>
        <v>323230320</v>
      </c>
      <c r="AM60" s="130">
        <f t="shared" ca="1" si="16"/>
        <v>323230320</v>
      </c>
      <c r="AN60" s="130">
        <f t="shared" ca="1" si="16"/>
        <v>323230320</v>
      </c>
      <c r="AO60" s="130">
        <f t="shared" ca="1" si="16"/>
        <v>323230320</v>
      </c>
      <c r="AP60" s="130">
        <f t="shared" ca="1" si="16"/>
        <v>323230320</v>
      </c>
      <c r="AQ60" s="130">
        <f t="shared" ca="1" si="16"/>
        <v>323230320</v>
      </c>
      <c r="AR60" s="130">
        <f t="shared" ca="1" si="16"/>
        <v>323230320</v>
      </c>
      <c r="AS60" s="130">
        <f t="shared" ca="1" si="16"/>
        <v>323230320</v>
      </c>
      <c r="AT60" s="130">
        <f t="shared" ca="1" si="16"/>
        <v>323230320</v>
      </c>
      <c r="AU60" s="130">
        <f t="shared" ca="1" si="16"/>
        <v>323230320</v>
      </c>
      <c r="AV60" s="130">
        <f t="shared" ca="1" si="16"/>
        <v>323230320</v>
      </c>
      <c r="AW60" s="130">
        <f t="shared" ca="1" si="16"/>
        <v>323230320</v>
      </c>
      <c r="AX60" s="130">
        <f t="shared" ca="1" si="16"/>
        <v>323230320</v>
      </c>
      <c r="AY60" s="130">
        <f t="shared" ca="1" si="16"/>
        <v>323230320</v>
      </c>
      <c r="AZ60" s="130">
        <f t="shared" ca="1" si="16"/>
        <v>323230320</v>
      </c>
      <c r="BA60" s="130">
        <f t="shared" ca="1" si="16"/>
        <v>323230320</v>
      </c>
      <c r="BB60" s="130">
        <f t="shared" ca="1" si="16"/>
        <v>323230320</v>
      </c>
      <c r="BC60" s="130">
        <f t="shared" ca="1" si="16"/>
        <v>323230320</v>
      </c>
      <c r="BD60" s="130">
        <f t="shared" ca="1" si="16"/>
        <v>323230320</v>
      </c>
      <c r="BE60" s="130">
        <f t="shared" ca="1" si="16"/>
        <v>323230320</v>
      </c>
      <c r="BF60" s="130">
        <f t="shared" ca="1" si="16"/>
        <v>323230320</v>
      </c>
      <c r="BG60" s="130">
        <f t="shared" ca="1" si="16"/>
        <v>323230320</v>
      </c>
      <c r="BH60" s="130">
        <f t="shared" ca="1" si="16"/>
        <v>323230320</v>
      </c>
      <c r="BI60" s="130">
        <f t="shared" ca="1" si="16"/>
        <v>323230320</v>
      </c>
      <c r="BJ60" s="130">
        <f t="shared" ca="1" si="16"/>
        <v>323230320</v>
      </c>
      <c r="BK60" s="130">
        <f t="shared" ca="1" si="16"/>
        <v>323230320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-29128000</v>
      </c>
      <c r="H67" s="121">
        <f t="shared" si="17"/>
        <v>-13493000.000000002</v>
      </c>
      <c r="I67" s="121">
        <f t="shared" si="17"/>
        <v>-13504000.000000002</v>
      </c>
      <c r="J67" s="121">
        <f t="shared" si="17"/>
        <v>-12614000</v>
      </c>
      <c r="K67" s="121">
        <f t="shared" si="17"/>
        <v>-12534000</v>
      </c>
      <c r="L67" s="121">
        <f t="shared" si="17"/>
        <v>-12534000</v>
      </c>
      <c r="M67" s="121">
        <f t="shared" si="17"/>
        <v>-12534000</v>
      </c>
      <c r="N67" s="121">
        <f t="shared" si="17"/>
        <v>-12534000</v>
      </c>
      <c r="O67" s="121">
        <f t="shared" si="17"/>
        <v>-12384500</v>
      </c>
      <c r="P67" s="121">
        <f>P45+P50+P65</f>
        <v>-14702085</v>
      </c>
      <c r="Q67" s="121">
        <f t="shared" si="17"/>
        <v>-16552650</v>
      </c>
      <c r="R67" s="121">
        <f t="shared" si="17"/>
        <v>-17156665</v>
      </c>
      <c r="S67" s="121">
        <f t="shared" si="17"/>
        <v>-16156665</v>
      </c>
      <c r="T67" s="121">
        <f t="shared" si="17"/>
        <v>-16156665</v>
      </c>
      <c r="U67" s="121">
        <f t="shared" si="17"/>
        <v>-16156665</v>
      </c>
      <c r="V67" s="121">
        <f t="shared" si="17"/>
        <v>-16156665</v>
      </c>
      <c r="W67" s="121">
        <f t="shared" si="17"/>
        <v>-16156665</v>
      </c>
      <c r="X67" s="121">
        <f t="shared" si="17"/>
        <v>-16156665</v>
      </c>
      <c r="Y67" s="121">
        <f t="shared" si="17"/>
        <v>-16156665</v>
      </c>
      <c r="Z67" s="121">
        <f t="shared" si="17"/>
        <v>-16156665</v>
      </c>
      <c r="AA67" s="121">
        <f t="shared" si="17"/>
        <v>-14306100</v>
      </c>
      <c r="AB67" s="121">
        <f t="shared" si="17"/>
        <v>-13319590.1</v>
      </c>
      <c r="AC67" s="121">
        <f t="shared" si="17"/>
        <v>-12068786.849999998</v>
      </c>
      <c r="AD67" s="121">
        <f t="shared" si="17"/>
        <v>-11636014.650000002</v>
      </c>
      <c r="AE67" s="121">
        <f t="shared" si="17"/>
        <v>-11636014.650000002</v>
      </c>
      <c r="AF67" s="121">
        <f t="shared" si="17"/>
        <v>-11636014.650000002</v>
      </c>
      <c r="AG67" s="121">
        <f t="shared" si="17"/>
        <v>-11636014.650000002</v>
      </c>
      <c r="AH67" s="121">
        <f t="shared" si="17"/>
        <v>-11636014.650000002</v>
      </c>
      <c r="AI67" s="121">
        <f t="shared" si="17"/>
        <v>-11636014.650000002</v>
      </c>
      <c r="AJ67" s="121">
        <f t="shared" si="17"/>
        <v>-11636014.650000002</v>
      </c>
      <c r="AK67" s="121">
        <f t="shared" si="17"/>
        <v>-11636014.650000002</v>
      </c>
      <c r="AL67" s="121">
        <f t="shared" si="17"/>
        <v>-11636014.650000002</v>
      </c>
      <c r="AM67" s="121">
        <f t="shared" si="17"/>
        <v>-12912005.699999999</v>
      </c>
      <c r="AN67" s="121">
        <f t="shared" si="17"/>
        <v>-23555054.9615</v>
      </c>
      <c r="AO67" s="121">
        <f t="shared" si="17"/>
        <v>-27654157.605000004</v>
      </c>
      <c r="AP67" s="121">
        <f t="shared" si="17"/>
        <v>-29021546.022</v>
      </c>
      <c r="AQ67" s="121">
        <f t="shared" si="17"/>
        <v>-29021546.022</v>
      </c>
      <c r="AR67" s="121">
        <f t="shared" si="17"/>
        <v>-29021546.022</v>
      </c>
      <c r="AS67" s="121">
        <f t="shared" si="17"/>
        <v>-29021546.022</v>
      </c>
      <c r="AT67" s="121">
        <f t="shared" si="17"/>
        <v>-29021546.022</v>
      </c>
      <c r="AU67" s="121">
        <f t="shared" si="17"/>
        <v>-29021546.022</v>
      </c>
      <c r="AV67" s="121">
        <f t="shared" si="17"/>
        <v>-29021546.022</v>
      </c>
      <c r="AW67" s="121">
        <f t="shared" si="17"/>
        <v>-29021546.022</v>
      </c>
      <c r="AX67" s="121">
        <f t="shared" si="17"/>
        <v>-29021546.022</v>
      </c>
      <c r="AY67" s="121">
        <f t="shared" si="17"/>
        <v>-24922443.3785</v>
      </c>
      <c r="AZ67" s="121">
        <f t="shared" si="17"/>
        <v>-29172674.509200007</v>
      </c>
      <c r="BA67" s="121">
        <f t="shared" si="17"/>
        <v>-35798874.335995011</v>
      </c>
      <c r="BB67" s="121">
        <f t="shared" si="17"/>
        <v>-38015909.930270009</v>
      </c>
      <c r="BC67" s="121">
        <f t="shared" si="17"/>
        <v>-38015909.930270009</v>
      </c>
      <c r="BD67" s="121">
        <f t="shared" si="17"/>
        <v>-38015909.930270009</v>
      </c>
      <c r="BE67" s="121">
        <f t="shared" si="17"/>
        <v>-38015909.930270009</v>
      </c>
      <c r="BF67" s="121">
        <f t="shared" si="17"/>
        <v>-38015909.930270009</v>
      </c>
      <c r="BG67" s="121">
        <f t="shared" si="17"/>
        <v>-38015909.930270009</v>
      </c>
      <c r="BH67" s="121">
        <f t="shared" si="17"/>
        <v>-38015909.930270009</v>
      </c>
      <c r="BI67" s="121">
        <f t="shared" si="17"/>
        <v>-38015909.930270009</v>
      </c>
      <c r="BJ67" s="121">
        <f t="shared" si="17"/>
        <v>-38015909.930270009</v>
      </c>
      <c r="BK67" s="121">
        <f t="shared" si="17"/>
        <v>-31385121.401520006</v>
      </c>
      <c r="BL67" s="48">
        <f>SUM(C67:BK67)</f>
        <v>-1242080264.2621441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-29128000</v>
      </c>
      <c r="I69" s="121">
        <f t="shared" si="18"/>
        <v>-42621000</v>
      </c>
      <c r="J69" s="121">
        <f t="shared" si="18"/>
        <v>-56125000</v>
      </c>
      <c r="K69" s="121">
        <f t="shared" si="18"/>
        <v>-68739000</v>
      </c>
      <c r="L69" s="121">
        <f t="shared" si="18"/>
        <v>-81273000</v>
      </c>
      <c r="M69" s="121">
        <f t="shared" si="18"/>
        <v>-93807000</v>
      </c>
      <c r="N69" s="121">
        <f t="shared" si="18"/>
        <v>-106341000</v>
      </c>
      <c r="O69" s="121">
        <f t="shared" si="18"/>
        <v>-118875000</v>
      </c>
      <c r="P69" s="121">
        <f t="shared" si="18"/>
        <v>-131259500</v>
      </c>
      <c r="Q69" s="121">
        <f t="shared" si="18"/>
        <v>-145961585</v>
      </c>
      <c r="R69" s="121">
        <f t="shared" si="18"/>
        <v>-162514235</v>
      </c>
      <c r="S69" s="121">
        <f t="shared" si="18"/>
        <v>-179670900</v>
      </c>
      <c r="T69" s="121">
        <f t="shared" si="18"/>
        <v>-195827565</v>
      </c>
      <c r="U69" s="121">
        <f t="shared" si="18"/>
        <v>-211984230</v>
      </c>
      <c r="V69" s="121">
        <f t="shared" si="18"/>
        <v>-228140895</v>
      </c>
      <c r="W69" s="121">
        <f t="shared" si="18"/>
        <v>-244297560</v>
      </c>
      <c r="X69" s="121">
        <f t="shared" si="18"/>
        <v>-260454225</v>
      </c>
      <c r="Y69" s="121">
        <f t="shared" si="18"/>
        <v>-276610890</v>
      </c>
      <c r="Z69" s="121">
        <f t="shared" si="18"/>
        <v>-292767555</v>
      </c>
      <c r="AA69" s="121">
        <f t="shared" si="18"/>
        <v>-308924220</v>
      </c>
      <c r="AB69" s="121">
        <f t="shared" si="18"/>
        <v>-323230320</v>
      </c>
      <c r="AC69" s="121">
        <f t="shared" si="18"/>
        <v>-336549910.10000002</v>
      </c>
      <c r="AD69" s="121">
        <f t="shared" si="18"/>
        <v>-348618696.95000005</v>
      </c>
      <c r="AE69" s="121">
        <f t="shared" si="18"/>
        <v>-360254711.60000002</v>
      </c>
      <c r="AF69" s="121">
        <f t="shared" si="18"/>
        <v>-371890726.25</v>
      </c>
      <c r="AG69" s="121">
        <f t="shared" si="18"/>
        <v>-383526740.89999998</v>
      </c>
      <c r="AH69" s="121">
        <f t="shared" si="18"/>
        <v>-395162755.54999995</v>
      </c>
      <c r="AI69" s="121">
        <f t="shared" si="18"/>
        <v>-406798770.19999993</v>
      </c>
      <c r="AJ69" s="121">
        <f t="shared" ref="AJ69:BK69" si="19">AI70</f>
        <v>-418434784.8499999</v>
      </c>
      <c r="AK69" s="121">
        <f t="shared" si="19"/>
        <v>-430070799.49999988</v>
      </c>
      <c r="AL69" s="121">
        <f t="shared" si="19"/>
        <v>-441706814.14999986</v>
      </c>
      <c r="AM69" s="121">
        <f t="shared" si="19"/>
        <v>-453342828.79999983</v>
      </c>
      <c r="AN69" s="121">
        <f t="shared" si="19"/>
        <v>-466254834.49999982</v>
      </c>
      <c r="AO69" s="121">
        <f t="shared" si="19"/>
        <v>-489809889.46149981</v>
      </c>
      <c r="AP69" s="121">
        <f t="shared" si="19"/>
        <v>-517464047.06649983</v>
      </c>
      <c r="AQ69" s="121">
        <f t="shared" si="19"/>
        <v>-546485593.08849978</v>
      </c>
      <c r="AR69" s="121">
        <f t="shared" si="19"/>
        <v>-575507139.11049974</v>
      </c>
      <c r="AS69" s="121">
        <f t="shared" si="19"/>
        <v>-604528685.13249969</v>
      </c>
      <c r="AT69" s="121">
        <f t="shared" si="19"/>
        <v>-633550231.15449965</v>
      </c>
      <c r="AU69" s="121">
        <f t="shared" si="19"/>
        <v>-662571777.17649961</v>
      </c>
      <c r="AV69" s="121">
        <f t="shared" si="19"/>
        <v>-691593323.19849956</v>
      </c>
      <c r="AW69" s="121">
        <f t="shared" si="19"/>
        <v>-720614869.22049952</v>
      </c>
      <c r="AX69" s="121">
        <f t="shared" si="19"/>
        <v>-749636415.24249947</v>
      </c>
      <c r="AY69" s="121">
        <f t="shared" si="19"/>
        <v>-778657961.26449943</v>
      </c>
      <c r="AZ69" s="121">
        <f t="shared" si="19"/>
        <v>-803580404.64299941</v>
      </c>
      <c r="BA69" s="121">
        <f t="shared" si="19"/>
        <v>-832753079.15219939</v>
      </c>
      <c r="BB69" s="121">
        <f t="shared" si="19"/>
        <v>-868551953.48819435</v>
      </c>
      <c r="BC69" s="121">
        <f t="shared" si="19"/>
        <v>-906567863.4184643</v>
      </c>
      <c r="BD69" s="121">
        <f t="shared" si="19"/>
        <v>-944583773.34873426</v>
      </c>
      <c r="BE69" s="121">
        <f t="shared" si="19"/>
        <v>-982599683.27900422</v>
      </c>
      <c r="BF69" s="121">
        <f t="shared" si="19"/>
        <v>-1020615593.2092742</v>
      </c>
      <c r="BG69" s="121">
        <f t="shared" si="19"/>
        <v>-1058631503.1395441</v>
      </c>
      <c r="BH69" s="121">
        <f t="shared" si="19"/>
        <v>-1096647413.0698142</v>
      </c>
      <c r="BI69" s="121">
        <f t="shared" si="19"/>
        <v>-1134663323.0000842</v>
      </c>
      <c r="BJ69" s="121">
        <f t="shared" si="19"/>
        <v>-1172679232.9303541</v>
      </c>
      <c r="BK69" s="121">
        <f t="shared" si="19"/>
        <v>-1210695142.8606241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-29128000</v>
      </c>
      <c r="H70" s="121">
        <f t="shared" si="20"/>
        <v>-42621000</v>
      </c>
      <c r="I70" s="121">
        <f t="shared" si="20"/>
        <v>-56125000</v>
      </c>
      <c r="J70" s="121">
        <f t="shared" si="20"/>
        <v>-68739000</v>
      </c>
      <c r="K70" s="121">
        <f t="shared" si="20"/>
        <v>-81273000</v>
      </c>
      <c r="L70" s="121">
        <f t="shared" si="20"/>
        <v>-93807000</v>
      </c>
      <c r="M70" s="121">
        <f t="shared" si="20"/>
        <v>-106341000</v>
      </c>
      <c r="N70" s="121">
        <f t="shared" si="20"/>
        <v>-118875000</v>
      </c>
      <c r="O70" s="121">
        <f t="shared" si="20"/>
        <v>-131259500</v>
      </c>
      <c r="P70" s="121">
        <f t="shared" si="20"/>
        <v>-145961585</v>
      </c>
      <c r="Q70" s="121">
        <f t="shared" si="20"/>
        <v>-162514235</v>
      </c>
      <c r="R70" s="121">
        <f t="shared" si="20"/>
        <v>-179670900</v>
      </c>
      <c r="S70" s="121">
        <f t="shared" si="20"/>
        <v>-195827565</v>
      </c>
      <c r="T70" s="121">
        <f t="shared" si="20"/>
        <v>-211984230</v>
      </c>
      <c r="U70" s="121">
        <f t="shared" si="20"/>
        <v>-228140895</v>
      </c>
      <c r="V70" s="121">
        <f t="shared" si="20"/>
        <v>-244297560</v>
      </c>
      <c r="W70" s="121">
        <f t="shared" si="20"/>
        <v>-260454225</v>
      </c>
      <c r="X70" s="121">
        <f t="shared" si="20"/>
        <v>-276610890</v>
      </c>
      <c r="Y70" s="121">
        <f t="shared" si="20"/>
        <v>-292767555</v>
      </c>
      <c r="Z70" s="121">
        <f t="shared" si="20"/>
        <v>-308924220</v>
      </c>
      <c r="AA70" s="121">
        <f t="shared" si="20"/>
        <v>-323230320</v>
      </c>
      <c r="AB70" s="121">
        <f t="shared" si="20"/>
        <v>-336549910.10000002</v>
      </c>
      <c r="AC70" s="121">
        <f t="shared" si="20"/>
        <v>-348618696.95000005</v>
      </c>
      <c r="AD70" s="121">
        <f t="shared" si="20"/>
        <v>-360254711.60000002</v>
      </c>
      <c r="AE70" s="121">
        <f t="shared" si="20"/>
        <v>-371890726.25</v>
      </c>
      <c r="AF70" s="121">
        <f t="shared" si="20"/>
        <v>-383526740.89999998</v>
      </c>
      <c r="AG70" s="121">
        <f t="shared" si="20"/>
        <v>-395162755.54999995</v>
      </c>
      <c r="AH70" s="121">
        <f t="shared" si="20"/>
        <v>-406798770.19999993</v>
      </c>
      <c r="AI70" s="121">
        <f t="shared" si="20"/>
        <v>-418434784.8499999</v>
      </c>
      <c r="AJ70" s="121">
        <f t="shared" ref="AJ70:BK70" si="21">AJ69+AJ67</f>
        <v>-430070799.49999988</v>
      </c>
      <c r="AK70" s="121">
        <f t="shared" si="21"/>
        <v>-441706814.14999986</v>
      </c>
      <c r="AL70" s="121">
        <f t="shared" si="21"/>
        <v>-453342828.79999983</v>
      </c>
      <c r="AM70" s="121">
        <f t="shared" si="21"/>
        <v>-466254834.49999982</v>
      </c>
      <c r="AN70" s="121">
        <f t="shared" si="21"/>
        <v>-489809889.46149981</v>
      </c>
      <c r="AO70" s="121">
        <f t="shared" si="21"/>
        <v>-517464047.06649983</v>
      </c>
      <c r="AP70" s="121">
        <f t="shared" si="21"/>
        <v>-546485593.08849978</v>
      </c>
      <c r="AQ70" s="121">
        <f t="shared" si="21"/>
        <v>-575507139.11049974</v>
      </c>
      <c r="AR70" s="121">
        <f t="shared" si="21"/>
        <v>-604528685.13249969</v>
      </c>
      <c r="AS70" s="121">
        <f t="shared" si="21"/>
        <v>-633550231.15449965</v>
      </c>
      <c r="AT70" s="121">
        <f t="shared" si="21"/>
        <v>-662571777.17649961</v>
      </c>
      <c r="AU70" s="121">
        <f t="shared" si="21"/>
        <v>-691593323.19849956</v>
      </c>
      <c r="AV70" s="121">
        <f t="shared" si="21"/>
        <v>-720614869.22049952</v>
      </c>
      <c r="AW70" s="121">
        <f t="shared" si="21"/>
        <v>-749636415.24249947</v>
      </c>
      <c r="AX70" s="121">
        <f t="shared" si="21"/>
        <v>-778657961.26449943</v>
      </c>
      <c r="AY70" s="121">
        <f t="shared" si="21"/>
        <v>-803580404.64299941</v>
      </c>
      <c r="AZ70" s="121">
        <f t="shared" si="21"/>
        <v>-832753079.15219939</v>
      </c>
      <c r="BA70" s="121">
        <f t="shared" si="21"/>
        <v>-868551953.48819435</v>
      </c>
      <c r="BB70" s="121">
        <f t="shared" si="21"/>
        <v>-906567863.4184643</v>
      </c>
      <c r="BC70" s="121">
        <f t="shared" si="21"/>
        <v>-944583773.34873426</v>
      </c>
      <c r="BD70" s="121">
        <f t="shared" si="21"/>
        <v>-982599683.27900422</v>
      </c>
      <c r="BE70" s="121">
        <f t="shared" si="21"/>
        <v>-1020615593.2092742</v>
      </c>
      <c r="BF70" s="121">
        <f t="shared" si="21"/>
        <v>-1058631503.1395441</v>
      </c>
      <c r="BG70" s="121">
        <f t="shared" si="21"/>
        <v>-1096647413.0698142</v>
      </c>
      <c r="BH70" s="121">
        <f t="shared" si="21"/>
        <v>-1134663323.0000842</v>
      </c>
      <c r="BI70" s="121">
        <f t="shared" si="21"/>
        <v>-1172679232.9303541</v>
      </c>
      <c r="BJ70" s="121">
        <f t="shared" si="21"/>
        <v>-1210695142.8606241</v>
      </c>
      <c r="BK70" s="121">
        <f t="shared" si="21"/>
        <v>-1242080264.2621441</v>
      </c>
      <c r="BL70" s="130">
        <f ca="1">+BK58-BK70</f>
        <v>323230319.9999994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68739000</v>
      </c>
      <c r="E7" s="121">
        <f ca="1">P50</f>
        <v>31254735</v>
      </c>
      <c r="F7" s="121">
        <f ca="1">AB50</f>
        <v>0</v>
      </c>
      <c r="G7" s="121">
        <f ca="1">AN50</f>
        <v>-143024514.50000003</v>
      </c>
      <c r="H7" s="121">
        <f ca="1">AZ50</f>
        <v>-480350084.64300013</v>
      </c>
      <c r="I7" s="121">
        <f ca="1">BL50</f>
        <v>-918849944.26214468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68739000</v>
      </c>
      <c r="E10" s="121">
        <f ca="1">P53</f>
        <v>31254735</v>
      </c>
      <c r="F10" s="121">
        <f ca="1">AB53</f>
        <v>0</v>
      </c>
      <c r="G10" s="121">
        <f ca="1">SUM(G7:G9)</f>
        <v>-143024514.50000003</v>
      </c>
      <c r="H10" s="121">
        <f ca="1">SUM(H7:H9)</f>
        <v>-480350084.64300013</v>
      </c>
      <c r="I10" s="121">
        <f ca="1">SUM(I7:I9)</f>
        <v>-918849944.26214468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68739000</v>
      </c>
      <c r="E17" s="121">
        <f ca="1">E15+E10</f>
        <v>40301151.666666664</v>
      </c>
      <c r="F17" s="121">
        <f ca="1">F15+F10</f>
        <v>6919416.666666667</v>
      </c>
      <c r="G17" s="121">
        <f ca="1">G15+G10</f>
        <v>-138232097.83333337</v>
      </c>
      <c r="H17" s="121">
        <f ca="1">H15+H10</f>
        <v>-477684667.97633344</v>
      </c>
      <c r="I17" s="121">
        <f ca="1">I15+I10</f>
        <v>-918311527.59547806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68739000</v>
      </c>
      <c r="E34" s="121">
        <f ca="1">P77</f>
        <v>162514235</v>
      </c>
      <c r="F34" s="121">
        <f ca="1">AB77</f>
        <v>323230320</v>
      </c>
      <c r="G34" s="121">
        <f ca="1">AN77</f>
        <v>323230320</v>
      </c>
      <c r="H34" s="121">
        <f ca="1">AZ77</f>
        <v>323230320</v>
      </c>
      <c r="I34" s="121">
        <f ca="1">BL77</f>
        <v>323230320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-109651333.33333334</v>
      </c>
      <c r="F35" s="121">
        <f>AB78</f>
        <v>-301827553.33333337</v>
      </c>
      <c r="G35" s="121">
        <f>AN78</f>
        <v>-448373162.13333321</v>
      </c>
      <c r="H35" s="121">
        <f>AZ78</f>
        <v>-775815294.5978328</v>
      </c>
      <c r="I35" s="121">
        <f>BL78</f>
        <v>-1209979476.1939573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-12561750</v>
      </c>
      <c r="F36" s="121">
        <f>AB79</f>
        <v>-14483350</v>
      </c>
      <c r="G36" s="121">
        <f>AN79</f>
        <v>-13089255.699999999</v>
      </c>
      <c r="H36" s="121">
        <f>AZ79</f>
        <v>-25099693.3785</v>
      </c>
      <c r="I36" s="121">
        <f>BL79</f>
        <v>-31562371.401520006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68739000</v>
      </c>
      <c r="E37" s="121">
        <f ca="1">P80</f>
        <v>40301151.666666657</v>
      </c>
      <c r="F37" s="121">
        <f ca="1">AB80</f>
        <v>6919416.6666666269</v>
      </c>
      <c r="G37" s="121">
        <f ca="1">AN80</f>
        <v>-138232097.83333319</v>
      </c>
      <c r="H37" s="121">
        <f ca="1">AZ80</f>
        <v>-477684667.97633278</v>
      </c>
      <c r="I37" s="121">
        <f ca="1">BL80</f>
        <v>-918311527.59547734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68739000</v>
      </c>
      <c r="E39" s="121">
        <f ca="1">E37+E31</f>
        <v>40301151.666666657</v>
      </c>
      <c r="F39" s="121">
        <f ca="1">F37+F31</f>
        <v>6919416.6666666269</v>
      </c>
      <c r="G39" s="121">
        <f ca="1">G37+G31</f>
        <v>-138232097.83333319</v>
      </c>
      <c r="H39" s="121">
        <f ca="1">H37+H31</f>
        <v>-477684667.97633278</v>
      </c>
      <c r="I39" s="121">
        <f ca="1">I37+I31</f>
        <v>-918311527.59547734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90" t="s">
        <v>35</v>
      </c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 t="s">
        <v>36</v>
      </c>
      <c r="R42" s="390"/>
      <c r="S42" s="390"/>
      <c r="T42" s="390"/>
      <c r="U42" s="390"/>
      <c r="V42" s="390"/>
      <c r="W42" s="390"/>
      <c r="X42" s="390"/>
      <c r="Y42" s="390"/>
      <c r="Z42" s="390"/>
      <c r="AA42" s="390"/>
      <c r="AB42" s="390"/>
      <c r="AC42" s="390" t="s">
        <v>37</v>
      </c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390"/>
      <c r="AO42" s="390" t="s">
        <v>38</v>
      </c>
      <c r="AP42" s="390"/>
      <c r="AQ42" s="390"/>
      <c r="AR42" s="390"/>
      <c r="AS42" s="390"/>
      <c r="AT42" s="390"/>
      <c r="AU42" s="390"/>
      <c r="AV42" s="390"/>
      <c r="AW42" s="390"/>
      <c r="AX42" s="390"/>
      <c r="AY42" s="390"/>
      <c r="AZ42" s="390"/>
      <c r="BA42" s="390" t="s">
        <v>39</v>
      </c>
      <c r="BB42" s="390"/>
      <c r="BC42" s="390"/>
      <c r="BD42" s="390"/>
      <c r="BE42" s="390"/>
      <c r="BF42" s="390"/>
      <c r="BG42" s="390"/>
      <c r="BH42" s="390"/>
      <c r="BI42" s="390"/>
      <c r="BJ42" s="390"/>
      <c r="BK42" s="390"/>
      <c r="BL42" s="39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68739000</v>
      </c>
      <c r="E50" s="121">
        <f ca="1">IF($D42="Y",'FIN-CASHFLOW_CWS'!D58,'FIN-CASHFLOW_CWS'!D70)</f>
        <v>68739000</v>
      </c>
      <c r="F50" s="121">
        <f ca="1">IF($D42="Y",'FIN-CASHFLOW_CWS'!E58,'FIN-CASHFLOW_CWS'!E70)</f>
        <v>68739000</v>
      </c>
      <c r="G50" s="121">
        <f ca="1">IF($D42="Y",'FIN-CASHFLOW_CWS'!F58,'FIN-CASHFLOW_CWS'!F70)</f>
        <v>68739000</v>
      </c>
      <c r="H50" s="121">
        <f ca="1">IF($D42="Y",'FIN-CASHFLOW_CWS'!G58,'FIN-CASHFLOW_CWS'!G70)</f>
        <v>39611000</v>
      </c>
      <c r="I50" s="121">
        <f ca="1">IF($D42="Y",'FIN-CASHFLOW_CWS'!H58,'FIN-CASHFLOW_CWS'!H70)</f>
        <v>26118000</v>
      </c>
      <c r="J50" s="121">
        <f ca="1">IF($D42="Y",'FIN-CASHFLOW_CWS'!I58,'FIN-CASHFLOW_CWS'!I70)</f>
        <v>12613999.999999998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81241235</v>
      </c>
      <c r="M50" s="121">
        <f ca="1">IF($D42="Y",'FIN-CASHFLOW_CWS'!L58,'FIN-CASHFLOW_CWS'!L70)</f>
        <v>68707235</v>
      </c>
      <c r="N50" s="121">
        <f ca="1">IF($D42="Y",'FIN-CASHFLOW_CWS'!M58,'FIN-CASHFLOW_CWS'!M70)</f>
        <v>56173235</v>
      </c>
      <c r="O50" s="121">
        <f ca="1">IF($D42="Y",'FIN-CASHFLOW_CWS'!N58,'FIN-CASHFLOW_CWS'!N70)</f>
        <v>43639235</v>
      </c>
      <c r="P50" s="121">
        <f ca="1">IF($D42="Y",'FIN-CASHFLOW_CWS'!O58,'FIN-CASHFLOW_CWS'!O70)</f>
        <v>31254735</v>
      </c>
      <c r="Q50" s="121">
        <f ca="1">IF($D42="Y",'FIN-CASHFLOW_CWS'!P58,'FIN-CASHFLOW_CWS'!P70)</f>
        <v>16552650</v>
      </c>
      <c r="R50" s="121">
        <f ca="1">IF($D42="Y",'FIN-CASHFLOW_CWS'!Q58,'FIN-CASHFLOW_CWS'!Q70)</f>
        <v>0</v>
      </c>
      <c r="S50" s="121">
        <f ca="1">IF($D42="Y",'FIN-CASHFLOW_CWS'!R58,'FIN-CASHFLOW_CWS'!R70)</f>
        <v>143559420</v>
      </c>
      <c r="T50" s="121">
        <f ca="1">IF($D42="Y",'FIN-CASHFLOW_CWS'!S58,'FIN-CASHFLOW_CWS'!S70)</f>
        <v>127402755</v>
      </c>
      <c r="U50" s="121">
        <f ca="1">IF($D42="Y",'FIN-CASHFLOW_CWS'!T58,'FIN-CASHFLOW_CWS'!T70)</f>
        <v>111246090</v>
      </c>
      <c r="V50" s="121">
        <f ca="1">IF($D42="Y",'FIN-CASHFLOW_CWS'!U58,'FIN-CASHFLOW_CWS'!U70)</f>
        <v>95089425</v>
      </c>
      <c r="W50" s="121">
        <f ca="1">IF($D42="Y",'FIN-CASHFLOW_CWS'!V58,'FIN-CASHFLOW_CWS'!V70)</f>
        <v>78932760</v>
      </c>
      <c r="X50" s="121">
        <f ca="1">IF($D42="Y",'FIN-CASHFLOW_CWS'!W58,'FIN-CASHFLOW_CWS'!W70)</f>
        <v>62776095</v>
      </c>
      <c r="Y50" s="121">
        <f ca="1">IF($D42="Y",'FIN-CASHFLOW_CWS'!X58,'FIN-CASHFLOW_CWS'!X70)</f>
        <v>46619430</v>
      </c>
      <c r="Z50" s="121">
        <f ca="1">IF($D42="Y",'FIN-CASHFLOW_CWS'!Y58,'FIN-CASHFLOW_CWS'!Y70)</f>
        <v>30462765</v>
      </c>
      <c r="AA50" s="121">
        <f ca="1">IF($D42="Y",'FIN-CASHFLOW_CWS'!Z58,'FIN-CASHFLOW_CWS'!Z70)</f>
        <v>14306100</v>
      </c>
      <c r="AB50" s="121">
        <f ca="1">IF($D42="Y",'FIN-CASHFLOW_CWS'!AA58,'FIN-CASHFLOW_CWS'!AA70)</f>
        <v>0</v>
      </c>
      <c r="AC50" s="121">
        <f ca="1">IF($D42="Y",'FIN-CASHFLOW_CWS'!AB58,'FIN-CASHFLOW_CWS'!AB70)</f>
        <v>-13319590.1</v>
      </c>
      <c r="AD50" s="121">
        <f ca="1">IF($D42="Y",'FIN-CASHFLOW_CWS'!AC58,'FIN-CASHFLOW_CWS'!AC70)</f>
        <v>-25388376.949999996</v>
      </c>
      <c r="AE50" s="121">
        <f ca="1">IF($D42="Y",'FIN-CASHFLOW_CWS'!AD58,'FIN-CASHFLOW_CWS'!AD70)</f>
        <v>-37024391.599999994</v>
      </c>
      <c r="AF50" s="121">
        <f ca="1">IF($D42="Y",'FIN-CASHFLOW_CWS'!AE58,'FIN-CASHFLOW_CWS'!AE70)</f>
        <v>-48660406.25</v>
      </c>
      <c r="AG50" s="121">
        <f ca="1">IF($D42="Y",'FIN-CASHFLOW_CWS'!AF58,'FIN-CASHFLOW_CWS'!AF70)</f>
        <v>-60296420.900000006</v>
      </c>
      <c r="AH50" s="121">
        <f ca="1">IF($D42="Y",'FIN-CASHFLOW_CWS'!AG58,'FIN-CASHFLOW_CWS'!AG70)</f>
        <v>-71932435.550000012</v>
      </c>
      <c r="AI50" s="121">
        <f ca="1">IF($D42="Y",'FIN-CASHFLOW_CWS'!AH58,'FIN-CASHFLOW_CWS'!AH70)</f>
        <v>-83568450.200000018</v>
      </c>
      <c r="AJ50" s="121">
        <f ca="1">IF($D42="Y",'FIN-CASHFLOW_CWS'!AI58,'FIN-CASHFLOW_CWS'!AI70)</f>
        <v>-95204464.850000024</v>
      </c>
      <c r="AK50" s="121">
        <f ca="1">IF($D42="Y",'FIN-CASHFLOW_CWS'!AJ58,'FIN-CASHFLOW_CWS'!AJ70)</f>
        <v>-106840479.50000003</v>
      </c>
      <c r="AL50" s="121">
        <f ca="1">IF($D42="Y",'FIN-CASHFLOW_CWS'!AK58,'FIN-CASHFLOW_CWS'!AK70)</f>
        <v>-118476494.15000004</v>
      </c>
      <c r="AM50" s="121">
        <f ca="1">IF($D42="Y",'FIN-CASHFLOW_CWS'!AL58,'FIN-CASHFLOW_CWS'!AL70)</f>
        <v>-130112508.80000004</v>
      </c>
      <c r="AN50" s="121">
        <f ca="1">IF($D42="Y",'FIN-CASHFLOW_CWS'!AM58,'FIN-CASHFLOW_CWS'!AM70)</f>
        <v>-143024514.50000003</v>
      </c>
      <c r="AO50" s="121">
        <f ca="1">IF($D42="Y",'FIN-CASHFLOW_CWS'!AN58,'FIN-CASHFLOW_CWS'!AN70)</f>
        <v>-166579569.46150002</v>
      </c>
      <c r="AP50" s="121">
        <f ca="1">IF($D42="Y",'FIN-CASHFLOW_CWS'!AO58,'FIN-CASHFLOW_CWS'!AO70)</f>
        <v>-194233727.06650001</v>
      </c>
      <c r="AQ50" s="121">
        <f ca="1">IF($D42="Y",'FIN-CASHFLOW_CWS'!AP58,'FIN-CASHFLOW_CWS'!AP70)</f>
        <v>-223255273.08850002</v>
      </c>
      <c r="AR50" s="121">
        <f ca="1">IF($D42="Y",'FIN-CASHFLOW_CWS'!AQ58,'FIN-CASHFLOW_CWS'!AQ70)</f>
        <v>-252276819.11050004</v>
      </c>
      <c r="AS50" s="121">
        <f ca="1">IF($D42="Y",'FIN-CASHFLOW_CWS'!AR58,'FIN-CASHFLOW_CWS'!AR70)</f>
        <v>-281298365.13250005</v>
      </c>
      <c r="AT50" s="121">
        <f ca="1">IF($D42="Y",'FIN-CASHFLOW_CWS'!AS58,'FIN-CASHFLOW_CWS'!AS70)</f>
        <v>-310319911.15450007</v>
      </c>
      <c r="AU50" s="121">
        <f ca="1">IF($D42="Y",'FIN-CASHFLOW_CWS'!AT58,'FIN-CASHFLOW_CWS'!AT70)</f>
        <v>-339341457.17650008</v>
      </c>
      <c r="AV50" s="121">
        <f ca="1">IF($D42="Y",'FIN-CASHFLOW_CWS'!AU58,'FIN-CASHFLOW_CWS'!AU70)</f>
        <v>-368363003.1985001</v>
      </c>
      <c r="AW50" s="121">
        <f ca="1">IF($D42="Y",'FIN-CASHFLOW_CWS'!AV58,'FIN-CASHFLOW_CWS'!AV70)</f>
        <v>-397384549.22050011</v>
      </c>
      <c r="AX50" s="121">
        <f ca="1">IF($D42="Y",'FIN-CASHFLOW_CWS'!AW58,'FIN-CASHFLOW_CWS'!AW70)</f>
        <v>-426406095.24250013</v>
      </c>
      <c r="AY50" s="121">
        <f ca="1">IF($D42="Y",'FIN-CASHFLOW_CWS'!AX58,'FIN-CASHFLOW_CWS'!AX70)</f>
        <v>-455427641.26450014</v>
      </c>
      <c r="AZ50" s="121">
        <f ca="1">IF($D42="Y",'FIN-CASHFLOW_CWS'!AY58,'FIN-CASHFLOW_CWS'!AY70)</f>
        <v>-480350084.64300013</v>
      </c>
      <c r="BA50" s="121">
        <f ca="1">IF($D42="Y",'FIN-CASHFLOW_CWS'!AZ58,'FIN-CASHFLOW_CWS'!AZ70)</f>
        <v>-509522759.1522001</v>
      </c>
      <c r="BB50" s="121">
        <f ca="1">IF($D42="Y",'FIN-CASHFLOW_CWS'!BA58,'FIN-CASHFLOW_CWS'!BA70)</f>
        <v>-545321633.48819506</v>
      </c>
      <c r="BC50" s="121">
        <f ca="1">IF($D42="Y",'FIN-CASHFLOW_CWS'!BB58,'FIN-CASHFLOW_CWS'!BB70)</f>
        <v>-583337543.41846502</v>
      </c>
      <c r="BD50" s="121">
        <f ca="1">IF($D42="Y",'FIN-CASHFLOW_CWS'!BC58,'FIN-CASHFLOW_CWS'!BC70)</f>
        <v>-621353453.34873497</v>
      </c>
      <c r="BE50" s="121">
        <f ca="1">IF($D42="Y",'FIN-CASHFLOW_CWS'!BD58,'FIN-CASHFLOW_CWS'!BD70)</f>
        <v>-659369363.27900493</v>
      </c>
      <c r="BF50" s="121">
        <f ca="1">IF($D42="Y",'FIN-CASHFLOW_CWS'!BE58,'FIN-CASHFLOW_CWS'!BE70)</f>
        <v>-697385273.20927489</v>
      </c>
      <c r="BG50" s="121">
        <f ca="1">IF($D42="Y",'FIN-CASHFLOW_CWS'!BF58,'FIN-CASHFLOW_CWS'!BF70)</f>
        <v>-735401183.13954484</v>
      </c>
      <c r="BH50" s="121">
        <f ca="1">IF($D42="Y",'FIN-CASHFLOW_CWS'!BG58,'FIN-CASHFLOW_CWS'!BG70)</f>
        <v>-773417093.0698148</v>
      </c>
      <c r="BI50" s="121">
        <f ca="1">IF($D42="Y",'FIN-CASHFLOW_CWS'!BH58,'FIN-CASHFLOW_CWS'!BH70)</f>
        <v>-811433003.00008476</v>
      </c>
      <c r="BJ50" s="121">
        <f ca="1">IF($D42="Y",'FIN-CASHFLOW_CWS'!BI58,'FIN-CASHFLOW_CWS'!BI70)</f>
        <v>-849448912.93035471</v>
      </c>
      <c r="BK50" s="121">
        <f ca="1">IF($D42="Y",'FIN-CASHFLOW_CWS'!BJ58,'FIN-CASHFLOW_CWS'!BJ70)</f>
        <v>-887464822.86062467</v>
      </c>
      <c r="BL50" s="121">
        <f ca="1">IF($D42="Y",'FIN-CASHFLOW_CWS'!BK58,'FIN-CASHFLOW_CWS'!BK70)</f>
        <v>-918849944.26214468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68739000</v>
      </c>
      <c r="E53" s="121">
        <f ca="1">SUM(E50:E52)</f>
        <v>68739000</v>
      </c>
      <c r="F53" s="121">
        <f t="shared" ref="F53:BL53" ca="1" si="3">SUM(F50:F52)</f>
        <v>68739000</v>
      </c>
      <c r="G53" s="121">
        <f t="shared" ca="1" si="3"/>
        <v>68739000</v>
      </c>
      <c r="H53" s="121">
        <f t="shared" ca="1" si="3"/>
        <v>39611000</v>
      </c>
      <c r="I53" s="121">
        <f t="shared" ca="1" si="3"/>
        <v>26118000</v>
      </c>
      <c r="J53" s="121">
        <f t="shared" ca="1" si="3"/>
        <v>12613999.999999998</v>
      </c>
      <c r="K53" s="121">
        <f t="shared" ca="1" si="3"/>
        <v>0</v>
      </c>
      <c r="L53" s="121">
        <f t="shared" ca="1" si="3"/>
        <v>81241235</v>
      </c>
      <c r="M53" s="121">
        <f t="shared" ca="1" si="3"/>
        <v>68707235</v>
      </c>
      <c r="N53" s="121">
        <f t="shared" ca="1" si="3"/>
        <v>56173235</v>
      </c>
      <c r="O53" s="121">
        <f t="shared" ca="1" si="3"/>
        <v>43639235</v>
      </c>
      <c r="P53" s="121">
        <f t="shared" ca="1" si="3"/>
        <v>31254735</v>
      </c>
      <c r="Q53" s="121">
        <f t="shared" ca="1" si="3"/>
        <v>16552650</v>
      </c>
      <c r="R53" s="121">
        <f t="shared" ca="1" si="3"/>
        <v>0</v>
      </c>
      <c r="S53" s="121">
        <f t="shared" ca="1" si="3"/>
        <v>143559420</v>
      </c>
      <c r="T53" s="121">
        <f t="shared" ca="1" si="3"/>
        <v>127402755</v>
      </c>
      <c r="U53" s="121">
        <f t="shared" ca="1" si="3"/>
        <v>111246090</v>
      </c>
      <c r="V53" s="121">
        <f t="shared" ca="1" si="3"/>
        <v>95089425</v>
      </c>
      <c r="W53" s="121">
        <f t="shared" ca="1" si="3"/>
        <v>78932760</v>
      </c>
      <c r="X53" s="121">
        <f t="shared" ca="1" si="3"/>
        <v>62776095</v>
      </c>
      <c r="Y53" s="121">
        <f t="shared" ca="1" si="3"/>
        <v>46619430</v>
      </c>
      <c r="Z53" s="121">
        <f t="shared" ca="1" si="3"/>
        <v>30462765</v>
      </c>
      <c r="AA53" s="121">
        <f t="shared" ca="1" si="3"/>
        <v>14306100</v>
      </c>
      <c r="AB53" s="121">
        <f t="shared" ca="1" si="3"/>
        <v>0</v>
      </c>
      <c r="AC53" s="121">
        <f t="shared" ca="1" si="3"/>
        <v>-13319590.1</v>
      </c>
      <c r="AD53" s="121">
        <f t="shared" ca="1" si="3"/>
        <v>-25388376.949999996</v>
      </c>
      <c r="AE53" s="121">
        <f t="shared" ca="1" si="3"/>
        <v>-37024391.599999994</v>
      </c>
      <c r="AF53" s="121">
        <f t="shared" ca="1" si="3"/>
        <v>-48660406.25</v>
      </c>
      <c r="AG53" s="121">
        <f t="shared" ca="1" si="3"/>
        <v>-60296420.900000006</v>
      </c>
      <c r="AH53" s="121">
        <f t="shared" ca="1" si="3"/>
        <v>-71932435.550000012</v>
      </c>
      <c r="AI53" s="121">
        <f t="shared" ca="1" si="3"/>
        <v>-83568450.200000018</v>
      </c>
      <c r="AJ53" s="121">
        <f t="shared" ca="1" si="3"/>
        <v>-95204464.850000024</v>
      </c>
      <c r="AK53" s="121">
        <f t="shared" ca="1" si="3"/>
        <v>-106840479.50000003</v>
      </c>
      <c r="AL53" s="121">
        <f t="shared" ca="1" si="3"/>
        <v>-118476494.15000004</v>
      </c>
      <c r="AM53" s="121">
        <f t="shared" ca="1" si="3"/>
        <v>-130112508.80000004</v>
      </c>
      <c r="AN53" s="121">
        <f t="shared" ca="1" si="3"/>
        <v>-143024514.50000003</v>
      </c>
      <c r="AO53" s="121">
        <f t="shared" ca="1" si="3"/>
        <v>-166579569.46150002</v>
      </c>
      <c r="AP53" s="121">
        <f t="shared" ca="1" si="3"/>
        <v>-194233727.06650001</v>
      </c>
      <c r="AQ53" s="121">
        <f t="shared" ca="1" si="3"/>
        <v>-223255273.08850002</v>
      </c>
      <c r="AR53" s="121">
        <f t="shared" ca="1" si="3"/>
        <v>-252276819.11050004</v>
      </c>
      <c r="AS53" s="121">
        <f t="shared" ca="1" si="3"/>
        <v>-281298365.13250005</v>
      </c>
      <c r="AT53" s="121">
        <f t="shared" ca="1" si="3"/>
        <v>-310319911.15450007</v>
      </c>
      <c r="AU53" s="121">
        <f t="shared" ca="1" si="3"/>
        <v>-339341457.17650008</v>
      </c>
      <c r="AV53" s="121">
        <f t="shared" ca="1" si="3"/>
        <v>-368363003.1985001</v>
      </c>
      <c r="AW53" s="121">
        <f t="shared" ca="1" si="3"/>
        <v>-397384549.22050011</v>
      </c>
      <c r="AX53" s="121">
        <f t="shared" ca="1" si="3"/>
        <v>-426406095.24250013</v>
      </c>
      <c r="AY53" s="121">
        <f t="shared" ca="1" si="3"/>
        <v>-455427641.26450014</v>
      </c>
      <c r="AZ53" s="121">
        <f t="shared" ca="1" si="3"/>
        <v>-480350084.64300013</v>
      </c>
      <c r="BA53" s="121">
        <f t="shared" ca="1" si="3"/>
        <v>-509522759.1522001</v>
      </c>
      <c r="BB53" s="121">
        <f t="shared" ca="1" si="3"/>
        <v>-545321633.48819506</v>
      </c>
      <c r="BC53" s="121">
        <f t="shared" ca="1" si="3"/>
        <v>-583337543.41846502</v>
      </c>
      <c r="BD53" s="121">
        <f t="shared" ca="1" si="3"/>
        <v>-621353453.34873497</v>
      </c>
      <c r="BE53" s="121">
        <f t="shared" ca="1" si="3"/>
        <v>-659369363.27900493</v>
      </c>
      <c r="BF53" s="121">
        <f t="shared" ca="1" si="3"/>
        <v>-697385273.20927489</v>
      </c>
      <c r="BG53" s="121">
        <f t="shared" ca="1" si="3"/>
        <v>-735401183.13954484</v>
      </c>
      <c r="BH53" s="121">
        <f t="shared" ca="1" si="3"/>
        <v>-773417093.0698148</v>
      </c>
      <c r="BI53" s="121">
        <f t="shared" ca="1" si="3"/>
        <v>-811433003.00008476</v>
      </c>
      <c r="BJ53" s="121">
        <f t="shared" ca="1" si="3"/>
        <v>-849448912.93035471</v>
      </c>
      <c r="BK53" s="121">
        <f t="shared" ca="1" si="3"/>
        <v>-887464822.86062467</v>
      </c>
      <c r="BL53" s="121">
        <f t="shared" ca="1" si="3"/>
        <v>-918849944.26214468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68739000</v>
      </c>
      <c r="E60" s="121">
        <f t="shared" ca="1" si="5"/>
        <v>68739000</v>
      </c>
      <c r="F60" s="121">
        <f t="shared" ca="1" si="5"/>
        <v>68739000</v>
      </c>
      <c r="G60" s="121">
        <f t="shared" ca="1" si="5"/>
        <v>68739000</v>
      </c>
      <c r="H60" s="121">
        <f t="shared" ca="1" si="5"/>
        <v>49832750</v>
      </c>
      <c r="I60" s="121">
        <f t="shared" ca="1" si="5"/>
        <v>36323833.333333336</v>
      </c>
      <c r="J60" s="121">
        <f t="shared" ca="1" si="5"/>
        <v>22643916.666666664</v>
      </c>
      <c r="K60" s="121">
        <f t="shared" ca="1" si="5"/>
        <v>9932666.666666666</v>
      </c>
      <c r="L60" s="121">
        <f t="shared" ca="1" si="5"/>
        <v>90996651.666666672</v>
      </c>
      <c r="M60" s="121">
        <f t="shared" ca="1" si="5"/>
        <v>78285401.666666672</v>
      </c>
      <c r="N60" s="121">
        <f t="shared" ca="1" si="5"/>
        <v>65574151.666666664</v>
      </c>
      <c r="O60" s="121">
        <f t="shared" ca="1" si="5"/>
        <v>52862901.666666664</v>
      </c>
      <c r="P60" s="121">
        <f t="shared" ca="1" si="5"/>
        <v>40301151.666666664</v>
      </c>
      <c r="Q60" s="121">
        <f t="shared" ca="1" si="5"/>
        <v>25421816.666666664</v>
      </c>
      <c r="R60" s="121">
        <f t="shared" ca="1" si="5"/>
        <v>8691916.666666666</v>
      </c>
      <c r="S60" s="121">
        <f t="shared" ca="1" si="5"/>
        <v>152074086.66666666</v>
      </c>
      <c r="T60" s="121">
        <f t="shared" ca="1" si="5"/>
        <v>135740171.66666666</v>
      </c>
      <c r="U60" s="121">
        <f t="shared" ca="1" si="5"/>
        <v>119406256.66666667</v>
      </c>
      <c r="V60" s="121">
        <f t="shared" ca="1" si="5"/>
        <v>103072341.66666667</v>
      </c>
      <c r="W60" s="121">
        <f t="shared" ca="1" si="5"/>
        <v>86738426.666666672</v>
      </c>
      <c r="X60" s="121">
        <f t="shared" ca="1" si="5"/>
        <v>70404511.666666672</v>
      </c>
      <c r="Y60" s="121">
        <f t="shared" ca="1" si="5"/>
        <v>54070596.666666664</v>
      </c>
      <c r="Z60" s="121">
        <f t="shared" ca="1" si="5"/>
        <v>37736681.666666664</v>
      </c>
      <c r="AA60" s="121">
        <f t="shared" ca="1" si="5"/>
        <v>21402766.666666668</v>
      </c>
      <c r="AB60" s="121">
        <f t="shared" ca="1" si="5"/>
        <v>6919416.666666667</v>
      </c>
      <c r="AC60" s="121">
        <f t="shared" ca="1" si="5"/>
        <v>-6577423.4333333327</v>
      </c>
      <c r="AD60" s="121">
        <f t="shared" ca="1" si="5"/>
        <v>-18823460.283333328</v>
      </c>
      <c r="AE60" s="121">
        <f t="shared" ca="1" si="5"/>
        <v>-30636724.933333326</v>
      </c>
      <c r="AF60" s="121">
        <f t="shared" ca="1" si="5"/>
        <v>-42449989.583333336</v>
      </c>
      <c r="AG60" s="121">
        <f t="shared" ca="1" si="5"/>
        <v>-54263254.233333342</v>
      </c>
      <c r="AH60" s="121">
        <f t="shared" ca="1" si="5"/>
        <v>-66076518.883333348</v>
      </c>
      <c r="AI60" s="121">
        <f t="shared" ca="1" si="5"/>
        <v>-77889783.533333346</v>
      </c>
      <c r="AJ60" s="121">
        <f t="shared" ref="AJ60:BL60" ca="1" si="6">AJ58+AJ53</f>
        <v>-89703048.183333352</v>
      </c>
      <c r="AK60" s="121">
        <f t="shared" ca="1" si="6"/>
        <v>-101516312.83333336</v>
      </c>
      <c r="AL60" s="121">
        <f t="shared" ca="1" si="6"/>
        <v>-113329577.48333336</v>
      </c>
      <c r="AM60" s="121">
        <f t="shared" ca="1" si="6"/>
        <v>-125142842.13333337</v>
      </c>
      <c r="AN60" s="121">
        <f t="shared" ca="1" si="6"/>
        <v>-138232097.83333337</v>
      </c>
      <c r="AO60" s="121">
        <f t="shared" ca="1" si="6"/>
        <v>-161964402.79483336</v>
      </c>
      <c r="AP60" s="121">
        <f t="shared" ca="1" si="6"/>
        <v>-189795810.39983335</v>
      </c>
      <c r="AQ60" s="121">
        <f t="shared" ca="1" si="6"/>
        <v>-218994606.42183337</v>
      </c>
      <c r="AR60" s="121">
        <f t="shared" ca="1" si="6"/>
        <v>-248193402.44383338</v>
      </c>
      <c r="AS60" s="121">
        <f t="shared" ca="1" si="6"/>
        <v>-277392198.46583337</v>
      </c>
      <c r="AT60" s="121">
        <f t="shared" ca="1" si="6"/>
        <v>-306590994.48783338</v>
      </c>
      <c r="AU60" s="121">
        <f t="shared" ca="1" si="6"/>
        <v>-335789790.5098334</v>
      </c>
      <c r="AV60" s="121">
        <f t="shared" ca="1" si="6"/>
        <v>-364988586.53183341</v>
      </c>
      <c r="AW60" s="121">
        <f t="shared" ca="1" si="6"/>
        <v>-394187382.55383343</v>
      </c>
      <c r="AX60" s="121">
        <f t="shared" ca="1" si="6"/>
        <v>-423386178.57583344</v>
      </c>
      <c r="AY60" s="121">
        <f t="shared" ca="1" si="6"/>
        <v>-452584974.59783345</v>
      </c>
      <c r="AZ60" s="121">
        <f t="shared" ca="1" si="6"/>
        <v>-477684667.97633344</v>
      </c>
      <c r="BA60" s="121">
        <f t="shared" ca="1" si="6"/>
        <v>-507034592.48553342</v>
      </c>
      <c r="BB60" s="121">
        <f t="shared" ca="1" si="6"/>
        <v>-543010716.82152843</v>
      </c>
      <c r="BC60" s="121">
        <f t="shared" ca="1" si="6"/>
        <v>-581203876.75179839</v>
      </c>
      <c r="BD60" s="121">
        <f t="shared" ca="1" si="6"/>
        <v>-619397036.68206835</v>
      </c>
      <c r="BE60" s="121">
        <f t="shared" ca="1" si="6"/>
        <v>-657590196.6123383</v>
      </c>
      <c r="BF60" s="121">
        <f t="shared" ca="1" si="6"/>
        <v>-695783356.54260826</v>
      </c>
      <c r="BG60" s="121">
        <f t="shared" ca="1" si="6"/>
        <v>-733976516.47287822</v>
      </c>
      <c r="BH60" s="121">
        <f t="shared" ca="1" si="6"/>
        <v>-772169676.40314817</v>
      </c>
      <c r="BI60" s="121">
        <f t="shared" ca="1" si="6"/>
        <v>-810362836.33341813</v>
      </c>
      <c r="BJ60" s="121">
        <f t="shared" ca="1" si="6"/>
        <v>-848555996.26368809</v>
      </c>
      <c r="BK60" s="121">
        <f t="shared" ca="1" si="6"/>
        <v>-886749156.19395804</v>
      </c>
      <c r="BL60" s="121">
        <f t="shared" ca="1" si="6"/>
        <v>-918311527.59547806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68739000</v>
      </c>
      <c r="E77" s="121">
        <f ca="1">IF($D42="Y",'FIN-CASHFLOW_CWS'!D60,'FIN-CASHFLOW_CWS'!D65)</f>
        <v>68739000</v>
      </c>
      <c r="F77" s="121">
        <f ca="1">IF($D42="Y",'FIN-CASHFLOW_CWS'!E60,'FIN-CASHFLOW_CWS'!E65)</f>
        <v>68739000</v>
      </c>
      <c r="G77" s="121">
        <f ca="1">IF($D42="Y",'FIN-CASHFLOW_CWS'!F60,'FIN-CASHFLOW_CWS'!F65)</f>
        <v>68739000</v>
      </c>
      <c r="H77" s="121">
        <f ca="1">IF($D42="Y",'FIN-CASHFLOW_CWS'!G60,'FIN-CASHFLOW_CWS'!G65)</f>
        <v>68739000</v>
      </c>
      <c r="I77" s="121">
        <f ca="1">IF($D42="Y",'FIN-CASHFLOW_CWS'!H60,'FIN-CASHFLOW_CWS'!H65)</f>
        <v>68739000</v>
      </c>
      <c r="J77" s="121">
        <f ca="1">IF($D42="Y",'FIN-CASHFLOW_CWS'!I60,'FIN-CASHFLOW_CWS'!I65)</f>
        <v>68739000</v>
      </c>
      <c r="K77" s="121">
        <f ca="1">IF($D42="Y",'FIN-CASHFLOW_CWS'!J60,'FIN-CASHFLOW_CWS'!J65)</f>
        <v>68739000</v>
      </c>
      <c r="L77" s="121">
        <f ca="1">IF($D42="Y",'FIN-CASHFLOW_CWS'!K60,'FIN-CASHFLOW_CWS'!K65)</f>
        <v>162514235</v>
      </c>
      <c r="M77" s="121">
        <f ca="1">IF($D42="Y",'FIN-CASHFLOW_CWS'!L60,'FIN-CASHFLOW_CWS'!L65)</f>
        <v>162514235</v>
      </c>
      <c r="N77" s="121">
        <f ca="1">IF($D42="Y",'FIN-CASHFLOW_CWS'!M60,'FIN-CASHFLOW_CWS'!M65)</f>
        <v>162514235</v>
      </c>
      <c r="O77" s="121">
        <f ca="1">IF($D42="Y",'FIN-CASHFLOW_CWS'!N60,'FIN-CASHFLOW_CWS'!N65)</f>
        <v>162514235</v>
      </c>
      <c r="P77" s="121">
        <f ca="1">IF($D42="Y",'FIN-CASHFLOW_CWS'!O60,'FIN-CASHFLOW_CWS'!O65)</f>
        <v>162514235</v>
      </c>
      <c r="Q77" s="121">
        <f ca="1">IF($D42="Y",'FIN-CASHFLOW_CWS'!P60,'FIN-CASHFLOW_CWS'!P65)</f>
        <v>162514235</v>
      </c>
      <c r="R77" s="121">
        <f ca="1">IF($D42="Y",'FIN-CASHFLOW_CWS'!Q60,'FIN-CASHFLOW_CWS'!Q65)</f>
        <v>162514235</v>
      </c>
      <c r="S77" s="121">
        <f ca="1">IF($D42="Y",'FIN-CASHFLOW_CWS'!R60,'FIN-CASHFLOW_CWS'!R65)</f>
        <v>323230320</v>
      </c>
      <c r="T77" s="121">
        <f ca="1">IF($D42="Y",'FIN-CASHFLOW_CWS'!S60,'FIN-CASHFLOW_CWS'!S65)</f>
        <v>323230320</v>
      </c>
      <c r="U77" s="121">
        <f ca="1">IF($D42="Y",'FIN-CASHFLOW_CWS'!T60,'FIN-CASHFLOW_CWS'!T65)</f>
        <v>323230320</v>
      </c>
      <c r="V77" s="121">
        <f ca="1">IF($D42="Y",'FIN-CASHFLOW_CWS'!U60,'FIN-CASHFLOW_CWS'!U65)</f>
        <v>323230320</v>
      </c>
      <c r="W77" s="121">
        <f ca="1">IF($D42="Y",'FIN-CASHFLOW_CWS'!V60,'FIN-CASHFLOW_CWS'!V65)</f>
        <v>323230320</v>
      </c>
      <c r="X77" s="121">
        <f ca="1">IF($D42="Y",'FIN-CASHFLOW_CWS'!W60,'FIN-CASHFLOW_CWS'!W65)</f>
        <v>323230320</v>
      </c>
      <c r="Y77" s="121">
        <f ca="1">IF($D42="Y",'FIN-CASHFLOW_CWS'!X60,'FIN-CASHFLOW_CWS'!X65)</f>
        <v>323230320</v>
      </c>
      <c r="Z77" s="121">
        <f ca="1">IF($D42="Y",'FIN-CASHFLOW_CWS'!Y60,'FIN-CASHFLOW_CWS'!Y65)</f>
        <v>323230320</v>
      </c>
      <c r="AA77" s="121">
        <f ca="1">IF($D42="Y",'FIN-CASHFLOW_CWS'!Z60,'FIN-CASHFLOW_CWS'!Z65)</f>
        <v>323230320</v>
      </c>
      <c r="AB77" s="121">
        <f ca="1">IF($D42="Y",'FIN-CASHFLOW_CWS'!AA60,'FIN-CASHFLOW_CWS'!AA65)</f>
        <v>323230320</v>
      </c>
      <c r="AC77" s="121">
        <f ca="1">IF($D42="Y",'FIN-CASHFLOW_CWS'!AB60,'FIN-CASHFLOW_CWS'!AB65)</f>
        <v>323230320</v>
      </c>
      <c r="AD77" s="121">
        <f ca="1">IF($D42="Y",'FIN-CASHFLOW_CWS'!AC60,'FIN-CASHFLOW_CWS'!AC65)</f>
        <v>323230320</v>
      </c>
      <c r="AE77" s="121">
        <f ca="1">IF($D42="Y",'FIN-CASHFLOW_CWS'!AD60,'FIN-CASHFLOW_CWS'!AD65)</f>
        <v>323230320</v>
      </c>
      <c r="AF77" s="121">
        <f ca="1">IF($D42="Y",'FIN-CASHFLOW_CWS'!AE60,'FIN-CASHFLOW_CWS'!AE65)</f>
        <v>323230320</v>
      </c>
      <c r="AG77" s="121">
        <f ca="1">IF($D42="Y",'FIN-CASHFLOW_CWS'!AF60,'FIN-CASHFLOW_CWS'!AF65)</f>
        <v>323230320</v>
      </c>
      <c r="AH77" s="121">
        <f ca="1">IF($D42="Y",'FIN-CASHFLOW_CWS'!AG60,'FIN-CASHFLOW_CWS'!AG65)</f>
        <v>323230320</v>
      </c>
      <c r="AI77" s="121">
        <f ca="1">IF($D42="Y",'FIN-CASHFLOW_CWS'!AH60,'FIN-CASHFLOW_CWS'!AH65)</f>
        <v>323230320</v>
      </c>
      <c r="AJ77" s="121">
        <f ca="1">IF($D42="Y",'FIN-CASHFLOW_CWS'!AI60,'FIN-CASHFLOW_CWS'!AI65)</f>
        <v>323230320</v>
      </c>
      <c r="AK77" s="121">
        <f ca="1">IF($D42="Y",'FIN-CASHFLOW_CWS'!AJ60,'FIN-CASHFLOW_CWS'!AJ65)</f>
        <v>323230320</v>
      </c>
      <c r="AL77" s="121">
        <f ca="1">IF($D42="Y",'FIN-CASHFLOW_CWS'!AK60,'FIN-CASHFLOW_CWS'!AK65)</f>
        <v>323230320</v>
      </c>
      <c r="AM77" s="121">
        <f ca="1">IF($D42="Y",'FIN-CASHFLOW_CWS'!AL60,'FIN-CASHFLOW_CWS'!AL65)</f>
        <v>323230320</v>
      </c>
      <c r="AN77" s="121">
        <f ca="1">IF($D42="Y",'FIN-CASHFLOW_CWS'!AM60,'FIN-CASHFLOW_CWS'!AM65)</f>
        <v>323230320</v>
      </c>
      <c r="AO77" s="121">
        <f ca="1">IF($D42="Y",'FIN-CASHFLOW_CWS'!AN60,'FIN-CASHFLOW_CWS'!AN65)</f>
        <v>323230320</v>
      </c>
      <c r="AP77" s="121">
        <f ca="1">IF($D42="Y",'FIN-CASHFLOW_CWS'!AO60,'FIN-CASHFLOW_CWS'!AO65)</f>
        <v>323230320</v>
      </c>
      <c r="AQ77" s="121">
        <f ca="1">IF($D42="Y",'FIN-CASHFLOW_CWS'!AP60,'FIN-CASHFLOW_CWS'!AP65)</f>
        <v>323230320</v>
      </c>
      <c r="AR77" s="121">
        <f ca="1">IF($D42="Y",'FIN-CASHFLOW_CWS'!AQ60,'FIN-CASHFLOW_CWS'!AQ65)</f>
        <v>323230320</v>
      </c>
      <c r="AS77" s="121">
        <f ca="1">IF($D42="Y",'FIN-CASHFLOW_CWS'!AR60,'FIN-CASHFLOW_CWS'!AR65)</f>
        <v>323230320</v>
      </c>
      <c r="AT77" s="121">
        <f ca="1">IF($D42="Y",'FIN-CASHFLOW_CWS'!AS60,'FIN-CASHFLOW_CWS'!AS65)</f>
        <v>323230320</v>
      </c>
      <c r="AU77" s="121">
        <f ca="1">IF($D42="Y",'FIN-CASHFLOW_CWS'!AT60,'FIN-CASHFLOW_CWS'!AT65)</f>
        <v>323230320</v>
      </c>
      <c r="AV77" s="121">
        <f ca="1">IF($D42="Y",'FIN-CASHFLOW_CWS'!AU60,'FIN-CASHFLOW_CWS'!AU65)</f>
        <v>323230320</v>
      </c>
      <c r="AW77" s="121">
        <f ca="1">IF($D42="Y",'FIN-CASHFLOW_CWS'!AV60,'FIN-CASHFLOW_CWS'!AV65)</f>
        <v>323230320</v>
      </c>
      <c r="AX77" s="121">
        <f ca="1">IF($D42="Y",'FIN-CASHFLOW_CWS'!AW60,'FIN-CASHFLOW_CWS'!AW65)</f>
        <v>323230320</v>
      </c>
      <c r="AY77" s="121">
        <f ca="1">IF($D42="Y",'FIN-CASHFLOW_CWS'!AX60,'FIN-CASHFLOW_CWS'!AX65)</f>
        <v>323230320</v>
      </c>
      <c r="AZ77" s="121">
        <f ca="1">IF($D42="Y",'FIN-CASHFLOW_CWS'!AY60,'FIN-CASHFLOW_CWS'!AY65)</f>
        <v>323230320</v>
      </c>
      <c r="BA77" s="121">
        <f ca="1">IF($D42="Y",'FIN-CASHFLOW_CWS'!AZ60,'FIN-CASHFLOW_CWS'!AZ65)</f>
        <v>323230320</v>
      </c>
      <c r="BB77" s="121">
        <f ca="1">IF($D42="Y",'FIN-CASHFLOW_CWS'!BA60,'FIN-CASHFLOW_CWS'!BA65)</f>
        <v>323230320</v>
      </c>
      <c r="BC77" s="121">
        <f ca="1">IF($D42="Y",'FIN-CASHFLOW_CWS'!BB60,'FIN-CASHFLOW_CWS'!BB65)</f>
        <v>323230320</v>
      </c>
      <c r="BD77" s="121">
        <f ca="1">IF($D42="Y",'FIN-CASHFLOW_CWS'!BC60,'FIN-CASHFLOW_CWS'!BC65)</f>
        <v>323230320</v>
      </c>
      <c r="BE77" s="121">
        <f ca="1">IF($D42="Y",'FIN-CASHFLOW_CWS'!BD60,'FIN-CASHFLOW_CWS'!BD65)</f>
        <v>323230320</v>
      </c>
      <c r="BF77" s="121">
        <f ca="1">IF($D42="Y",'FIN-CASHFLOW_CWS'!BE60,'FIN-CASHFLOW_CWS'!BE65)</f>
        <v>323230320</v>
      </c>
      <c r="BG77" s="121">
        <f ca="1">IF($D42="Y",'FIN-CASHFLOW_CWS'!BF60,'FIN-CASHFLOW_CWS'!BF65)</f>
        <v>323230320</v>
      </c>
      <c r="BH77" s="121">
        <f ca="1">IF($D42="Y",'FIN-CASHFLOW_CWS'!BG60,'FIN-CASHFLOW_CWS'!BG65)</f>
        <v>323230320</v>
      </c>
      <c r="BI77" s="121">
        <f ca="1">IF($D42="Y",'FIN-CASHFLOW_CWS'!BH60,'FIN-CASHFLOW_CWS'!BH65)</f>
        <v>323230320</v>
      </c>
      <c r="BJ77" s="121">
        <f ca="1">IF($D42="Y",'FIN-CASHFLOW_CWS'!BI60,'FIN-CASHFLOW_CWS'!BI65)</f>
        <v>323230320</v>
      </c>
      <c r="BK77" s="121">
        <f ca="1">IF($D42="Y",'FIN-CASHFLOW_CWS'!BJ60,'FIN-CASHFLOW_CWS'!BJ65)</f>
        <v>323230320</v>
      </c>
      <c r="BL77" s="121">
        <f ca="1">IF($D42="Y",'FIN-CASHFLOW_CWS'!BK60,'FIN-CASHFLOW_CWS'!BK65)</f>
        <v>323230320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-18906250</v>
      </c>
      <c r="J78" s="121">
        <f t="shared" si="10"/>
        <v>-32415166.666666668</v>
      </c>
      <c r="K78" s="121">
        <f t="shared" si="10"/>
        <v>-46095083.333333336</v>
      </c>
      <c r="L78" s="121">
        <f t="shared" si="10"/>
        <v>-58806333.333333336</v>
      </c>
      <c r="M78" s="121">
        <f t="shared" si="10"/>
        <v>-71517583.333333343</v>
      </c>
      <c r="N78" s="121">
        <f t="shared" si="10"/>
        <v>-84228833.333333343</v>
      </c>
      <c r="O78" s="121">
        <f t="shared" si="10"/>
        <v>-96940083.333333343</v>
      </c>
      <c r="P78" s="121">
        <f t="shared" si="10"/>
        <v>-109651333.33333334</v>
      </c>
      <c r="Q78" s="121">
        <f t="shared" si="10"/>
        <v>-122213083.33333334</v>
      </c>
      <c r="R78" s="121">
        <f t="shared" si="10"/>
        <v>-137092418.33333334</v>
      </c>
      <c r="S78" s="121">
        <f t="shared" si="10"/>
        <v>-153822318.33333334</v>
      </c>
      <c r="T78" s="121">
        <f t="shared" si="10"/>
        <v>-171156233.33333334</v>
      </c>
      <c r="U78" s="121">
        <f t="shared" si="10"/>
        <v>-187490148.33333334</v>
      </c>
      <c r="V78" s="121">
        <f t="shared" si="10"/>
        <v>-203824063.33333334</v>
      </c>
      <c r="W78" s="121">
        <f t="shared" si="10"/>
        <v>-220157978.33333334</v>
      </c>
      <c r="X78" s="121">
        <f t="shared" si="10"/>
        <v>-236491893.33333334</v>
      </c>
      <c r="Y78" s="121">
        <f t="shared" si="10"/>
        <v>-252825808.33333334</v>
      </c>
      <c r="Z78" s="121">
        <f t="shared" si="10"/>
        <v>-269159723.33333337</v>
      </c>
      <c r="AA78" s="121">
        <f t="shared" si="10"/>
        <v>-285493638.33333337</v>
      </c>
      <c r="AB78" s="121">
        <f t="shared" si="10"/>
        <v>-301827553.33333337</v>
      </c>
      <c r="AC78" s="121">
        <f t="shared" si="10"/>
        <v>-316310903.33333337</v>
      </c>
      <c r="AD78" s="121">
        <f t="shared" si="10"/>
        <v>-329807743.4333334</v>
      </c>
      <c r="AE78" s="121">
        <f t="shared" si="10"/>
        <v>-342053780.28333342</v>
      </c>
      <c r="AF78" s="121">
        <f t="shared" si="10"/>
        <v>-353867044.9333334</v>
      </c>
      <c r="AG78" s="121">
        <f t="shared" si="10"/>
        <v>-365680309.58333337</v>
      </c>
      <c r="AH78" s="121">
        <f t="shared" si="10"/>
        <v>-377493574.23333335</v>
      </c>
      <c r="AI78" s="121">
        <f t="shared" si="10"/>
        <v>-389306838.88333333</v>
      </c>
      <c r="AJ78" s="121">
        <f t="shared" si="10"/>
        <v>-401120103.5333333</v>
      </c>
      <c r="AK78" s="121">
        <f t="shared" si="10"/>
        <v>-412933368.18333328</v>
      </c>
      <c r="AL78" s="121">
        <f t="shared" si="10"/>
        <v>-424746632.83333325</v>
      </c>
      <c r="AM78" s="121">
        <f t="shared" si="10"/>
        <v>-436559897.48333323</v>
      </c>
      <c r="AN78" s="121">
        <f t="shared" si="10"/>
        <v>-448373162.13333321</v>
      </c>
      <c r="AO78" s="121">
        <f t="shared" si="10"/>
        <v>-461462417.83333319</v>
      </c>
      <c r="AP78" s="121">
        <f t="shared" si="10"/>
        <v>-485194722.79483318</v>
      </c>
      <c r="AQ78" s="121">
        <f t="shared" si="10"/>
        <v>-513026130.3998332</v>
      </c>
      <c r="AR78" s="121">
        <f t="shared" si="10"/>
        <v>-542224926.42183316</v>
      </c>
      <c r="AS78" s="121">
        <f t="shared" si="10"/>
        <v>-571423722.44383311</v>
      </c>
      <c r="AT78" s="121">
        <f t="shared" si="10"/>
        <v>-600622518.46583307</v>
      </c>
      <c r="AU78" s="121">
        <f t="shared" si="10"/>
        <v>-629821314.48783302</v>
      </c>
      <c r="AV78" s="121">
        <f t="shared" si="10"/>
        <v>-659020110.50983298</v>
      </c>
      <c r="AW78" s="121">
        <f t="shared" si="10"/>
        <v>-688218906.53183293</v>
      </c>
      <c r="AX78" s="121">
        <f t="shared" si="10"/>
        <v>-717417702.55383289</v>
      </c>
      <c r="AY78" s="121">
        <f t="shared" si="10"/>
        <v>-746616498.57583284</v>
      </c>
      <c r="AZ78" s="121">
        <f t="shared" si="10"/>
        <v>-775815294.5978328</v>
      </c>
      <c r="BA78" s="121">
        <f t="shared" si="10"/>
        <v>-800914987.97633278</v>
      </c>
      <c r="BB78" s="121">
        <f t="shared" si="10"/>
        <v>-830264912.48553276</v>
      </c>
      <c r="BC78" s="121">
        <f t="shared" si="10"/>
        <v>-866241036.82152772</v>
      </c>
      <c r="BD78" s="121">
        <f t="shared" si="10"/>
        <v>-904434196.75179768</v>
      </c>
      <c r="BE78" s="121">
        <f t="shared" si="10"/>
        <v>-942627356.68206763</v>
      </c>
      <c r="BF78" s="121">
        <f t="shared" si="10"/>
        <v>-980820516.61233759</v>
      </c>
      <c r="BG78" s="121">
        <f t="shared" si="10"/>
        <v>-1019013676.5426075</v>
      </c>
      <c r="BH78" s="121">
        <f t="shared" si="10"/>
        <v>-1057206836.4728775</v>
      </c>
      <c r="BI78" s="121">
        <f t="shared" si="10"/>
        <v>-1095399996.4031475</v>
      </c>
      <c r="BJ78" s="121">
        <f t="shared" si="10"/>
        <v>-1133593156.3334174</v>
      </c>
      <c r="BK78" s="121">
        <f t="shared" si="10"/>
        <v>-1171786316.2636874</v>
      </c>
      <c r="BL78" s="121">
        <f t="shared" si="10"/>
        <v>-1209979476.1939573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-18906250</v>
      </c>
      <c r="I79" s="70">
        <f>'FIN-CASHFLOW_CWS'!H35</f>
        <v>-13508916.666666668</v>
      </c>
      <c r="J79" s="70">
        <f>'FIN-CASHFLOW_CWS'!I35</f>
        <v>-13679916.666666668</v>
      </c>
      <c r="K79" s="70">
        <f>'FIN-CASHFLOW_CWS'!J35</f>
        <v>-12711250</v>
      </c>
      <c r="L79" s="70">
        <f>'FIN-CASHFLOW_CWS'!K35</f>
        <v>-12711250</v>
      </c>
      <c r="M79" s="70">
        <f>'FIN-CASHFLOW_CWS'!L35</f>
        <v>-12711250</v>
      </c>
      <c r="N79" s="70">
        <f>'FIN-CASHFLOW_CWS'!M35</f>
        <v>-12711250</v>
      </c>
      <c r="O79" s="70">
        <f>'FIN-CASHFLOW_CWS'!N35</f>
        <v>-12711250</v>
      </c>
      <c r="P79" s="70">
        <f>'FIN-CASHFLOW_CWS'!O35</f>
        <v>-12561750</v>
      </c>
      <c r="Q79" s="70">
        <f>'FIN-CASHFLOW_CWS'!P35</f>
        <v>-14879335</v>
      </c>
      <c r="R79" s="70">
        <f>'FIN-CASHFLOW_CWS'!Q35</f>
        <v>-16729900</v>
      </c>
      <c r="S79" s="70">
        <f>'FIN-CASHFLOW_CWS'!R35</f>
        <v>-17333915</v>
      </c>
      <c r="T79" s="70">
        <f>'FIN-CASHFLOW_CWS'!S35</f>
        <v>-16333915</v>
      </c>
      <c r="U79" s="70">
        <f>'FIN-CASHFLOW_CWS'!T35</f>
        <v>-16333915</v>
      </c>
      <c r="V79" s="70">
        <f>'FIN-CASHFLOW_CWS'!U35</f>
        <v>-16333915</v>
      </c>
      <c r="W79" s="70">
        <f>'FIN-CASHFLOW_CWS'!V35</f>
        <v>-16333915</v>
      </c>
      <c r="X79" s="70">
        <f>'FIN-CASHFLOW_CWS'!W35</f>
        <v>-16333915</v>
      </c>
      <c r="Y79" s="70">
        <f>'FIN-CASHFLOW_CWS'!X35</f>
        <v>-16333915</v>
      </c>
      <c r="Z79" s="70">
        <f>'FIN-CASHFLOW_CWS'!Y35</f>
        <v>-16333915</v>
      </c>
      <c r="AA79" s="70">
        <f>'FIN-CASHFLOW_CWS'!Z35</f>
        <v>-16333915</v>
      </c>
      <c r="AB79" s="70">
        <f>'FIN-CASHFLOW_CWS'!AA35</f>
        <v>-14483350</v>
      </c>
      <c r="AC79" s="70">
        <f>'FIN-CASHFLOW_CWS'!AB35</f>
        <v>-13496840.1</v>
      </c>
      <c r="AD79" s="70">
        <f>'FIN-CASHFLOW_CWS'!AC35</f>
        <v>-12246036.849999998</v>
      </c>
      <c r="AE79" s="70">
        <f>'FIN-CASHFLOW_CWS'!AD35</f>
        <v>-11813264.650000002</v>
      </c>
      <c r="AF79" s="70">
        <f>'FIN-CASHFLOW_CWS'!AE35</f>
        <v>-11813264.650000002</v>
      </c>
      <c r="AG79" s="70">
        <f>'FIN-CASHFLOW_CWS'!AF35</f>
        <v>-11813264.650000002</v>
      </c>
      <c r="AH79" s="70">
        <f>'FIN-CASHFLOW_CWS'!AG35</f>
        <v>-11813264.650000002</v>
      </c>
      <c r="AI79" s="70">
        <f>'FIN-CASHFLOW_CWS'!AH35</f>
        <v>-11813264.650000002</v>
      </c>
      <c r="AJ79" s="70">
        <f>'FIN-CASHFLOW_CWS'!AI35</f>
        <v>-11813264.650000002</v>
      </c>
      <c r="AK79" s="70">
        <f>'FIN-CASHFLOW_CWS'!AJ35</f>
        <v>-11813264.650000002</v>
      </c>
      <c r="AL79" s="70">
        <f>'FIN-CASHFLOW_CWS'!AK35</f>
        <v>-11813264.650000002</v>
      </c>
      <c r="AM79" s="70">
        <f>'FIN-CASHFLOW_CWS'!AL35</f>
        <v>-11813264.650000002</v>
      </c>
      <c r="AN79" s="70">
        <f>'FIN-CASHFLOW_CWS'!AM35</f>
        <v>-13089255.699999999</v>
      </c>
      <c r="AO79" s="70">
        <f>'FIN-CASHFLOW_CWS'!AN35</f>
        <v>-23732304.9615</v>
      </c>
      <c r="AP79" s="70">
        <f>'FIN-CASHFLOW_CWS'!AO35</f>
        <v>-27831407.605000004</v>
      </c>
      <c r="AQ79" s="70">
        <f>'FIN-CASHFLOW_CWS'!AP35</f>
        <v>-29198796.022</v>
      </c>
      <c r="AR79" s="70">
        <f>'FIN-CASHFLOW_CWS'!AQ35</f>
        <v>-29198796.022</v>
      </c>
      <c r="AS79" s="70">
        <f>'FIN-CASHFLOW_CWS'!AR35</f>
        <v>-29198796.022</v>
      </c>
      <c r="AT79" s="70">
        <f>'FIN-CASHFLOW_CWS'!AS35</f>
        <v>-29198796.022</v>
      </c>
      <c r="AU79" s="70">
        <f>'FIN-CASHFLOW_CWS'!AT35</f>
        <v>-29198796.022</v>
      </c>
      <c r="AV79" s="70">
        <f>'FIN-CASHFLOW_CWS'!AU35</f>
        <v>-29198796.022</v>
      </c>
      <c r="AW79" s="70">
        <f>'FIN-CASHFLOW_CWS'!AV35</f>
        <v>-29198796.022</v>
      </c>
      <c r="AX79" s="70">
        <f>'FIN-CASHFLOW_CWS'!AW35</f>
        <v>-29198796.022</v>
      </c>
      <c r="AY79" s="70">
        <f>'FIN-CASHFLOW_CWS'!AX35</f>
        <v>-29198796.022</v>
      </c>
      <c r="AZ79" s="70">
        <f>'FIN-CASHFLOW_CWS'!AY35</f>
        <v>-25099693.3785</v>
      </c>
      <c r="BA79" s="70">
        <f>'FIN-CASHFLOW_CWS'!AZ35</f>
        <v>-29349924.509200007</v>
      </c>
      <c r="BB79" s="70">
        <f>'FIN-CASHFLOW_CWS'!BA35</f>
        <v>-35976124.335995011</v>
      </c>
      <c r="BC79" s="70">
        <f>'FIN-CASHFLOW_CWS'!BB35</f>
        <v>-38193159.930270009</v>
      </c>
      <c r="BD79" s="70">
        <f>'FIN-CASHFLOW_CWS'!BC35</f>
        <v>-38193159.930270009</v>
      </c>
      <c r="BE79" s="70">
        <f>'FIN-CASHFLOW_CWS'!BD35</f>
        <v>-38193159.930270009</v>
      </c>
      <c r="BF79" s="70">
        <f>'FIN-CASHFLOW_CWS'!BE35</f>
        <v>-38193159.930270009</v>
      </c>
      <c r="BG79" s="70">
        <f>'FIN-CASHFLOW_CWS'!BF35</f>
        <v>-38193159.930270009</v>
      </c>
      <c r="BH79" s="70">
        <f>'FIN-CASHFLOW_CWS'!BG35</f>
        <v>-38193159.930270009</v>
      </c>
      <c r="BI79" s="70">
        <f>'FIN-CASHFLOW_CWS'!BH35</f>
        <v>-38193159.930270009</v>
      </c>
      <c r="BJ79" s="70">
        <f>'FIN-CASHFLOW_CWS'!BI35</f>
        <v>-38193159.930270009</v>
      </c>
      <c r="BK79" s="70">
        <f>'FIN-CASHFLOW_CWS'!BJ35</f>
        <v>-38193159.930270009</v>
      </c>
      <c r="BL79" s="70">
        <f>'FIN-CASHFLOW_CWS'!BK35</f>
        <v>-31562371.401520006</v>
      </c>
    </row>
    <row r="80" spans="2:64" x14ac:dyDescent="0.15">
      <c r="B80" s="305" t="s">
        <v>1031</v>
      </c>
      <c r="C80" s="135"/>
      <c r="D80" s="121">
        <f ca="1">SUM(D77:D79)</f>
        <v>68739000</v>
      </c>
      <c r="E80" s="121">
        <f ca="1">SUM(E77:E79)</f>
        <v>68739000</v>
      </c>
      <c r="F80" s="121">
        <f t="shared" ref="F80:BL80" ca="1" si="11">SUM(F77:F79)</f>
        <v>68739000</v>
      </c>
      <c r="G80" s="121">
        <f t="shared" ca="1" si="11"/>
        <v>68739000</v>
      </c>
      <c r="H80" s="121">
        <f t="shared" ca="1" si="11"/>
        <v>49832750</v>
      </c>
      <c r="I80" s="121">
        <f t="shared" ca="1" si="11"/>
        <v>36323833.333333328</v>
      </c>
      <c r="J80" s="121">
        <f t="shared" ca="1" si="11"/>
        <v>22643916.66666666</v>
      </c>
      <c r="K80" s="121">
        <f t="shared" ca="1" si="11"/>
        <v>9932666.6666666642</v>
      </c>
      <c r="L80" s="121">
        <f t="shared" ca="1" si="11"/>
        <v>90996651.666666657</v>
      </c>
      <c r="M80" s="121">
        <f t="shared" ca="1" si="11"/>
        <v>78285401.666666657</v>
      </c>
      <c r="N80" s="121">
        <f t="shared" ca="1" si="11"/>
        <v>65574151.666666657</v>
      </c>
      <c r="O80" s="121">
        <f t="shared" ca="1" si="11"/>
        <v>52862901.666666657</v>
      </c>
      <c r="P80" s="121">
        <f t="shared" ca="1" si="11"/>
        <v>40301151.666666657</v>
      </c>
      <c r="Q80" s="121">
        <f t="shared" ca="1" si="11"/>
        <v>25421816.666666657</v>
      </c>
      <c r="R80" s="121">
        <f t="shared" ca="1" si="11"/>
        <v>8691916.6666666567</v>
      </c>
      <c r="S80" s="121">
        <f t="shared" ca="1" si="11"/>
        <v>152074086.66666666</v>
      </c>
      <c r="T80" s="121">
        <f t="shared" ca="1" si="11"/>
        <v>135740171.66666666</v>
      </c>
      <c r="U80" s="121">
        <f t="shared" ca="1" si="11"/>
        <v>119406256.66666666</v>
      </c>
      <c r="V80" s="121">
        <f t="shared" ca="1" si="11"/>
        <v>103072341.66666666</v>
      </c>
      <c r="W80" s="121">
        <f t="shared" ca="1" si="11"/>
        <v>86738426.666666657</v>
      </c>
      <c r="X80" s="121">
        <f t="shared" ca="1" si="11"/>
        <v>70404511.666666657</v>
      </c>
      <c r="Y80" s="121">
        <f t="shared" ca="1" si="11"/>
        <v>54070596.666666657</v>
      </c>
      <c r="Z80" s="121">
        <f t="shared" ca="1" si="11"/>
        <v>37736681.666666627</v>
      </c>
      <c r="AA80" s="121">
        <f t="shared" ca="1" si="11"/>
        <v>21402766.666666627</v>
      </c>
      <c r="AB80" s="121">
        <f t="shared" ca="1" si="11"/>
        <v>6919416.6666666269</v>
      </c>
      <c r="AC80" s="121">
        <f t="shared" ca="1" si="11"/>
        <v>-6577423.4333333727</v>
      </c>
      <c r="AD80" s="121">
        <f t="shared" ca="1" si="11"/>
        <v>-18823460.283333395</v>
      </c>
      <c r="AE80" s="121">
        <f t="shared" ca="1" si="11"/>
        <v>-30636724.933333423</v>
      </c>
      <c r="AF80" s="121">
        <f t="shared" ca="1" si="11"/>
        <v>-42449989.583333403</v>
      </c>
      <c r="AG80" s="121">
        <f t="shared" ca="1" si="11"/>
        <v>-54263254.233333379</v>
      </c>
      <c r="AH80" s="121">
        <f t="shared" ca="1" si="11"/>
        <v>-66076518.883333355</v>
      </c>
      <c r="AI80" s="121">
        <f t="shared" ca="1" si="11"/>
        <v>-77889783.533333331</v>
      </c>
      <c r="AJ80" s="121">
        <f t="shared" ca="1" si="11"/>
        <v>-89703048.183333308</v>
      </c>
      <c r="AK80" s="121">
        <f t="shared" ca="1" si="11"/>
        <v>-101516312.83333328</v>
      </c>
      <c r="AL80" s="121">
        <f t="shared" ca="1" si="11"/>
        <v>-113329577.48333326</v>
      </c>
      <c r="AM80" s="121">
        <f t="shared" ca="1" si="11"/>
        <v>-125142842.13333324</v>
      </c>
      <c r="AN80" s="121">
        <f t="shared" ca="1" si="11"/>
        <v>-138232097.83333319</v>
      </c>
      <c r="AO80" s="121">
        <f t="shared" ca="1" si="11"/>
        <v>-161964402.79483318</v>
      </c>
      <c r="AP80" s="121">
        <f t="shared" ca="1" si="11"/>
        <v>-189795810.3998332</v>
      </c>
      <c r="AQ80" s="121">
        <f t="shared" ca="1" si="11"/>
        <v>-218994606.42183322</v>
      </c>
      <c r="AR80" s="121">
        <f t="shared" ca="1" si="11"/>
        <v>-248193402.44383317</v>
      </c>
      <c r="AS80" s="121">
        <f t="shared" ca="1" si="11"/>
        <v>-277392198.46583313</v>
      </c>
      <c r="AT80" s="121">
        <f t="shared" ca="1" si="11"/>
        <v>-306590994.48783308</v>
      </c>
      <c r="AU80" s="121">
        <f t="shared" ca="1" si="11"/>
        <v>-335789790.50983304</v>
      </c>
      <c r="AV80" s="121">
        <f t="shared" ca="1" si="11"/>
        <v>-364988586.53183299</v>
      </c>
      <c r="AW80" s="121">
        <f t="shared" ca="1" si="11"/>
        <v>-394187382.55383295</v>
      </c>
      <c r="AX80" s="121">
        <f t="shared" ca="1" si="11"/>
        <v>-423386178.5758329</v>
      </c>
      <c r="AY80" s="121">
        <f t="shared" ca="1" si="11"/>
        <v>-452584974.59783286</v>
      </c>
      <c r="AZ80" s="121">
        <f t="shared" ca="1" si="11"/>
        <v>-477684667.97633278</v>
      </c>
      <c r="BA80" s="121">
        <f t="shared" ca="1" si="11"/>
        <v>-507034592.48553276</v>
      </c>
      <c r="BB80" s="121">
        <f t="shared" ca="1" si="11"/>
        <v>-543010716.82152772</v>
      </c>
      <c r="BC80" s="121">
        <f t="shared" ca="1" si="11"/>
        <v>-581203876.75179768</v>
      </c>
      <c r="BD80" s="121">
        <f t="shared" ca="1" si="11"/>
        <v>-619397036.68206763</v>
      </c>
      <c r="BE80" s="121">
        <f t="shared" ca="1" si="11"/>
        <v>-657590196.61233759</v>
      </c>
      <c r="BF80" s="121">
        <f t="shared" ca="1" si="11"/>
        <v>-695783356.54260755</v>
      </c>
      <c r="BG80" s="121">
        <f t="shared" ca="1" si="11"/>
        <v>-733976516.4728775</v>
      </c>
      <c r="BH80" s="121">
        <f t="shared" ca="1" si="11"/>
        <v>-772169676.40314746</v>
      </c>
      <c r="BI80" s="121">
        <f t="shared" ca="1" si="11"/>
        <v>-810362836.33341742</v>
      </c>
      <c r="BJ80" s="121">
        <f t="shared" ca="1" si="11"/>
        <v>-848555996.26368737</v>
      </c>
      <c r="BK80" s="121">
        <f t="shared" ca="1" si="11"/>
        <v>-886749156.19395733</v>
      </c>
      <c r="BL80" s="121">
        <f t="shared" ca="1" si="11"/>
        <v>-918311527.59547734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68739000</v>
      </c>
      <c r="E82" s="121">
        <f t="shared" ca="1" si="12"/>
        <v>68739000</v>
      </c>
      <c r="F82" s="121">
        <f t="shared" ca="1" si="12"/>
        <v>68739000</v>
      </c>
      <c r="G82" s="121">
        <f t="shared" ca="1" si="12"/>
        <v>68739000</v>
      </c>
      <c r="H82" s="121">
        <f t="shared" ca="1" si="12"/>
        <v>49832750</v>
      </c>
      <c r="I82" s="121">
        <f t="shared" ca="1" si="12"/>
        <v>36323833.333333328</v>
      </c>
      <c r="J82" s="121">
        <f t="shared" ca="1" si="12"/>
        <v>22643916.66666666</v>
      </c>
      <c r="K82" s="121">
        <f t="shared" ca="1" si="12"/>
        <v>9932666.6666666642</v>
      </c>
      <c r="L82" s="121">
        <f t="shared" ca="1" si="12"/>
        <v>90996651.666666657</v>
      </c>
      <c r="M82" s="121">
        <f t="shared" ca="1" si="12"/>
        <v>78285401.666666657</v>
      </c>
      <c r="N82" s="121">
        <f t="shared" ca="1" si="12"/>
        <v>65574151.666666657</v>
      </c>
      <c r="O82" s="121">
        <f t="shared" ca="1" si="12"/>
        <v>52862901.666666657</v>
      </c>
      <c r="P82" s="121">
        <f t="shared" ca="1" si="12"/>
        <v>40301151.666666657</v>
      </c>
      <c r="Q82" s="121">
        <f t="shared" ca="1" si="12"/>
        <v>25421816.666666657</v>
      </c>
      <c r="R82" s="121">
        <f t="shared" ca="1" si="12"/>
        <v>8691916.6666666567</v>
      </c>
      <c r="S82" s="121">
        <f t="shared" ca="1" si="12"/>
        <v>152074086.66666666</v>
      </c>
      <c r="T82" s="121">
        <f t="shared" ca="1" si="12"/>
        <v>135740171.66666666</v>
      </c>
      <c r="U82" s="121">
        <f t="shared" ca="1" si="12"/>
        <v>119406256.66666666</v>
      </c>
      <c r="V82" s="121">
        <f t="shared" ca="1" si="12"/>
        <v>103072341.66666666</v>
      </c>
      <c r="W82" s="121">
        <f t="shared" ca="1" si="12"/>
        <v>86738426.666666657</v>
      </c>
      <c r="X82" s="121">
        <f t="shared" ca="1" si="12"/>
        <v>70404511.666666657</v>
      </c>
      <c r="Y82" s="121">
        <f t="shared" ca="1" si="12"/>
        <v>54070596.666666657</v>
      </c>
      <c r="Z82" s="121">
        <f t="shared" ca="1" si="12"/>
        <v>37736681.666666627</v>
      </c>
      <c r="AA82" s="121">
        <f t="shared" ca="1" si="12"/>
        <v>21402766.666666627</v>
      </c>
      <c r="AB82" s="121">
        <f t="shared" ca="1" si="12"/>
        <v>6919416.6666666269</v>
      </c>
      <c r="AC82" s="121">
        <f t="shared" ca="1" si="12"/>
        <v>-6577423.4333333727</v>
      </c>
      <c r="AD82" s="121">
        <f t="shared" ca="1" si="12"/>
        <v>-18823460.283333395</v>
      </c>
      <c r="AE82" s="121">
        <f t="shared" ca="1" si="12"/>
        <v>-30636724.933333423</v>
      </c>
      <c r="AF82" s="121">
        <f t="shared" ca="1" si="12"/>
        <v>-42449989.583333403</v>
      </c>
      <c r="AG82" s="121">
        <f t="shared" ca="1" si="12"/>
        <v>-54263254.233333379</v>
      </c>
      <c r="AH82" s="121">
        <f t="shared" ca="1" si="12"/>
        <v>-66076518.883333355</v>
      </c>
      <c r="AI82" s="121">
        <f t="shared" ca="1" si="12"/>
        <v>-77889783.533333331</v>
      </c>
      <c r="AJ82" s="121">
        <f t="shared" ref="AJ82:BL82" ca="1" si="13">AJ80+AJ74</f>
        <v>-89703048.183333308</v>
      </c>
      <c r="AK82" s="121">
        <f t="shared" ca="1" si="13"/>
        <v>-101516312.83333328</v>
      </c>
      <c r="AL82" s="121">
        <f t="shared" ca="1" si="13"/>
        <v>-113329577.48333326</v>
      </c>
      <c r="AM82" s="121">
        <f t="shared" ca="1" si="13"/>
        <v>-125142842.13333324</v>
      </c>
      <c r="AN82" s="121">
        <f t="shared" ca="1" si="13"/>
        <v>-138232097.83333319</v>
      </c>
      <c r="AO82" s="121">
        <f t="shared" ca="1" si="13"/>
        <v>-161964402.79483318</v>
      </c>
      <c r="AP82" s="121">
        <f t="shared" ca="1" si="13"/>
        <v>-189795810.3998332</v>
      </c>
      <c r="AQ82" s="121">
        <f t="shared" ca="1" si="13"/>
        <v>-218994606.42183322</v>
      </c>
      <c r="AR82" s="121">
        <f t="shared" ca="1" si="13"/>
        <v>-248193402.44383317</v>
      </c>
      <c r="AS82" s="121">
        <f t="shared" ca="1" si="13"/>
        <v>-277392198.46583313</v>
      </c>
      <c r="AT82" s="121">
        <f t="shared" ca="1" si="13"/>
        <v>-306590994.48783308</v>
      </c>
      <c r="AU82" s="121">
        <f t="shared" ca="1" si="13"/>
        <v>-335789790.50983304</v>
      </c>
      <c r="AV82" s="121">
        <f t="shared" ca="1" si="13"/>
        <v>-364988586.53183299</v>
      </c>
      <c r="AW82" s="121">
        <f t="shared" ca="1" si="13"/>
        <v>-394187382.55383295</v>
      </c>
      <c r="AX82" s="121">
        <f t="shared" ca="1" si="13"/>
        <v>-423386178.5758329</v>
      </c>
      <c r="AY82" s="121">
        <f t="shared" ca="1" si="13"/>
        <v>-452584974.59783286</v>
      </c>
      <c r="AZ82" s="121">
        <f t="shared" ca="1" si="13"/>
        <v>-477684667.97633278</v>
      </c>
      <c r="BA82" s="121">
        <f t="shared" ca="1" si="13"/>
        <v>-507034592.48553276</v>
      </c>
      <c r="BB82" s="121">
        <f t="shared" ca="1" si="13"/>
        <v>-543010716.82152772</v>
      </c>
      <c r="BC82" s="121">
        <f t="shared" ca="1" si="13"/>
        <v>-581203876.75179768</v>
      </c>
      <c r="BD82" s="121">
        <f t="shared" ca="1" si="13"/>
        <v>-619397036.68206763</v>
      </c>
      <c r="BE82" s="121">
        <f t="shared" ca="1" si="13"/>
        <v>-657590196.61233759</v>
      </c>
      <c r="BF82" s="121">
        <f t="shared" ca="1" si="13"/>
        <v>-695783356.54260755</v>
      </c>
      <c r="BG82" s="121">
        <f t="shared" ca="1" si="13"/>
        <v>-733976516.4728775</v>
      </c>
      <c r="BH82" s="121">
        <f t="shared" ca="1" si="13"/>
        <v>-772169676.40314746</v>
      </c>
      <c r="BI82" s="121">
        <f t="shared" ca="1" si="13"/>
        <v>-810362836.33341742</v>
      </c>
      <c r="BJ82" s="121">
        <f t="shared" ca="1" si="13"/>
        <v>-848555996.26368737</v>
      </c>
      <c r="BK82" s="121">
        <f t="shared" ca="1" si="13"/>
        <v>-886749156.19395733</v>
      </c>
      <c r="BL82" s="121">
        <f t="shared" ca="1" si="13"/>
        <v>-918311527.59547734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-300420675.19202346</v>
      </c>
      <c r="E4" s="121">
        <f ca="1">'FIN-VALUE_CWS'!E36</f>
        <v>93775235</v>
      </c>
      <c r="G4" s="244">
        <f ca="1">'FIN-VALUE_CWS'!F36</f>
        <v>-0.3121464091646175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-425312596.67044318</v>
      </c>
      <c r="E5" s="121">
        <f ca="1">'FIN-VALUE_CWS'!E37</f>
        <v>160716085</v>
      </c>
      <c r="G5" s="244">
        <f ca="1">'FIN-VALUE_CWS'!F37</f>
        <v>-0.37787755702080023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-587096088.38417768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1">
        <v>0.06</v>
      </c>
      <c r="D12" s="381">
        <v>0.06</v>
      </c>
      <c r="E12" s="381">
        <v>0.06</v>
      </c>
      <c r="F12" s="228"/>
      <c r="G12" s="33" t="s">
        <v>875</v>
      </c>
    </row>
    <row r="13" spans="2:15" x14ac:dyDescent="0.15">
      <c r="B13" s="124" t="s">
        <v>843</v>
      </c>
      <c r="C13" s="381">
        <v>0.1</v>
      </c>
      <c r="D13" s="381">
        <v>0.08</v>
      </c>
      <c r="E13" s="381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1">
        <v>0.02</v>
      </c>
      <c r="D16" s="381">
        <v>0.02</v>
      </c>
      <c r="E16" s="381">
        <v>0</v>
      </c>
      <c r="F16" s="228"/>
      <c r="G16" s="33" t="s">
        <v>867</v>
      </c>
    </row>
    <row r="17" spans="2:14" x14ac:dyDescent="0.15">
      <c r="B17" s="124" t="s">
        <v>863</v>
      </c>
      <c r="C17" s="381">
        <v>0.05</v>
      </c>
      <c r="D17" s="381">
        <v>2.5000000000000001E-2</v>
      </c>
      <c r="E17" s="381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1">
        <v>0.05</v>
      </c>
      <c r="D19" s="381">
        <v>0.01</v>
      </c>
      <c r="E19" s="381">
        <v>0</v>
      </c>
      <c r="F19" s="228"/>
      <c r="G19" s="33" t="s">
        <v>869</v>
      </c>
    </row>
    <row r="20" spans="2:14" x14ac:dyDescent="0.15">
      <c r="B20" s="227" t="s">
        <v>864</v>
      </c>
      <c r="C20" s="381">
        <v>2.5000000000000001E-2</v>
      </c>
      <c r="D20" s="381">
        <v>0</v>
      </c>
      <c r="E20" s="381">
        <v>0</v>
      </c>
      <c r="F20" s="228"/>
      <c r="G20" s="33" t="s">
        <v>870</v>
      </c>
    </row>
    <row r="21" spans="2:14" x14ac:dyDescent="0.15">
      <c r="B21" s="227" t="s">
        <v>865</v>
      </c>
      <c r="C21" s="381">
        <v>1.4999999999999999E-2</v>
      </c>
      <c r="D21" s="381">
        <v>0</v>
      </c>
      <c r="E21" s="381">
        <v>0</v>
      </c>
      <c r="F21" s="228"/>
      <c r="G21" s="33" t="s">
        <v>871</v>
      </c>
    </row>
    <row r="22" spans="2:14" x14ac:dyDescent="0.15">
      <c r="B22" s="227" t="s">
        <v>846</v>
      </c>
      <c r="C22" s="381">
        <v>2.5000000000000001E-2</v>
      </c>
      <c r="D22" s="381">
        <v>0</v>
      </c>
      <c r="E22" s="381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1">
        <v>0.01</v>
      </c>
      <c r="D23" s="381">
        <v>0.01</v>
      </c>
      <c r="E23" s="381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876</v>
      </c>
    </row>
    <row r="27" spans="2:14" x14ac:dyDescent="0.15">
      <c r="B27" s="227" t="s">
        <v>511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1">
        <v>0.01</v>
      </c>
      <c r="D31" s="381">
        <v>0.01</v>
      </c>
      <c r="E31" s="381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1">
        <v>0.01</v>
      </c>
      <c r="D32" s="381">
        <v>0.01</v>
      </c>
      <c r="E32" s="381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1">
        <v>0.02</v>
      </c>
      <c r="D33" s="381">
        <v>0.02</v>
      </c>
      <c r="E33" s="381">
        <v>0.01</v>
      </c>
      <c r="F33" s="228"/>
      <c r="G33" s="33" t="s">
        <v>885</v>
      </c>
    </row>
    <row r="34" spans="2:15" x14ac:dyDescent="0.15">
      <c r="B34" s="106" t="s">
        <v>861</v>
      </c>
      <c r="C34" s="381">
        <v>0.05</v>
      </c>
      <c r="D34" s="381">
        <v>0.05</v>
      </c>
      <c r="E34" s="381">
        <v>0.01</v>
      </c>
      <c r="F34" s="228"/>
      <c r="G34" s="33" t="s">
        <v>886</v>
      </c>
    </row>
    <row r="35" spans="2:15" x14ac:dyDescent="0.15">
      <c r="B35" s="106" t="s">
        <v>854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1">
        <v>0.05</v>
      </c>
      <c r="D37" s="381">
        <v>0.05</v>
      </c>
      <c r="E37" s="381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1" t="s">
        <v>1255</v>
      </c>
      <c r="E1" s="391"/>
      <c r="F1" s="391"/>
      <c r="G1" s="391"/>
      <c r="H1" s="391"/>
      <c r="I1" s="391"/>
      <c r="J1" s="391"/>
      <c r="K1" s="391"/>
      <c r="L1" s="391"/>
      <c r="M1" s="391"/>
      <c r="N1" s="391"/>
      <c r="O1" s="391"/>
      <c r="P1" s="391" t="s">
        <v>1256</v>
      </c>
      <c r="Q1" s="391"/>
      <c r="R1" s="391"/>
      <c r="S1" s="391"/>
      <c r="T1" s="391"/>
      <c r="U1" s="391"/>
      <c r="V1" s="391"/>
      <c r="W1" s="391"/>
      <c r="X1" s="391"/>
      <c r="Y1" s="391"/>
      <c r="Z1" s="391"/>
      <c r="AA1" s="391"/>
      <c r="AB1" s="391" t="s">
        <v>1257</v>
      </c>
      <c r="AC1" s="391"/>
      <c r="AD1" s="391"/>
      <c r="AE1" s="391"/>
      <c r="AF1" s="391"/>
      <c r="AG1" s="391"/>
      <c r="AH1" s="391"/>
      <c r="AI1" s="391"/>
      <c r="AJ1" s="391"/>
      <c r="AK1" s="391"/>
      <c r="AL1" s="391"/>
      <c r="AM1" s="391"/>
      <c r="AN1" s="391" t="s">
        <v>1258</v>
      </c>
      <c r="AO1" s="391"/>
      <c r="AP1" s="391"/>
      <c r="AQ1" s="391"/>
      <c r="AR1" s="391"/>
      <c r="AS1" s="391"/>
      <c r="AT1" s="391"/>
      <c r="AU1" s="391"/>
      <c r="AV1" s="391"/>
      <c r="AW1" s="391"/>
      <c r="AX1" s="391"/>
      <c r="AY1" s="391"/>
      <c r="AZ1" s="391" t="s">
        <v>1259</v>
      </c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-29128000</v>
      </c>
      <c r="H7" s="121">
        <f>'FIN-CASHFLOW_CWS'!H67</f>
        <v>-13493000.000000002</v>
      </c>
      <c r="I7" s="121">
        <f>'FIN-CASHFLOW_CWS'!I67</f>
        <v>-13504000.000000002</v>
      </c>
      <c r="J7" s="121">
        <f>'FIN-CASHFLOW_CWS'!J67</f>
        <v>-12614000</v>
      </c>
      <c r="K7" s="121">
        <f>'FIN-CASHFLOW_CWS'!K67</f>
        <v>-12534000</v>
      </c>
      <c r="L7" s="121">
        <f>'FIN-CASHFLOW_CWS'!L67</f>
        <v>-12534000</v>
      </c>
      <c r="M7" s="121">
        <f>'FIN-CASHFLOW_CWS'!M67</f>
        <v>-12534000</v>
      </c>
      <c r="N7" s="121">
        <f>'FIN-CASHFLOW_CWS'!N67</f>
        <v>-12534000</v>
      </c>
      <c r="O7" s="121">
        <f>'FIN-CASHFLOW_CWS'!O67</f>
        <v>-12384500</v>
      </c>
      <c r="P7" s="121">
        <f>'FIN-CASHFLOW_CWS'!P67</f>
        <v>-14702085</v>
      </c>
      <c r="Q7" s="70">
        <f>'FIN-CASHFLOW_CWS'!Q67</f>
        <v>-16552650</v>
      </c>
      <c r="R7" s="121">
        <f>'FIN-CASHFLOW_CWS'!R67</f>
        <v>-17156665</v>
      </c>
      <c r="S7" s="121">
        <f>'FIN-CASHFLOW_CWS'!S67</f>
        <v>-16156665</v>
      </c>
      <c r="T7" s="121">
        <f>'FIN-CASHFLOW_CWS'!T67</f>
        <v>-16156665</v>
      </c>
      <c r="U7" s="121">
        <f>'FIN-CASHFLOW_CWS'!U67</f>
        <v>-16156665</v>
      </c>
      <c r="V7" s="70">
        <f>'FIN-CASHFLOW_CWS'!V67</f>
        <v>-16156665</v>
      </c>
      <c r="W7" s="121">
        <f>'FIN-CASHFLOW_CWS'!W67</f>
        <v>-16156665</v>
      </c>
      <c r="X7" s="121">
        <f>'FIN-CASHFLOW_CWS'!X67</f>
        <v>-16156665</v>
      </c>
      <c r="Y7" s="121">
        <f>'FIN-CASHFLOW_CWS'!Y67</f>
        <v>-16156665</v>
      </c>
      <c r="Z7" s="121">
        <f>'FIN-CASHFLOW_CWS'!Z67</f>
        <v>-16156665</v>
      </c>
      <c r="AA7" s="121">
        <f>'FIN-CASHFLOW_CWS'!AA67</f>
        <v>-14306100</v>
      </c>
      <c r="AB7" s="121">
        <f>'FIN-CASHFLOW_CWS'!AB67</f>
        <v>-13319590.1</v>
      </c>
      <c r="AC7" s="121">
        <f>'FIN-CASHFLOW_CWS'!AC67</f>
        <v>-12068786.849999998</v>
      </c>
      <c r="AD7" s="121">
        <f>'FIN-CASHFLOW_CWS'!AD67</f>
        <v>-11636014.650000002</v>
      </c>
      <c r="AE7" s="121">
        <f>'FIN-CASHFLOW_CWS'!AE67</f>
        <v>-11636014.650000002</v>
      </c>
      <c r="AF7" s="121">
        <f>'FIN-CASHFLOW_CWS'!AF67</f>
        <v>-11636014.650000002</v>
      </c>
      <c r="AG7" s="121">
        <f>'FIN-CASHFLOW_CWS'!AG67</f>
        <v>-11636014.650000002</v>
      </c>
      <c r="AH7" s="121">
        <f>'FIN-CASHFLOW_CWS'!AH67</f>
        <v>-11636014.650000002</v>
      </c>
      <c r="AI7" s="121">
        <f>'FIN-CASHFLOW_CWS'!AI67</f>
        <v>-11636014.650000002</v>
      </c>
      <c r="AJ7" s="121">
        <f>'FIN-CASHFLOW_CWS'!AJ67</f>
        <v>-11636014.650000002</v>
      </c>
      <c r="AK7" s="121">
        <f>'FIN-CASHFLOW_CWS'!AK67</f>
        <v>-11636014.650000002</v>
      </c>
      <c r="AL7" s="121">
        <f>'FIN-CASHFLOW_CWS'!AL67</f>
        <v>-11636014.650000002</v>
      </c>
      <c r="AM7" s="121">
        <f>'FIN-CASHFLOW_CWS'!AM67</f>
        <v>-12912005.699999999</v>
      </c>
      <c r="AN7" s="121">
        <f>'FIN-CASHFLOW_CWS'!AN67</f>
        <v>-23555054.9615</v>
      </c>
      <c r="AO7" s="121">
        <f>'FIN-CASHFLOW_CWS'!AO67</f>
        <v>-27654157.605000004</v>
      </c>
      <c r="AP7" s="121">
        <f>'FIN-CASHFLOW_CWS'!AP67</f>
        <v>-29021546.022</v>
      </c>
      <c r="AQ7" s="121">
        <f>'FIN-CASHFLOW_CWS'!AQ67</f>
        <v>-29021546.022</v>
      </c>
      <c r="AR7" s="121">
        <f>'FIN-CASHFLOW_CWS'!AR67</f>
        <v>-29021546.022</v>
      </c>
      <c r="AS7" s="121">
        <f>'FIN-CASHFLOW_CWS'!AS67</f>
        <v>-29021546.022</v>
      </c>
      <c r="AT7" s="121">
        <f>'FIN-CASHFLOW_CWS'!AT67</f>
        <v>-29021546.022</v>
      </c>
      <c r="AU7" s="121">
        <f>'FIN-CASHFLOW_CWS'!AU67</f>
        <v>-29021546.022</v>
      </c>
      <c r="AV7" s="121">
        <f>'FIN-CASHFLOW_CWS'!AV67</f>
        <v>-29021546.022</v>
      </c>
      <c r="AW7" s="121">
        <f>'FIN-CASHFLOW_CWS'!AW67</f>
        <v>-29021546.022</v>
      </c>
      <c r="AX7" s="121">
        <f>'FIN-CASHFLOW_CWS'!AX67</f>
        <v>-29021546.022</v>
      </c>
      <c r="AY7" s="121">
        <f>'FIN-CASHFLOW_CWS'!AY67</f>
        <v>-24922443.3785</v>
      </c>
      <c r="AZ7" s="121">
        <f>'FIN-CASHFLOW_CWS'!AZ67</f>
        <v>-29172674.509200007</v>
      </c>
      <c r="BA7" s="121">
        <f>'FIN-CASHFLOW_CWS'!BA67</f>
        <v>-35798874.335995011</v>
      </c>
      <c r="BB7" s="121">
        <f>'FIN-CASHFLOW_CWS'!BB67</f>
        <v>-38015909.930270009</v>
      </c>
      <c r="BC7" s="121">
        <f>'FIN-CASHFLOW_CWS'!BC67</f>
        <v>-38015909.930270009</v>
      </c>
      <c r="BD7" s="121">
        <f>'FIN-CASHFLOW_CWS'!BD67</f>
        <v>-38015909.930270009</v>
      </c>
      <c r="BE7" s="121">
        <f>'FIN-CASHFLOW_CWS'!BE67</f>
        <v>-38015909.930270009</v>
      </c>
      <c r="BF7" s="121">
        <f>'FIN-CASHFLOW_CWS'!BF67</f>
        <v>-38015909.930270009</v>
      </c>
      <c r="BG7" s="121">
        <f>'FIN-CASHFLOW_CWS'!BG67</f>
        <v>-38015909.930270009</v>
      </c>
      <c r="BH7" s="121">
        <f>'FIN-CASHFLOW_CWS'!BH67</f>
        <v>-38015909.930270009</v>
      </c>
      <c r="BI7" s="121">
        <f>'FIN-CASHFLOW_CWS'!BI67</f>
        <v>-38015909.930270009</v>
      </c>
      <c r="BJ7" s="121">
        <f>'FIN-CASHFLOW_CWS'!BJ67</f>
        <v>-38015909.930270009</v>
      </c>
      <c r="BK7" s="121">
        <f>'FIN-CASHFLOW_CWS'!BK67</f>
        <v>-31385121.401520006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-29128000</v>
      </c>
      <c r="I9" s="121">
        <f>'FIN-CASHFLOW_CWS'!I69</f>
        <v>-42621000</v>
      </c>
      <c r="J9" s="121">
        <f>'FIN-CASHFLOW_CWS'!J69</f>
        <v>-56125000</v>
      </c>
      <c r="K9" s="121">
        <f>'FIN-CASHFLOW_CWS'!K69</f>
        <v>-68739000</v>
      </c>
      <c r="L9" s="121">
        <f>'FIN-CASHFLOW_CWS'!L69</f>
        <v>-81273000</v>
      </c>
      <c r="M9" s="121">
        <f>'FIN-CASHFLOW_CWS'!M69</f>
        <v>-93807000</v>
      </c>
      <c r="N9" s="121">
        <f>'FIN-CASHFLOW_CWS'!N69</f>
        <v>-106341000</v>
      </c>
      <c r="O9" s="121">
        <f>'FIN-CASHFLOW_CWS'!O69</f>
        <v>-118875000</v>
      </c>
      <c r="P9" s="121">
        <f>'FIN-CASHFLOW_CWS'!P69</f>
        <v>-131259500</v>
      </c>
      <c r="Q9" s="121">
        <f>'FIN-CASHFLOW_CWS'!Q69</f>
        <v>-145961585</v>
      </c>
      <c r="R9" s="121">
        <f>'FIN-CASHFLOW_CWS'!R69</f>
        <v>-162514235</v>
      </c>
      <c r="S9" s="121">
        <f>'FIN-CASHFLOW_CWS'!S69</f>
        <v>-179670900</v>
      </c>
      <c r="T9" s="121">
        <f>'FIN-CASHFLOW_CWS'!T69</f>
        <v>-195827565</v>
      </c>
      <c r="U9" s="121">
        <f>'FIN-CASHFLOW_CWS'!U69</f>
        <v>-211984230</v>
      </c>
      <c r="V9" s="121">
        <f>'FIN-CASHFLOW_CWS'!V69</f>
        <v>-228140895</v>
      </c>
      <c r="W9" s="121">
        <f>'FIN-CASHFLOW_CWS'!W69</f>
        <v>-244297560</v>
      </c>
      <c r="X9" s="121">
        <f>'FIN-CASHFLOW_CWS'!X69</f>
        <v>-260454225</v>
      </c>
      <c r="Y9" s="121">
        <f>'FIN-CASHFLOW_CWS'!Y69</f>
        <v>-276610890</v>
      </c>
      <c r="Z9" s="121">
        <f>'FIN-CASHFLOW_CWS'!Z69</f>
        <v>-292767555</v>
      </c>
      <c r="AA9" s="121">
        <f>'FIN-CASHFLOW_CWS'!AA69</f>
        <v>-308924220</v>
      </c>
      <c r="AB9" s="121">
        <f>'FIN-CASHFLOW_CWS'!AB69</f>
        <v>-323230320</v>
      </c>
      <c r="AC9" s="121">
        <f>'FIN-CASHFLOW_CWS'!AC69</f>
        <v>-336549910.10000002</v>
      </c>
      <c r="AD9" s="121">
        <f>'FIN-CASHFLOW_CWS'!AD69</f>
        <v>-348618696.95000005</v>
      </c>
      <c r="AE9" s="121">
        <f>'FIN-CASHFLOW_CWS'!AE69</f>
        <v>-360254711.60000002</v>
      </c>
      <c r="AF9" s="121">
        <f>'FIN-CASHFLOW_CWS'!AF69</f>
        <v>-371890726.25</v>
      </c>
      <c r="AG9" s="121">
        <f>'FIN-CASHFLOW_CWS'!AG69</f>
        <v>-383526740.89999998</v>
      </c>
      <c r="AH9" s="121">
        <f>'FIN-CASHFLOW_CWS'!AH69</f>
        <v>-395162755.54999995</v>
      </c>
      <c r="AI9" s="121">
        <f>'FIN-CASHFLOW_CWS'!AI69</f>
        <v>-406798770.19999993</v>
      </c>
      <c r="AJ9" s="121">
        <f>'FIN-CASHFLOW_CWS'!AJ69</f>
        <v>-418434784.8499999</v>
      </c>
      <c r="AK9" s="121">
        <f>'FIN-CASHFLOW_CWS'!AK69</f>
        <v>-430070799.49999988</v>
      </c>
      <c r="AL9" s="121">
        <f>'FIN-CASHFLOW_CWS'!AL69</f>
        <v>-441706814.14999986</v>
      </c>
      <c r="AM9" s="121">
        <f>'FIN-CASHFLOW_CWS'!AM69</f>
        <v>-453342828.79999983</v>
      </c>
      <c r="AN9" s="121">
        <f>'FIN-CASHFLOW_CWS'!AN69</f>
        <v>-466254834.49999982</v>
      </c>
      <c r="AO9" s="121">
        <f>'FIN-CASHFLOW_CWS'!AO69</f>
        <v>-489809889.46149981</v>
      </c>
      <c r="AP9" s="121">
        <f>'FIN-CASHFLOW_CWS'!AP69</f>
        <v>-517464047.06649983</v>
      </c>
      <c r="AQ9" s="121">
        <f>'FIN-CASHFLOW_CWS'!AQ69</f>
        <v>-546485593.08849978</v>
      </c>
      <c r="AR9" s="121">
        <f>'FIN-CASHFLOW_CWS'!AR69</f>
        <v>-575507139.11049974</v>
      </c>
      <c r="AS9" s="121">
        <f>'FIN-CASHFLOW_CWS'!AS69</f>
        <v>-604528685.13249969</v>
      </c>
      <c r="AT9" s="121">
        <f>'FIN-CASHFLOW_CWS'!AT69</f>
        <v>-633550231.15449965</v>
      </c>
      <c r="AU9" s="121">
        <f>'FIN-CASHFLOW_CWS'!AU69</f>
        <v>-662571777.17649961</v>
      </c>
      <c r="AV9" s="121">
        <f>'FIN-CASHFLOW_CWS'!AV69</f>
        <v>-691593323.19849956</v>
      </c>
      <c r="AW9" s="121">
        <f>'FIN-CASHFLOW_CWS'!AW69</f>
        <v>-720614869.22049952</v>
      </c>
      <c r="AX9" s="121">
        <f>'FIN-CASHFLOW_CWS'!AX69</f>
        <v>-749636415.24249947</v>
      </c>
      <c r="AY9" s="121">
        <f>'FIN-CASHFLOW_CWS'!AY69</f>
        <v>-778657961.26449943</v>
      </c>
      <c r="AZ9" s="121">
        <f>'FIN-CASHFLOW_CWS'!AZ69</f>
        <v>-803580404.64299941</v>
      </c>
      <c r="BA9" s="121">
        <f>'FIN-CASHFLOW_CWS'!BA69</f>
        <v>-832753079.15219939</v>
      </c>
      <c r="BB9" s="121">
        <f>'FIN-CASHFLOW_CWS'!BB69</f>
        <v>-868551953.48819435</v>
      </c>
      <c r="BC9" s="121">
        <f>'FIN-CASHFLOW_CWS'!BC69</f>
        <v>-906567863.4184643</v>
      </c>
      <c r="BD9" s="121">
        <f>'FIN-CASHFLOW_CWS'!BD69</f>
        <v>-944583773.34873426</v>
      </c>
      <c r="BE9" s="121">
        <f>'FIN-CASHFLOW_CWS'!BE69</f>
        <v>-982599683.27900422</v>
      </c>
      <c r="BF9" s="121">
        <f>'FIN-CASHFLOW_CWS'!BF69</f>
        <v>-1020615593.2092742</v>
      </c>
      <c r="BG9" s="121">
        <f>'FIN-CASHFLOW_CWS'!BG69</f>
        <v>-1058631503.1395441</v>
      </c>
      <c r="BH9" s="121">
        <f>'FIN-CASHFLOW_CWS'!BH69</f>
        <v>-1096647413.0698142</v>
      </c>
      <c r="BI9" s="121">
        <f>'FIN-CASHFLOW_CWS'!BI69</f>
        <v>-1134663323.0000842</v>
      </c>
      <c r="BJ9" s="121">
        <f>'FIN-CASHFLOW_CWS'!BJ69</f>
        <v>-1172679232.9303541</v>
      </c>
      <c r="BK9" s="121">
        <f>'FIN-CASHFLOW_CWS'!BK69</f>
        <v>-1210695142.8606241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-29128000</v>
      </c>
      <c r="H11" s="70">
        <f>'FIN-CASHFLOW_CWS'!H70</f>
        <v>-42621000</v>
      </c>
      <c r="I11" s="70">
        <f>'FIN-CASHFLOW_CWS'!I70</f>
        <v>-56125000</v>
      </c>
      <c r="J11" s="121">
        <f>'FIN-CASHFLOW_CWS'!J70</f>
        <v>-68739000</v>
      </c>
      <c r="K11" s="121">
        <f>'FIN-CASHFLOW_CWS'!K70</f>
        <v>-81273000</v>
      </c>
      <c r="L11" s="121">
        <f>'FIN-CASHFLOW_CWS'!L70</f>
        <v>-93807000</v>
      </c>
      <c r="M11" s="121">
        <f>'FIN-CASHFLOW_CWS'!M70</f>
        <v>-106341000</v>
      </c>
      <c r="N11" s="70">
        <f>'FIN-CASHFLOW_CWS'!N70</f>
        <v>-118875000</v>
      </c>
      <c r="O11" s="121">
        <f>'FIN-CASHFLOW_CWS'!O70</f>
        <v>-131259500</v>
      </c>
      <c r="P11" s="121">
        <f>'FIN-CASHFLOW_CWS'!P70</f>
        <v>-145961585</v>
      </c>
      <c r="Q11" s="70">
        <f>'FIN-CASHFLOW_CWS'!Q70</f>
        <v>-162514235</v>
      </c>
      <c r="R11" s="121">
        <f>'FIN-CASHFLOW_CWS'!R70</f>
        <v>-179670900</v>
      </c>
      <c r="S11" s="121">
        <f>'FIN-CASHFLOW_CWS'!S70</f>
        <v>-195827565</v>
      </c>
      <c r="T11" s="121">
        <f>'FIN-CASHFLOW_CWS'!T70</f>
        <v>-211984230</v>
      </c>
      <c r="U11" s="121">
        <f>'FIN-CASHFLOW_CWS'!U70</f>
        <v>-228140895</v>
      </c>
      <c r="V11" s="121">
        <f>'FIN-CASHFLOW_CWS'!V70</f>
        <v>-244297560</v>
      </c>
      <c r="W11" s="121">
        <f>'FIN-CASHFLOW_CWS'!W70</f>
        <v>-260454225</v>
      </c>
      <c r="X11" s="121">
        <f>'FIN-CASHFLOW_CWS'!X70</f>
        <v>-276610890</v>
      </c>
      <c r="Y11" s="121">
        <f>'FIN-CASHFLOW_CWS'!Y70</f>
        <v>-292767555</v>
      </c>
      <c r="Z11" s="121">
        <f>'FIN-CASHFLOW_CWS'!Z70</f>
        <v>-308924220</v>
      </c>
      <c r="AA11" s="121">
        <f>'FIN-CASHFLOW_CWS'!AA70</f>
        <v>-323230320</v>
      </c>
      <c r="AB11" s="121">
        <f>'FIN-CASHFLOW_CWS'!AB70</f>
        <v>-336549910.10000002</v>
      </c>
      <c r="AC11" s="121">
        <f>'FIN-CASHFLOW_CWS'!AC70</f>
        <v>-348618696.95000005</v>
      </c>
      <c r="AD11" s="121">
        <f>'FIN-CASHFLOW_CWS'!AD70</f>
        <v>-360254711.60000002</v>
      </c>
      <c r="AE11" s="121">
        <f>'FIN-CASHFLOW_CWS'!AE70</f>
        <v>-371890726.25</v>
      </c>
      <c r="AF11" s="70">
        <f>'FIN-CASHFLOW_CWS'!AF70</f>
        <v>-383526740.89999998</v>
      </c>
      <c r="AG11" s="121">
        <f>'FIN-CASHFLOW_CWS'!AG70</f>
        <v>-395162755.54999995</v>
      </c>
      <c r="AH11" s="121">
        <f>'FIN-CASHFLOW_CWS'!AH70</f>
        <v>-406798770.19999993</v>
      </c>
      <c r="AI11" s="121">
        <f>'FIN-CASHFLOW_CWS'!AI70</f>
        <v>-418434784.8499999</v>
      </c>
      <c r="AJ11" s="121">
        <f>'FIN-CASHFLOW_CWS'!AJ70</f>
        <v>-430070799.49999988</v>
      </c>
      <c r="AK11" s="121">
        <f>'FIN-CASHFLOW_CWS'!AK70</f>
        <v>-441706814.14999986</v>
      </c>
      <c r="AL11" s="121">
        <f>'FIN-CASHFLOW_CWS'!AL70</f>
        <v>-453342828.79999983</v>
      </c>
      <c r="AM11" s="121">
        <f>'FIN-CASHFLOW_CWS'!AM70</f>
        <v>-466254834.49999982</v>
      </c>
      <c r="AN11" s="121">
        <f>'FIN-CASHFLOW_CWS'!AN70</f>
        <v>-489809889.46149981</v>
      </c>
      <c r="AO11" s="121">
        <f>'FIN-CASHFLOW_CWS'!AO70</f>
        <v>-517464047.06649983</v>
      </c>
      <c r="AP11" s="121">
        <f>'FIN-CASHFLOW_CWS'!AP70</f>
        <v>-546485593.08849978</v>
      </c>
      <c r="AQ11" s="121">
        <f>'FIN-CASHFLOW_CWS'!AQ70</f>
        <v>-575507139.11049974</v>
      </c>
      <c r="AR11" s="121">
        <f>'FIN-CASHFLOW_CWS'!AR70</f>
        <v>-604528685.13249969</v>
      </c>
      <c r="AS11" s="121">
        <f>'FIN-CASHFLOW_CWS'!AS70</f>
        <v>-633550231.15449965</v>
      </c>
      <c r="AT11" s="121">
        <f>'FIN-CASHFLOW_CWS'!AT70</f>
        <v>-662571777.17649961</v>
      </c>
      <c r="AU11" s="121">
        <f>'FIN-CASHFLOW_CWS'!AU70</f>
        <v>-691593323.19849956</v>
      </c>
      <c r="AV11" s="121">
        <f>'FIN-CASHFLOW_CWS'!AV70</f>
        <v>-720614869.22049952</v>
      </c>
      <c r="AW11" s="121">
        <f>'FIN-CASHFLOW_CWS'!AW70</f>
        <v>-749636415.24249947</v>
      </c>
      <c r="AX11" s="121">
        <f>'FIN-CASHFLOW_CWS'!AX70</f>
        <v>-778657961.26449943</v>
      </c>
      <c r="AY11" s="121">
        <f>'FIN-CASHFLOW_CWS'!AY70</f>
        <v>-803580404.64299941</v>
      </c>
      <c r="AZ11" s="121">
        <f>'FIN-CASHFLOW_CWS'!AZ70</f>
        <v>-832753079.15219939</v>
      </c>
      <c r="BA11" s="121">
        <f>'FIN-CASHFLOW_CWS'!BA70</f>
        <v>-868551953.48819435</v>
      </c>
      <c r="BB11" s="121">
        <f>'FIN-CASHFLOW_CWS'!BB70</f>
        <v>-906567863.4184643</v>
      </c>
      <c r="BC11" s="121">
        <f>'FIN-CASHFLOW_CWS'!BC70</f>
        <v>-944583773.34873426</v>
      </c>
      <c r="BD11" s="121">
        <f>'FIN-CASHFLOW_CWS'!BD70</f>
        <v>-982599683.27900422</v>
      </c>
      <c r="BE11" s="121">
        <f>'FIN-CASHFLOW_CWS'!BE70</f>
        <v>-1020615593.2092742</v>
      </c>
      <c r="BF11" s="121">
        <f>'FIN-CASHFLOW_CWS'!BF70</f>
        <v>-1058631503.1395441</v>
      </c>
      <c r="BG11" s="121">
        <f>'FIN-CASHFLOW_CWS'!BG70</f>
        <v>-1096647413.0698142</v>
      </c>
      <c r="BH11" s="121">
        <f>'FIN-CASHFLOW_CWS'!BH70</f>
        <v>-1134663323.0000842</v>
      </c>
      <c r="BI11" s="121">
        <f>'FIN-CASHFLOW_CWS'!BI70</f>
        <v>-1172679232.9303541</v>
      </c>
      <c r="BJ11" s="121">
        <f>'FIN-CASHFLOW_CWS'!BJ70</f>
        <v>-1210695142.8606241</v>
      </c>
      <c r="BK11" s="121">
        <f>'FIN-CASHFLOW_CWS'!BK70</f>
        <v>-1242080264.2621441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68739000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93775235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160716085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-29128000</v>
      </c>
      <c r="H17" s="121">
        <f t="shared" ca="1" si="7"/>
        <v>-13493000.000000002</v>
      </c>
      <c r="I17" s="121">
        <f t="shared" ca="1" si="7"/>
        <v>-13504000.000000002</v>
      </c>
      <c r="J17" s="121">
        <f t="shared" ca="1" si="7"/>
        <v>-12614000</v>
      </c>
      <c r="K17" s="121">
        <f t="shared" ca="1" si="7"/>
        <v>81241235</v>
      </c>
      <c r="L17" s="121">
        <f t="shared" ca="1" si="7"/>
        <v>-12534000</v>
      </c>
      <c r="M17" s="121">
        <f t="shared" ca="1" si="7"/>
        <v>-12534000</v>
      </c>
      <c r="N17" s="121">
        <f t="shared" ca="1" si="7"/>
        <v>-12534000</v>
      </c>
      <c r="O17" s="121">
        <f t="shared" ca="1" si="7"/>
        <v>-12384500</v>
      </c>
      <c r="P17" s="121">
        <f t="shared" ca="1" si="7"/>
        <v>-14702085</v>
      </c>
      <c r="Q17" s="121">
        <f t="shared" ca="1" si="7"/>
        <v>-16552650</v>
      </c>
      <c r="R17" s="121">
        <f t="shared" ca="1" si="7"/>
        <v>143559420</v>
      </c>
      <c r="S17" s="121">
        <f t="shared" ca="1" si="7"/>
        <v>-16156665</v>
      </c>
      <c r="T17" s="121">
        <f t="shared" ca="1" si="7"/>
        <v>-16156665</v>
      </c>
      <c r="U17" s="121">
        <f t="shared" ca="1" si="7"/>
        <v>-16156665</v>
      </c>
      <c r="V17" s="121">
        <f t="shared" ca="1" si="7"/>
        <v>-16156665</v>
      </c>
      <c r="W17" s="121">
        <f t="shared" ca="1" si="7"/>
        <v>-16156665</v>
      </c>
      <c r="X17" s="121">
        <f t="shared" ca="1" si="7"/>
        <v>-16156665</v>
      </c>
      <c r="Y17" s="121">
        <f t="shared" ca="1" si="7"/>
        <v>-16156665</v>
      </c>
      <c r="Z17" s="121">
        <f t="shared" ca="1" si="7"/>
        <v>-16156665</v>
      </c>
      <c r="AA17" s="121">
        <f t="shared" ca="1" si="7"/>
        <v>-14306100</v>
      </c>
      <c r="AB17" s="121">
        <f t="shared" ca="1" si="7"/>
        <v>-13319590.1</v>
      </c>
      <c r="AC17" s="121">
        <f t="shared" ca="1" si="7"/>
        <v>-12068786.849999998</v>
      </c>
      <c r="AD17" s="121">
        <f t="shared" ca="1" si="7"/>
        <v>-11636014.650000002</v>
      </c>
      <c r="AE17" s="121">
        <f t="shared" ca="1" si="7"/>
        <v>-11636014.650000002</v>
      </c>
      <c r="AF17" s="121">
        <f t="shared" ca="1" si="7"/>
        <v>-11636014.650000002</v>
      </c>
      <c r="AG17" s="121">
        <f t="shared" ca="1" si="7"/>
        <v>-11636014.650000002</v>
      </c>
      <c r="AH17" s="121">
        <f t="shared" ca="1" si="7"/>
        <v>-11636014.650000002</v>
      </c>
      <c r="AI17" s="121">
        <f t="shared" ca="1" si="7"/>
        <v>-11636014.650000002</v>
      </c>
      <c r="AJ17" s="121">
        <f t="shared" ref="AJ17:BK17" ca="1" si="8">AJ7+AJ15</f>
        <v>-11636014.650000002</v>
      </c>
      <c r="AK17" s="121">
        <f t="shared" ca="1" si="8"/>
        <v>-11636014.650000002</v>
      </c>
      <c r="AL17" s="121">
        <f t="shared" ca="1" si="8"/>
        <v>-11636014.650000002</v>
      </c>
      <c r="AM17" s="121">
        <f t="shared" ca="1" si="8"/>
        <v>-12912005.699999999</v>
      </c>
      <c r="AN17" s="121">
        <f t="shared" ca="1" si="8"/>
        <v>-23555054.9615</v>
      </c>
      <c r="AO17" s="121">
        <f t="shared" ca="1" si="8"/>
        <v>-27654157.605000004</v>
      </c>
      <c r="AP17" s="121">
        <f t="shared" ca="1" si="8"/>
        <v>-29021546.022</v>
      </c>
      <c r="AQ17" s="121">
        <f t="shared" ca="1" si="8"/>
        <v>-29021546.022</v>
      </c>
      <c r="AR17" s="121">
        <f t="shared" ca="1" si="8"/>
        <v>-29021546.022</v>
      </c>
      <c r="AS17" s="121">
        <f t="shared" ca="1" si="8"/>
        <v>-29021546.022</v>
      </c>
      <c r="AT17" s="121">
        <f t="shared" ca="1" si="8"/>
        <v>-29021546.022</v>
      </c>
      <c r="AU17" s="121">
        <f t="shared" ca="1" si="8"/>
        <v>-29021546.022</v>
      </c>
      <c r="AV17" s="121">
        <f t="shared" ca="1" si="8"/>
        <v>-29021546.022</v>
      </c>
      <c r="AW17" s="121">
        <f t="shared" ca="1" si="8"/>
        <v>-29021546.022</v>
      </c>
      <c r="AX17" s="121">
        <f t="shared" ca="1" si="8"/>
        <v>-29021546.022</v>
      </c>
      <c r="AY17" s="121">
        <f t="shared" ca="1" si="8"/>
        <v>-24922443.3785</v>
      </c>
      <c r="AZ17" s="121">
        <f t="shared" ca="1" si="8"/>
        <v>-29172674.509200007</v>
      </c>
      <c r="BA17" s="121">
        <f t="shared" ca="1" si="8"/>
        <v>-35798874.335995011</v>
      </c>
      <c r="BB17" s="121">
        <f t="shared" ca="1" si="8"/>
        <v>-38015909.930270009</v>
      </c>
      <c r="BC17" s="121">
        <f t="shared" ca="1" si="8"/>
        <v>-38015909.930270009</v>
      </c>
      <c r="BD17" s="121">
        <f t="shared" ca="1" si="8"/>
        <v>-38015909.930270009</v>
      </c>
      <c r="BE17" s="121">
        <f t="shared" ca="1" si="8"/>
        <v>-38015909.930270009</v>
      </c>
      <c r="BF17" s="121">
        <f t="shared" ca="1" si="8"/>
        <v>-38015909.930270009</v>
      </c>
      <c r="BG17" s="121">
        <f t="shared" ca="1" si="8"/>
        <v>-38015909.930270009</v>
      </c>
      <c r="BH17" s="121">
        <f t="shared" ca="1" si="8"/>
        <v>-38015909.930270009</v>
      </c>
      <c r="BI17" s="121">
        <f t="shared" ca="1" si="8"/>
        <v>-38015909.930270009</v>
      </c>
      <c r="BJ17" s="121">
        <f t="shared" ca="1" si="8"/>
        <v>-38015909.930270009</v>
      </c>
      <c r="BK17" s="121">
        <f t="shared" ca="1" si="8"/>
        <v>-31385121.401520006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68739000</v>
      </c>
      <c r="D19" s="121">
        <f t="shared" ref="D19:AI19" ca="1" si="9">C20</f>
        <v>68739000</v>
      </c>
      <c r="E19" s="121">
        <f t="shared" ca="1" si="9"/>
        <v>68739000</v>
      </c>
      <c r="F19" s="121">
        <f t="shared" ca="1" si="9"/>
        <v>68739000</v>
      </c>
      <c r="G19" s="121">
        <f t="shared" ca="1" si="9"/>
        <v>68739000</v>
      </c>
      <c r="H19" s="121">
        <f t="shared" ca="1" si="9"/>
        <v>39611000</v>
      </c>
      <c r="I19" s="121">
        <f t="shared" ca="1" si="9"/>
        <v>26118000</v>
      </c>
      <c r="J19" s="121">
        <f t="shared" ca="1" si="9"/>
        <v>12613999.999999998</v>
      </c>
      <c r="K19" s="121">
        <f t="shared" ca="1" si="9"/>
        <v>0</v>
      </c>
      <c r="L19" s="121">
        <f t="shared" ca="1" si="9"/>
        <v>81241235</v>
      </c>
      <c r="M19" s="121">
        <f t="shared" ca="1" si="9"/>
        <v>68707235</v>
      </c>
      <c r="N19" s="121">
        <f t="shared" ca="1" si="9"/>
        <v>56173235</v>
      </c>
      <c r="O19" s="121">
        <f t="shared" ca="1" si="9"/>
        <v>43639235</v>
      </c>
      <c r="P19" s="121">
        <f t="shared" ca="1" si="9"/>
        <v>31254735</v>
      </c>
      <c r="Q19" s="121">
        <f t="shared" ca="1" si="9"/>
        <v>16552650</v>
      </c>
      <c r="R19" s="121">
        <f t="shared" ca="1" si="9"/>
        <v>0</v>
      </c>
      <c r="S19" s="121">
        <f t="shared" ca="1" si="9"/>
        <v>143559420</v>
      </c>
      <c r="T19" s="121">
        <f t="shared" ca="1" si="9"/>
        <v>127402755</v>
      </c>
      <c r="U19" s="121">
        <f t="shared" ca="1" si="9"/>
        <v>111246090</v>
      </c>
      <c r="V19" s="121">
        <f t="shared" ca="1" si="9"/>
        <v>95089425</v>
      </c>
      <c r="W19" s="121">
        <f t="shared" ca="1" si="9"/>
        <v>78932760</v>
      </c>
      <c r="X19" s="121">
        <f t="shared" ca="1" si="9"/>
        <v>62776095</v>
      </c>
      <c r="Y19" s="121">
        <f t="shared" ca="1" si="9"/>
        <v>46619430</v>
      </c>
      <c r="Z19" s="121">
        <f t="shared" ca="1" si="9"/>
        <v>30462765</v>
      </c>
      <c r="AA19" s="121">
        <f t="shared" ca="1" si="9"/>
        <v>14306100</v>
      </c>
      <c r="AB19" s="121">
        <f t="shared" ca="1" si="9"/>
        <v>0</v>
      </c>
      <c r="AC19" s="121">
        <f t="shared" ca="1" si="9"/>
        <v>-13319590.1</v>
      </c>
      <c r="AD19" s="121">
        <f t="shared" ca="1" si="9"/>
        <v>-25388376.949999996</v>
      </c>
      <c r="AE19" s="121">
        <f t="shared" ca="1" si="9"/>
        <v>-37024391.599999994</v>
      </c>
      <c r="AF19" s="121">
        <f t="shared" ca="1" si="9"/>
        <v>-48660406.25</v>
      </c>
      <c r="AG19" s="121">
        <f t="shared" ca="1" si="9"/>
        <v>-60296420.900000006</v>
      </c>
      <c r="AH19" s="121">
        <f t="shared" ca="1" si="9"/>
        <v>-71932435.550000012</v>
      </c>
      <c r="AI19" s="121">
        <f t="shared" ca="1" si="9"/>
        <v>-83568450.200000018</v>
      </c>
      <c r="AJ19" s="121">
        <f t="shared" ref="AJ19:BK19" ca="1" si="10">AI20</f>
        <v>-95204464.850000024</v>
      </c>
      <c r="AK19" s="121">
        <f t="shared" ca="1" si="10"/>
        <v>-106840479.50000003</v>
      </c>
      <c r="AL19" s="121">
        <f t="shared" ca="1" si="10"/>
        <v>-118476494.15000004</v>
      </c>
      <c r="AM19" s="121">
        <f t="shared" ca="1" si="10"/>
        <v>-130112508.80000004</v>
      </c>
      <c r="AN19" s="121">
        <f t="shared" ca="1" si="10"/>
        <v>-143024514.50000003</v>
      </c>
      <c r="AO19" s="121">
        <f t="shared" ca="1" si="10"/>
        <v>-166579569.46150002</v>
      </c>
      <c r="AP19" s="121">
        <f t="shared" ca="1" si="10"/>
        <v>-194233727.06650001</v>
      </c>
      <c r="AQ19" s="121">
        <f t="shared" ca="1" si="10"/>
        <v>-223255273.08850002</v>
      </c>
      <c r="AR19" s="121">
        <f t="shared" ca="1" si="10"/>
        <v>-252276819.11050004</v>
      </c>
      <c r="AS19" s="121">
        <f t="shared" ca="1" si="10"/>
        <v>-281298365.13250005</v>
      </c>
      <c r="AT19" s="121">
        <f t="shared" ca="1" si="10"/>
        <v>-310319911.15450007</v>
      </c>
      <c r="AU19" s="121">
        <f t="shared" ca="1" si="10"/>
        <v>-339341457.17650008</v>
      </c>
      <c r="AV19" s="121">
        <f t="shared" ca="1" si="10"/>
        <v>-368363003.1985001</v>
      </c>
      <c r="AW19" s="121">
        <f t="shared" ca="1" si="10"/>
        <v>-397384549.22050011</v>
      </c>
      <c r="AX19" s="121">
        <f t="shared" ca="1" si="10"/>
        <v>-426406095.24250013</v>
      </c>
      <c r="AY19" s="121">
        <f t="shared" ca="1" si="10"/>
        <v>-455427641.26450014</v>
      </c>
      <c r="AZ19" s="121">
        <f t="shared" ca="1" si="10"/>
        <v>-480350084.64300013</v>
      </c>
      <c r="BA19" s="121">
        <f t="shared" ca="1" si="10"/>
        <v>-509522759.1522001</v>
      </c>
      <c r="BB19" s="121">
        <f t="shared" ca="1" si="10"/>
        <v>-545321633.48819506</v>
      </c>
      <c r="BC19" s="121">
        <f t="shared" ca="1" si="10"/>
        <v>-583337543.41846502</v>
      </c>
      <c r="BD19" s="121">
        <f t="shared" ca="1" si="10"/>
        <v>-621353453.34873497</v>
      </c>
      <c r="BE19" s="121">
        <f t="shared" ca="1" si="10"/>
        <v>-659369363.27900493</v>
      </c>
      <c r="BF19" s="121">
        <f t="shared" ca="1" si="10"/>
        <v>-697385273.20927489</v>
      </c>
      <c r="BG19" s="121">
        <f t="shared" ca="1" si="10"/>
        <v>-735401183.13954484</v>
      </c>
      <c r="BH19" s="121">
        <f t="shared" ca="1" si="10"/>
        <v>-773417093.0698148</v>
      </c>
      <c r="BI19" s="121">
        <f t="shared" ca="1" si="10"/>
        <v>-811433003.00008476</v>
      </c>
      <c r="BJ19" s="121">
        <f t="shared" ca="1" si="10"/>
        <v>-849448912.93035471</v>
      </c>
      <c r="BK19" s="121">
        <f t="shared" ca="1" si="10"/>
        <v>-887464822.86062467</v>
      </c>
    </row>
    <row r="20" spans="2:64" x14ac:dyDescent="0.15">
      <c r="B20" s="127" t="s">
        <v>467</v>
      </c>
      <c r="C20" s="121">
        <f ca="1">C15+C17</f>
        <v>68739000</v>
      </c>
      <c r="D20" s="121">
        <f t="shared" ref="D20:AI20" ca="1" si="11">D17+D19</f>
        <v>68739000</v>
      </c>
      <c r="E20" s="121">
        <f t="shared" ca="1" si="11"/>
        <v>68739000</v>
      </c>
      <c r="F20" s="121">
        <f t="shared" ca="1" si="11"/>
        <v>68739000</v>
      </c>
      <c r="G20" s="121">
        <f t="shared" ca="1" si="11"/>
        <v>39611000</v>
      </c>
      <c r="H20" s="121">
        <f t="shared" ca="1" si="11"/>
        <v>26118000</v>
      </c>
      <c r="I20" s="121">
        <f t="shared" ca="1" si="11"/>
        <v>12613999.999999998</v>
      </c>
      <c r="J20" s="121">
        <f t="shared" ca="1" si="11"/>
        <v>0</v>
      </c>
      <c r="K20" s="121">
        <f t="shared" ca="1" si="11"/>
        <v>81241235</v>
      </c>
      <c r="L20" s="121">
        <f t="shared" ca="1" si="11"/>
        <v>68707235</v>
      </c>
      <c r="M20" s="121">
        <f t="shared" ca="1" si="11"/>
        <v>56173235</v>
      </c>
      <c r="N20" s="121">
        <f t="shared" ca="1" si="11"/>
        <v>43639235</v>
      </c>
      <c r="O20" s="121">
        <f t="shared" ca="1" si="11"/>
        <v>31254735</v>
      </c>
      <c r="P20" s="121">
        <f t="shared" ca="1" si="11"/>
        <v>16552650</v>
      </c>
      <c r="Q20" s="121">
        <f t="shared" ca="1" si="11"/>
        <v>0</v>
      </c>
      <c r="R20" s="121">
        <f t="shared" ca="1" si="11"/>
        <v>143559420</v>
      </c>
      <c r="S20" s="121">
        <f t="shared" ca="1" si="11"/>
        <v>127402755</v>
      </c>
      <c r="T20" s="121">
        <f t="shared" ca="1" si="11"/>
        <v>111246090</v>
      </c>
      <c r="U20" s="121">
        <f t="shared" ca="1" si="11"/>
        <v>95089425</v>
      </c>
      <c r="V20" s="121">
        <f t="shared" ca="1" si="11"/>
        <v>78932760</v>
      </c>
      <c r="W20" s="121">
        <f t="shared" ca="1" si="11"/>
        <v>62776095</v>
      </c>
      <c r="X20" s="121">
        <f t="shared" ca="1" si="11"/>
        <v>46619430</v>
      </c>
      <c r="Y20" s="121">
        <f t="shared" ca="1" si="11"/>
        <v>30462765</v>
      </c>
      <c r="Z20" s="121">
        <f t="shared" ca="1" si="11"/>
        <v>14306100</v>
      </c>
      <c r="AA20" s="121">
        <f t="shared" ca="1" si="11"/>
        <v>0</v>
      </c>
      <c r="AB20" s="121">
        <f t="shared" ca="1" si="11"/>
        <v>-13319590.1</v>
      </c>
      <c r="AC20" s="121">
        <f t="shared" ca="1" si="11"/>
        <v>-25388376.949999996</v>
      </c>
      <c r="AD20" s="121">
        <f t="shared" ca="1" si="11"/>
        <v>-37024391.599999994</v>
      </c>
      <c r="AE20" s="121">
        <f t="shared" ca="1" si="11"/>
        <v>-48660406.25</v>
      </c>
      <c r="AF20" s="121">
        <f t="shared" ca="1" si="11"/>
        <v>-60296420.900000006</v>
      </c>
      <c r="AG20" s="121">
        <f t="shared" ca="1" si="11"/>
        <v>-71932435.550000012</v>
      </c>
      <c r="AH20" s="121">
        <f t="shared" ca="1" si="11"/>
        <v>-83568450.200000018</v>
      </c>
      <c r="AI20" s="121">
        <f t="shared" ca="1" si="11"/>
        <v>-95204464.850000024</v>
      </c>
      <c r="AJ20" s="121">
        <f t="shared" ref="AJ20:BK20" ca="1" si="12">AJ17+AJ19</f>
        <v>-106840479.50000003</v>
      </c>
      <c r="AK20" s="121">
        <f t="shared" ca="1" si="12"/>
        <v>-118476494.15000004</v>
      </c>
      <c r="AL20" s="121">
        <f t="shared" ca="1" si="12"/>
        <v>-130112508.80000004</v>
      </c>
      <c r="AM20" s="121">
        <f t="shared" ca="1" si="12"/>
        <v>-143024514.50000003</v>
      </c>
      <c r="AN20" s="121">
        <f t="shared" ca="1" si="12"/>
        <v>-166579569.46150002</v>
      </c>
      <c r="AO20" s="121">
        <f t="shared" ca="1" si="12"/>
        <v>-194233727.06650001</v>
      </c>
      <c r="AP20" s="121">
        <f t="shared" ca="1" si="12"/>
        <v>-223255273.08850002</v>
      </c>
      <c r="AQ20" s="121">
        <f t="shared" ca="1" si="12"/>
        <v>-252276819.11050004</v>
      </c>
      <c r="AR20" s="121">
        <f t="shared" ca="1" si="12"/>
        <v>-281298365.13250005</v>
      </c>
      <c r="AS20" s="121">
        <f t="shared" ca="1" si="12"/>
        <v>-310319911.15450007</v>
      </c>
      <c r="AT20" s="121">
        <f t="shared" ca="1" si="12"/>
        <v>-339341457.17650008</v>
      </c>
      <c r="AU20" s="121">
        <f t="shared" ca="1" si="12"/>
        <v>-368363003.1985001</v>
      </c>
      <c r="AV20" s="121">
        <f t="shared" ca="1" si="12"/>
        <v>-397384549.22050011</v>
      </c>
      <c r="AW20" s="121">
        <f t="shared" ca="1" si="12"/>
        <v>-426406095.24250013</v>
      </c>
      <c r="AX20" s="121">
        <f t="shared" ca="1" si="12"/>
        <v>-455427641.26450014</v>
      </c>
      <c r="AY20" s="121">
        <f t="shared" ca="1" si="12"/>
        <v>-480350084.64300013</v>
      </c>
      <c r="AZ20" s="121">
        <f t="shared" ca="1" si="12"/>
        <v>-509522759.1522001</v>
      </c>
      <c r="BA20" s="121">
        <f t="shared" ca="1" si="12"/>
        <v>-545321633.48819506</v>
      </c>
      <c r="BB20" s="121">
        <f t="shared" ca="1" si="12"/>
        <v>-583337543.41846502</v>
      </c>
      <c r="BC20" s="121">
        <f t="shared" ca="1" si="12"/>
        <v>-621353453.34873497</v>
      </c>
      <c r="BD20" s="121">
        <f t="shared" ca="1" si="12"/>
        <v>-659369363.27900493</v>
      </c>
      <c r="BE20" s="121">
        <f t="shared" ca="1" si="12"/>
        <v>-697385273.20927489</v>
      </c>
      <c r="BF20" s="121">
        <f t="shared" ca="1" si="12"/>
        <v>-735401183.13954484</v>
      </c>
      <c r="BG20" s="121">
        <f t="shared" ca="1" si="12"/>
        <v>-773417093.0698148</v>
      </c>
      <c r="BH20" s="121">
        <f t="shared" ca="1" si="12"/>
        <v>-811433003.00008476</v>
      </c>
      <c r="BI20" s="121">
        <f t="shared" ca="1" si="12"/>
        <v>-849448912.93035471</v>
      </c>
      <c r="BJ20" s="121">
        <f t="shared" ca="1" si="12"/>
        <v>-887464822.86062467</v>
      </c>
      <c r="BK20" s="121">
        <f t="shared" ca="1" si="12"/>
        <v>-918849944.26214468</v>
      </c>
      <c r="BL20" s="130">
        <f ca="1">BK20-BK11</f>
        <v>323230319.9999994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2" t="str" cm="1">
        <f t="array" aca="1" ref="D25" ca="1">OFFSET(INDIRECT(D24),-1,1)</f>
        <v>AugYR1</v>
      </c>
      <c r="E25" s="382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2" t="s">
        <v>1273</v>
      </c>
      <c r="D26" s="382" t="s">
        <v>1274</v>
      </c>
      <c r="E26" s="382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2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-68739000</v>
      </c>
      <c r="E29" s="130">
        <f ca="1">D31</f>
        <v>-162514235</v>
      </c>
      <c r="F29" s="224">
        <f>C29</f>
        <v>0</v>
      </c>
      <c r="G29" s="224">
        <f ca="1">F31</f>
        <v>-323230320</v>
      </c>
      <c r="L29" s="130"/>
    </row>
    <row r="30" spans="2:64" x14ac:dyDescent="0.15">
      <c r="B30" s="138" t="s">
        <v>830</v>
      </c>
      <c r="C30" s="70">
        <f ca="1">C31-C29</f>
        <v>-68739000</v>
      </c>
      <c r="D30" s="386">
        <f ca="1">D31-D29</f>
        <v>-93775235</v>
      </c>
      <c r="E30" s="386">
        <f ca="1">E31-E29</f>
        <v>-160716085</v>
      </c>
      <c r="F30" s="224">
        <f ca="1">SUM(C30:E30)</f>
        <v>-323230320</v>
      </c>
      <c r="G30" s="145">
        <f ca="1">G31-G29</f>
        <v>-595619624.26214468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-68739000</v>
      </c>
      <c r="D31" s="70" cm="1">
        <f t="array" aca="1" ref="D31" ca="1">INDIRECT(D26&amp;"Acum")</f>
        <v>-162514235</v>
      </c>
      <c r="E31" s="70" cm="1">
        <f t="array" aca="1" ref="E31" ca="1">INDIRECT(E26&amp;"Acum")</f>
        <v>-323230320</v>
      </c>
      <c r="F31" s="67">
        <f ca="1">E31</f>
        <v>-323230320</v>
      </c>
      <c r="G31" s="224">
        <f ca="1">CajaAcumFinPeriodo</f>
        <v>-918849944.26214468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-300420675.19202346</v>
      </c>
      <c r="E36" s="130">
        <f ca="1">D30*-1</f>
        <v>93775235</v>
      </c>
      <c r="F36" s="384">
        <f ca="1">E36/D36</f>
        <v>-0.3121464091646175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6">
        <f ca="1">NPV(+C37/12,INDIRECT(E25):BK7)</f>
        <v>-425312596.67044318</v>
      </c>
      <c r="E37" s="387">
        <f ca="1">E30*-1</f>
        <v>160716085</v>
      </c>
      <c r="F37" s="237">
        <f ca="1">E37/D37</f>
        <v>-0.37787755702080023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-587096088.38417768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2" t="s">
        <v>834</v>
      </c>
      <c r="G41" s="392"/>
      <c r="H41" s="392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34369500</v>
      </c>
      <c r="F44" s="238">
        <f ca="1">D44/E46</f>
        <v>0.5</v>
      </c>
      <c r="G44" s="239">
        <f ca="1">F44*(1-G54)</f>
        <v>0.65607320458230878</v>
      </c>
      <c r="H44" s="240">
        <f ca="1">G44*(1-H62)</f>
        <v>0.9039885443566793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34369500</v>
      </c>
      <c r="F45" s="238">
        <f ca="1">D45/E46</f>
        <v>0.5</v>
      </c>
      <c r="G45" s="239">
        <f ca="1">F45*(1-G54)</f>
        <v>0.65607320458230878</v>
      </c>
      <c r="H45" s="240">
        <f ca="1">G45*(1-H62)</f>
        <v>0.9039885443566793</v>
      </c>
    </row>
    <row r="46" spans="1:15" x14ac:dyDescent="0.15">
      <c r="B46" s="47" t="s">
        <v>832</v>
      </c>
      <c r="E46" s="121">
        <f ca="1">D45+D44</f>
        <v>68739000</v>
      </c>
    </row>
    <row r="47" spans="1:15" x14ac:dyDescent="0.15">
      <c r="B47" s="106" t="s">
        <v>905</v>
      </c>
      <c r="D47" s="383">
        <v>1000</v>
      </c>
      <c r="L47" s="223"/>
    </row>
    <row r="48" spans="1:15" x14ac:dyDescent="0.15">
      <c r="B48" s="106" t="s">
        <v>906</v>
      </c>
      <c r="D48" s="383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34369.5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93775235</v>
      </c>
      <c r="F54" s="238"/>
      <c r="G54" s="242">
        <f ca="1">D54/E55</f>
        <v>-0.3121464091646175</v>
      </c>
      <c r="H54" s="242">
        <f ca="1">G54*(1-H62)</f>
        <v>-0.43009953169255827</v>
      </c>
      <c r="L54" s="223"/>
    </row>
    <row r="55" spans="2:12" x14ac:dyDescent="0.15">
      <c r="B55" s="47" t="s">
        <v>832</v>
      </c>
      <c r="E55" s="121">
        <f ca="1">D36</f>
        <v>-300420675.19202346</v>
      </c>
    </row>
    <row r="56" spans="2:12" x14ac:dyDescent="0.15">
      <c r="B56" s="106" t="s">
        <v>907</v>
      </c>
      <c r="D56" s="234">
        <f ca="1">D49/(1-G54)-D49</f>
        <v>-475.77984740795296</v>
      </c>
      <c r="L56" s="223"/>
    </row>
    <row r="57" spans="2:12" x14ac:dyDescent="0.15">
      <c r="B57" s="47" t="s">
        <v>896</v>
      </c>
      <c r="D57" s="235">
        <f ca="1">D49+D56</f>
        <v>1524.220152592047</v>
      </c>
    </row>
    <row r="58" spans="2:12" x14ac:dyDescent="0.15">
      <c r="B58" s="47" t="s">
        <v>897</v>
      </c>
      <c r="D58" s="131">
        <f ca="1">E55/D57</f>
        <v>-197097.95509601175</v>
      </c>
    </row>
    <row r="59" spans="2:12" x14ac:dyDescent="0.15">
      <c r="B59" s="47" t="s">
        <v>900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160716085</v>
      </c>
      <c r="F62" s="238"/>
      <c r="H62" s="242">
        <f ca="1">D62/E63</f>
        <v>-0.37787755702080023</v>
      </c>
      <c r="L62" s="223"/>
    </row>
    <row r="63" spans="2:12" x14ac:dyDescent="0.15">
      <c r="B63" s="47" t="s">
        <v>832</v>
      </c>
      <c r="E63" s="121">
        <f ca="1">D37</f>
        <v>-425312596.67044318</v>
      </c>
    </row>
    <row r="64" spans="2:12" x14ac:dyDescent="0.15">
      <c r="B64" s="106" t="s">
        <v>908</v>
      </c>
      <c r="D64" s="234">
        <f ca="1">D57/(1-H62)-D57</f>
        <v>-418.01144425974508</v>
      </c>
      <c r="L64" s="223"/>
    </row>
    <row r="65" spans="2:8" x14ac:dyDescent="0.15">
      <c r="B65" s="47" t="s">
        <v>896</v>
      </c>
      <c r="D65" s="235">
        <f ca="1">D57+D64</f>
        <v>1106.208708332302</v>
      </c>
    </row>
    <row r="66" spans="2:8" x14ac:dyDescent="0.15">
      <c r="B66" s="47" t="s">
        <v>897</v>
      </c>
      <c r="D66" s="131">
        <f ca="1">E63/D65</f>
        <v>-384477.71516067337</v>
      </c>
    </row>
    <row r="67" spans="2:8" x14ac:dyDescent="0.15">
      <c r="B67" s="33" t="s">
        <v>900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-587096088.38417768</v>
      </c>
    </row>
    <row r="72" spans="2:8" x14ac:dyDescent="0.15">
      <c r="B72" s="138" t="s">
        <v>833</v>
      </c>
      <c r="C72" s="130">
        <f ca="1">D44</f>
        <v>34369500</v>
      </c>
      <c r="D72" s="236">
        <f ca="1">H44</f>
        <v>0.9039885443566793</v>
      </c>
      <c r="E72" s="130">
        <f ca="1">$C$71*D72</f>
        <v>-530728138.33591312</v>
      </c>
      <c r="F72" s="243">
        <f ca="1">E72/C72</f>
        <v>-15.441834717872332</v>
      </c>
    </row>
    <row r="73" spans="2:8" x14ac:dyDescent="0.15">
      <c r="B73" s="138" t="s">
        <v>895</v>
      </c>
      <c r="C73" s="130">
        <f ca="1">D45</f>
        <v>34369500</v>
      </c>
      <c r="D73" s="236">
        <f ca="1">H45</f>
        <v>0.9039885443566793</v>
      </c>
      <c r="E73" s="130">
        <f ca="1">$C$71*D73</f>
        <v>-530728138.33591312</v>
      </c>
      <c r="F73" s="243">
        <f ca="1">E73/C73</f>
        <v>-15.441834717872332</v>
      </c>
    </row>
    <row r="74" spans="2:8" x14ac:dyDescent="0.15">
      <c r="B74" s="138" t="s">
        <v>898</v>
      </c>
      <c r="C74" s="130">
        <f ca="1">D54</f>
        <v>93775235</v>
      </c>
      <c r="D74" s="236">
        <f ca="1">H54</f>
        <v>-0.43009953169255827</v>
      </c>
      <c r="E74" s="130">
        <f ca="1">$C$71*D74</f>
        <v>252509752.67256761</v>
      </c>
      <c r="F74" s="243">
        <f ca="1">E74/C74</f>
        <v>2.6927125554264686</v>
      </c>
    </row>
    <row r="75" spans="2:8" x14ac:dyDescent="0.15">
      <c r="B75" s="138" t="s">
        <v>899</v>
      </c>
      <c r="C75" s="130">
        <f ca="1">D62</f>
        <v>160716085</v>
      </c>
      <c r="D75" s="236">
        <f ca="1">H62</f>
        <v>-0.37787755702080023</v>
      </c>
      <c r="E75" s="130">
        <f ca="1">$C$71*D75</f>
        <v>221850435.61508086</v>
      </c>
      <c r="F75" s="243">
        <f ca="1">E75/C75</f>
        <v>1.3803872562916204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323230320</v>
      </c>
      <c r="D77" s="236">
        <f ca="1">SUM(D72:D75)</f>
        <v>1.0000000000000002</v>
      </c>
      <c r="E77" s="130">
        <f ca="1">SUM(E72:E75)</f>
        <v>-587096088.3841778</v>
      </c>
      <c r="F77" s="243">
        <f ca="1">E77/C77</f>
        <v>-1.816339780204338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3" t="s">
        <v>151</v>
      </c>
      <c r="B3" s="390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3" t="s">
        <v>154</v>
      </c>
      <c r="B9" s="390"/>
    </row>
    <row r="10" spans="1:62" x14ac:dyDescent="0.15">
      <c r="C10" s="390" t="s">
        <v>35</v>
      </c>
      <c r="D10" s="390"/>
      <c r="E10" s="390"/>
      <c r="F10" s="390"/>
      <c r="G10" s="390"/>
      <c r="H10" s="390"/>
      <c r="I10" s="390"/>
      <c r="J10" s="390"/>
      <c r="K10" s="390"/>
      <c r="L10" s="390"/>
      <c r="M10" s="390"/>
      <c r="N10" s="390"/>
      <c r="O10" s="390" t="s">
        <v>36</v>
      </c>
      <c r="P10" s="390"/>
      <c r="Q10" s="390"/>
      <c r="R10" s="390"/>
      <c r="S10" s="390"/>
      <c r="T10" s="390"/>
      <c r="U10" s="390"/>
      <c r="V10" s="390"/>
      <c r="W10" s="390"/>
      <c r="X10" s="390"/>
      <c r="Y10" s="390"/>
      <c r="Z10" s="390"/>
      <c r="AA10" s="390" t="s">
        <v>37</v>
      </c>
      <c r="AB10" s="390"/>
      <c r="AC10" s="390"/>
      <c r="AD10" s="390"/>
      <c r="AE10" s="390"/>
      <c r="AF10" s="390"/>
      <c r="AG10" s="390"/>
      <c r="AH10" s="390"/>
      <c r="AI10" s="390"/>
      <c r="AJ10" s="390"/>
      <c r="AK10" s="390"/>
      <c r="AL10" s="390"/>
      <c r="AM10" s="390" t="s">
        <v>38</v>
      </c>
      <c r="AN10" s="390"/>
      <c r="AO10" s="390"/>
      <c r="AP10" s="390"/>
      <c r="AQ10" s="390"/>
      <c r="AR10" s="390"/>
      <c r="AS10" s="390"/>
      <c r="AT10" s="390"/>
      <c r="AU10" s="390"/>
      <c r="AV10" s="390"/>
      <c r="AW10" s="390"/>
      <c r="AX10" s="390"/>
      <c r="AY10" s="390" t="s">
        <v>39</v>
      </c>
      <c r="AZ10" s="390"/>
      <c r="BA10" s="390"/>
      <c r="BB10" s="390"/>
      <c r="BC10" s="390"/>
      <c r="BD10" s="390"/>
      <c r="BE10" s="390"/>
      <c r="BF10" s="390"/>
      <c r="BG10" s="390"/>
      <c r="BH10" s="390"/>
      <c r="BI10" s="390"/>
      <c r="BJ10" s="39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90" t="s">
        <v>35</v>
      </c>
      <c r="D19" s="390"/>
      <c r="E19" s="390"/>
      <c r="F19" s="390"/>
      <c r="G19" s="390"/>
      <c r="H19" s="390"/>
      <c r="I19" s="390"/>
      <c r="J19" s="390"/>
      <c r="K19" s="390"/>
      <c r="L19" s="390"/>
      <c r="M19" s="390"/>
      <c r="N19" s="390"/>
      <c r="O19" s="390" t="s">
        <v>36</v>
      </c>
      <c r="P19" s="390"/>
      <c r="Q19" s="390"/>
      <c r="R19" s="390"/>
      <c r="S19" s="390"/>
      <c r="T19" s="390"/>
      <c r="U19" s="390"/>
      <c r="V19" s="390"/>
      <c r="W19" s="390"/>
      <c r="X19" s="390"/>
      <c r="Y19" s="390"/>
      <c r="Z19" s="390"/>
      <c r="AA19" s="390" t="s">
        <v>37</v>
      </c>
      <c r="AB19" s="390"/>
      <c r="AC19" s="390"/>
      <c r="AD19" s="390"/>
      <c r="AE19" s="390"/>
      <c r="AF19" s="390"/>
      <c r="AG19" s="390"/>
      <c r="AH19" s="390"/>
      <c r="AI19" s="390"/>
      <c r="AJ19" s="390"/>
      <c r="AK19" s="390"/>
      <c r="AL19" s="390"/>
      <c r="AM19" s="390" t="s">
        <v>38</v>
      </c>
      <c r="AN19" s="390"/>
      <c r="AO19" s="390"/>
      <c r="AP19" s="390"/>
      <c r="AQ19" s="390"/>
      <c r="AR19" s="390"/>
      <c r="AS19" s="390"/>
      <c r="AT19" s="390"/>
      <c r="AU19" s="390"/>
      <c r="AV19" s="390"/>
      <c r="AW19" s="390"/>
      <c r="AX19" s="390"/>
      <c r="AY19" s="390" t="s">
        <v>39</v>
      </c>
      <c r="AZ19" s="390"/>
      <c r="BA19" s="390"/>
      <c r="BB19" s="390"/>
      <c r="BC19" s="390"/>
      <c r="BD19" s="390"/>
      <c r="BE19" s="390"/>
      <c r="BF19" s="390"/>
      <c r="BG19" s="390"/>
      <c r="BH19" s="390"/>
      <c r="BI19" s="390"/>
      <c r="BJ19" s="39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9009000</v>
      </c>
      <c r="G22" s="250">
        <f>'REV-REVCALC_CWS'!G90</f>
        <v>12002000</v>
      </c>
      <c r="H22" s="250">
        <f>'REV-REVCALC_CWS'!H90</f>
        <v>16437000</v>
      </c>
      <c r="I22" s="250">
        <f>'REV-REVCALC_CWS'!I90</f>
        <v>16437000</v>
      </c>
      <c r="J22" s="250">
        <f>'REV-REVCALC_CWS'!J90</f>
        <v>16437000</v>
      </c>
      <c r="K22" s="250">
        <f>'REV-REVCALC_CWS'!K90</f>
        <v>16437000</v>
      </c>
      <c r="L22" s="250">
        <f>'REV-REVCALC_CWS'!L90</f>
        <v>16437000</v>
      </c>
      <c r="M22" s="250">
        <f>'REV-REVCALC_CWS'!M90</f>
        <v>16437000</v>
      </c>
      <c r="N22" s="250">
        <f>'REV-REVCALC_CWS'!N90</f>
        <v>16052500</v>
      </c>
      <c r="O22" s="250">
        <f>'REV-REVCALC_CWS'!O90</f>
        <v>16860860</v>
      </c>
      <c r="P22" s="250">
        <f>'REV-REVCALC_CWS'!P90</f>
        <v>21793025</v>
      </c>
      <c r="Q22" s="250">
        <f>'REV-REVCALC_CWS'!Q90</f>
        <v>23444035</v>
      </c>
      <c r="R22" s="250">
        <f>'REV-REVCALC_CWS'!R90</f>
        <v>23444035</v>
      </c>
      <c r="S22" s="250">
        <f>'REV-REVCALC_CWS'!S90</f>
        <v>23444035</v>
      </c>
      <c r="T22" s="250">
        <f>'REV-REVCALC_CWS'!T90</f>
        <v>23444035</v>
      </c>
      <c r="U22" s="250">
        <f>'REV-REVCALC_CWS'!U90</f>
        <v>23444035</v>
      </c>
      <c r="V22" s="250">
        <f>'REV-REVCALC_CWS'!V90</f>
        <v>23444035</v>
      </c>
      <c r="W22" s="250">
        <f>'REV-REVCALC_CWS'!W90</f>
        <v>23444035</v>
      </c>
      <c r="X22" s="250">
        <f>'REV-REVCALC_CWS'!X90</f>
        <v>23444035</v>
      </c>
      <c r="Y22" s="250">
        <f>'REV-REVCALC_CWS'!Y90</f>
        <v>23444035</v>
      </c>
      <c r="Z22" s="250">
        <f>'REV-REVCALC_CWS'!Z90</f>
        <v>18511870</v>
      </c>
      <c r="AA22" s="250">
        <f>'REV-REVCALC_CWS'!AA90</f>
        <v>33083071.150000002</v>
      </c>
      <c r="AB22" s="250">
        <f>'REV-REVCALC_CWS'!AB90</f>
        <v>47735501.350000001</v>
      </c>
      <c r="AC22" s="250">
        <f>'REV-REVCALC_CWS'!AC90</f>
        <v>52637390.700000003</v>
      </c>
      <c r="AD22" s="250">
        <f>'REV-REVCALC_CWS'!AD90</f>
        <v>52637390.700000003</v>
      </c>
      <c r="AE22" s="250">
        <f>'REV-REVCALC_CWS'!AE90</f>
        <v>52637390.700000003</v>
      </c>
      <c r="AF22" s="250">
        <f>'REV-REVCALC_CWS'!AF90</f>
        <v>52637390.700000003</v>
      </c>
      <c r="AG22" s="250">
        <f>'REV-REVCALC_CWS'!AG90</f>
        <v>52637390.700000003</v>
      </c>
      <c r="AH22" s="250">
        <f>'REV-REVCALC_CWS'!AH90</f>
        <v>52637390.700000003</v>
      </c>
      <c r="AI22" s="250">
        <f>'REV-REVCALC_CWS'!AI90</f>
        <v>52637390.700000003</v>
      </c>
      <c r="AJ22" s="250">
        <f>'REV-REVCALC_CWS'!AJ90</f>
        <v>52637390.700000003</v>
      </c>
      <c r="AK22" s="250">
        <f>'REV-REVCALC_CWS'!AK90</f>
        <v>52637390.700000003</v>
      </c>
      <c r="AL22" s="250">
        <f>'REV-REVCALC_CWS'!AL90</f>
        <v>37956910.450000003</v>
      </c>
      <c r="AM22" s="250">
        <f>'REV-REVCALC_CWS'!AM90</f>
        <v>36401850.025000006</v>
      </c>
      <c r="AN22" s="250">
        <f>'REV-REVCALC_CWS'!AN90</f>
        <v>53067947.5185</v>
      </c>
      <c r="AO22" s="250">
        <f>'REV-REVCALC_CWS'!AO90</f>
        <v>58622292.480500005</v>
      </c>
      <c r="AP22" s="250">
        <f>'REV-REVCALC_CWS'!AP90</f>
        <v>58622292.480500005</v>
      </c>
      <c r="AQ22" s="250">
        <f>'REV-REVCALC_CWS'!AQ90</f>
        <v>58622292.480500005</v>
      </c>
      <c r="AR22" s="250">
        <f>'REV-REVCALC_CWS'!AR90</f>
        <v>58622292.480500005</v>
      </c>
      <c r="AS22" s="250">
        <f>'REV-REVCALC_CWS'!AS90</f>
        <v>58622292.480500005</v>
      </c>
      <c r="AT22" s="250">
        <f>'REV-REVCALC_CWS'!AT90</f>
        <v>58622292.480500005</v>
      </c>
      <c r="AU22" s="250">
        <f>'REV-REVCALC_CWS'!AU90</f>
        <v>58622292.480500005</v>
      </c>
      <c r="AV22" s="250">
        <f>'REV-REVCALC_CWS'!AV90</f>
        <v>58622292.480500005</v>
      </c>
      <c r="AW22" s="250">
        <f>'REV-REVCALC_CWS'!AW90</f>
        <v>58622292.480500005</v>
      </c>
      <c r="AX22" s="250">
        <f>'REV-REVCALC_CWS'!AX90</f>
        <v>41956194.987000003</v>
      </c>
      <c r="AY22" s="250">
        <f>'REV-REVCALC_CWS'!AY90</f>
        <v>35721001.751675002</v>
      </c>
      <c r="AZ22" s="250">
        <f>'REV-REVCALC_CWS'!AZ90</f>
        <v>51986861.954700008</v>
      </c>
      <c r="BA22" s="250">
        <f>'REV-REVCALC_CWS'!BA90</f>
        <v>57386561.839000009</v>
      </c>
      <c r="BB22" s="250">
        <f>'REV-REVCALC_CWS'!BB90</f>
        <v>57386561.839000009</v>
      </c>
      <c r="BC22" s="250">
        <f>'REV-REVCALC_CWS'!BC90</f>
        <v>57386561.839000009</v>
      </c>
      <c r="BD22" s="250">
        <f>'REV-REVCALC_CWS'!BD90</f>
        <v>57386561.839000009</v>
      </c>
      <c r="BE22" s="250">
        <f>'REV-REVCALC_CWS'!BE90</f>
        <v>57386561.839000009</v>
      </c>
      <c r="BF22" s="250">
        <f>'REV-REVCALC_CWS'!BF90</f>
        <v>57386561.839000009</v>
      </c>
      <c r="BG22" s="250">
        <f>'REV-REVCALC_CWS'!BG90</f>
        <v>57386561.839000009</v>
      </c>
      <c r="BH22" s="250">
        <f>'REV-REVCALC_CWS'!BH90</f>
        <v>57386561.839000009</v>
      </c>
      <c r="BI22" s="250">
        <f>'REV-REVCALC_CWS'!BI90</f>
        <v>57386561.839000009</v>
      </c>
      <c r="BJ22" s="250">
        <f>'REV-REVCALC_CWS'!BJ90</f>
        <v>41152443.416025005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90" t="s">
        <v>35</v>
      </c>
      <c r="D31" s="390"/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 t="s">
        <v>36</v>
      </c>
      <c r="P31" s="390"/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 t="s">
        <v>37</v>
      </c>
      <c r="AB31" s="390"/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 t="s">
        <v>38</v>
      </c>
      <c r="AN31" s="390"/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 t="s">
        <v>39</v>
      </c>
      <c r="AZ31" s="390"/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-18906250</v>
      </c>
      <c r="H42" s="250">
        <f>+'FIN-P&amp;L_CWS'!I208</f>
        <v>-13508916.666666668</v>
      </c>
      <c r="I42" s="250">
        <f>+'FIN-P&amp;L_CWS'!J208</f>
        <v>-13679916.666666668</v>
      </c>
      <c r="J42" s="250">
        <f>+'FIN-P&amp;L_CWS'!K208</f>
        <v>-12711250</v>
      </c>
      <c r="K42" s="250">
        <f>+'FIN-P&amp;L_CWS'!L208</f>
        <v>-12711250</v>
      </c>
      <c r="L42" s="250">
        <f>+'FIN-P&amp;L_CWS'!M208</f>
        <v>-12711250</v>
      </c>
      <c r="M42" s="250">
        <f>+'FIN-P&amp;L_CWS'!N208</f>
        <v>-12711250</v>
      </c>
      <c r="N42" s="250">
        <f>+'FIN-P&amp;L_CWS'!O208</f>
        <v>-12711250</v>
      </c>
      <c r="O42" s="250">
        <f>+'FIN-P&amp;L_CWS'!P208</f>
        <v>-12561750</v>
      </c>
      <c r="P42" s="250">
        <f>+'FIN-P&amp;L_CWS'!Q208</f>
        <v>-14879335</v>
      </c>
      <c r="Q42" s="250">
        <f>+'FIN-P&amp;L_CWS'!R208</f>
        <v>-16729900</v>
      </c>
      <c r="R42" s="250">
        <f>+'FIN-P&amp;L_CWS'!S208</f>
        <v>-17333915</v>
      </c>
      <c r="S42" s="250">
        <f>+'FIN-P&amp;L_CWS'!T208</f>
        <v>-16333915</v>
      </c>
      <c r="T42" s="250">
        <f>+'FIN-P&amp;L_CWS'!U208</f>
        <v>-16333915</v>
      </c>
      <c r="U42" s="250">
        <f>+'FIN-P&amp;L_CWS'!V208</f>
        <v>-16333915</v>
      </c>
      <c r="V42" s="250">
        <f>+'FIN-P&amp;L_CWS'!W208</f>
        <v>-16333915</v>
      </c>
      <c r="W42" s="250">
        <f>+'FIN-P&amp;L_CWS'!X208</f>
        <v>-16333915</v>
      </c>
      <c r="X42" s="250">
        <f>+'FIN-P&amp;L_CWS'!Y208</f>
        <v>-16333915</v>
      </c>
      <c r="Y42" s="250">
        <f>+'FIN-P&amp;L_CWS'!Z208</f>
        <v>-16333915</v>
      </c>
      <c r="Z42" s="250">
        <f>+'FIN-P&amp;L_CWS'!AA208</f>
        <v>-16333915</v>
      </c>
      <c r="AA42" s="250">
        <f>+'FIN-P&amp;L_CWS'!AB208</f>
        <v>-14483350</v>
      </c>
      <c r="AB42" s="250">
        <f>+'FIN-P&amp;L_CWS'!AC208</f>
        <v>-13496840.1</v>
      </c>
      <c r="AC42" s="250">
        <f>+'FIN-P&amp;L_CWS'!AD208</f>
        <v>-12246036.849999998</v>
      </c>
      <c r="AD42" s="250">
        <f>+'FIN-P&amp;L_CWS'!AE208</f>
        <v>-11813264.650000002</v>
      </c>
      <c r="AE42" s="250">
        <f>+'FIN-P&amp;L_CWS'!AF208</f>
        <v>-11813264.650000002</v>
      </c>
      <c r="AF42" s="250">
        <f>+'FIN-P&amp;L_CWS'!AG208</f>
        <v>-11813264.650000002</v>
      </c>
      <c r="AG42" s="250">
        <f>+'FIN-P&amp;L_CWS'!AH208</f>
        <v>-11813264.650000002</v>
      </c>
      <c r="AH42" s="250">
        <f>+'FIN-P&amp;L_CWS'!AI208</f>
        <v>-11813264.650000002</v>
      </c>
      <c r="AI42" s="250">
        <f>+'FIN-P&amp;L_CWS'!AJ208</f>
        <v>-11813264.650000002</v>
      </c>
      <c r="AJ42" s="250">
        <f>+'FIN-P&amp;L_CWS'!AK208</f>
        <v>-11813264.650000002</v>
      </c>
      <c r="AK42" s="250">
        <f>+'FIN-P&amp;L_CWS'!AL208</f>
        <v>-11813264.650000002</v>
      </c>
      <c r="AL42" s="250">
        <f>+'FIN-P&amp;L_CWS'!AM208</f>
        <v>-11813264.650000002</v>
      </c>
      <c r="AM42" s="250">
        <f>+'FIN-P&amp;L_CWS'!AN208</f>
        <v>-13089255.699999999</v>
      </c>
      <c r="AN42" s="250">
        <f>+'FIN-P&amp;L_CWS'!AO208</f>
        <v>-23732304.9615</v>
      </c>
      <c r="AO42" s="250">
        <f>+'FIN-P&amp;L_CWS'!AP208</f>
        <v>-27831407.605000004</v>
      </c>
      <c r="AP42" s="250">
        <f>+'FIN-P&amp;L_CWS'!AQ208</f>
        <v>-29198796.022</v>
      </c>
      <c r="AQ42" s="250">
        <f>+'FIN-P&amp;L_CWS'!AR208</f>
        <v>-29198796.022</v>
      </c>
      <c r="AR42" s="250">
        <f>+'FIN-P&amp;L_CWS'!AS208</f>
        <v>-29198796.022</v>
      </c>
      <c r="AS42" s="250">
        <f>+'FIN-P&amp;L_CWS'!AT208</f>
        <v>-29198796.022</v>
      </c>
      <c r="AT42" s="250">
        <f>+'FIN-P&amp;L_CWS'!AU208</f>
        <v>-29198796.022</v>
      </c>
      <c r="AU42" s="250">
        <f>+'FIN-P&amp;L_CWS'!AV208</f>
        <v>-29198796.022</v>
      </c>
      <c r="AV42" s="250">
        <f>+'FIN-P&amp;L_CWS'!AW208</f>
        <v>-29198796.022</v>
      </c>
      <c r="AW42" s="250">
        <f>+'FIN-P&amp;L_CWS'!AX208</f>
        <v>-29198796.022</v>
      </c>
      <c r="AX42" s="250">
        <f>+'FIN-P&amp;L_CWS'!AY208</f>
        <v>-29198796.022</v>
      </c>
      <c r="AY42" s="250">
        <f>+'FIN-P&amp;L_CWS'!AZ208</f>
        <v>-25099693.3785</v>
      </c>
      <c r="AZ42" s="250">
        <f>+'FIN-P&amp;L_CWS'!BA208</f>
        <v>-29349924.509200007</v>
      </c>
      <c r="BA42" s="250">
        <f>+'FIN-P&amp;L_CWS'!BB208</f>
        <v>-35976124.335995011</v>
      </c>
      <c r="BB42" s="250">
        <f>+'FIN-P&amp;L_CWS'!BC208</f>
        <v>-38193159.930270009</v>
      </c>
      <c r="BC42" s="250">
        <f>+'FIN-P&amp;L_CWS'!BD208</f>
        <v>-38193159.930270009</v>
      </c>
      <c r="BD42" s="250">
        <f>+'FIN-P&amp;L_CWS'!BE208</f>
        <v>-38193159.930270009</v>
      </c>
      <c r="BE42" s="250">
        <f>+'FIN-P&amp;L_CWS'!BF208</f>
        <v>-38193159.930270009</v>
      </c>
      <c r="BF42" s="250">
        <f>+'FIN-P&amp;L_CWS'!BG208</f>
        <v>-38193159.930270009</v>
      </c>
      <c r="BG42" s="250">
        <f>+'FIN-P&amp;L_CWS'!BH208</f>
        <v>-38193159.930270009</v>
      </c>
      <c r="BH42" s="250">
        <f>+'FIN-P&amp;L_CWS'!BI208</f>
        <v>-38193159.930270009</v>
      </c>
      <c r="BI42" s="250">
        <f>+'FIN-P&amp;L_CWS'!BJ208</f>
        <v>-38193159.930270009</v>
      </c>
      <c r="BJ42" s="250">
        <f>+'FIN-P&amp;L_CWS'!BK208</f>
        <v>-38193159.930270009</v>
      </c>
      <c r="BK42" s="250">
        <f>+'FIN-P&amp;L_CWS'!BL208</f>
        <v>-31562371.401520006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-18906250</v>
      </c>
      <c r="H43" s="250">
        <f>+'FIN-P&amp;L_CWS'!I209</f>
        <v>-32415166.666666668</v>
      </c>
      <c r="I43" s="250">
        <f>+'FIN-P&amp;L_CWS'!J209</f>
        <v>-46095083.333333336</v>
      </c>
      <c r="J43" s="250">
        <f>+'FIN-P&amp;L_CWS'!K209</f>
        <v>-58806333.333333336</v>
      </c>
      <c r="K43" s="250">
        <f>+'FIN-P&amp;L_CWS'!L209</f>
        <v>-71517583.333333343</v>
      </c>
      <c r="L43" s="250">
        <f>+'FIN-P&amp;L_CWS'!M209</f>
        <v>-84228833.333333343</v>
      </c>
      <c r="M43" s="250">
        <f>+'FIN-P&amp;L_CWS'!N209</f>
        <v>-96940083.333333343</v>
      </c>
      <c r="N43" s="250">
        <f>+'FIN-P&amp;L_CWS'!O209</f>
        <v>-109651333.33333334</v>
      </c>
      <c r="O43" s="250">
        <f>+'FIN-P&amp;L_CWS'!P209</f>
        <v>-122213083.33333334</v>
      </c>
      <c r="P43" s="250">
        <f>+'FIN-P&amp;L_CWS'!Q209</f>
        <v>-137092418.33333334</v>
      </c>
      <c r="Q43" s="250">
        <f>+'FIN-P&amp;L_CWS'!R209</f>
        <v>-153822318.33333334</v>
      </c>
      <c r="R43" s="250">
        <f>+'FIN-P&amp;L_CWS'!S209</f>
        <v>-171156233.33333334</v>
      </c>
      <c r="S43" s="250">
        <f>+'FIN-P&amp;L_CWS'!T209</f>
        <v>-187490148.33333334</v>
      </c>
      <c r="T43" s="250">
        <f>+'FIN-P&amp;L_CWS'!U209</f>
        <v>-203824063.33333334</v>
      </c>
      <c r="U43" s="250">
        <f>+'FIN-P&amp;L_CWS'!V209</f>
        <v>-220157978.33333334</v>
      </c>
      <c r="V43" s="250">
        <f>+'FIN-P&amp;L_CWS'!W209</f>
        <v>-236491893.33333334</v>
      </c>
      <c r="W43" s="250">
        <f>+'FIN-P&amp;L_CWS'!X209</f>
        <v>-252825808.33333334</v>
      </c>
      <c r="X43" s="250">
        <f>+'FIN-P&amp;L_CWS'!Y209</f>
        <v>-269159723.33333337</v>
      </c>
      <c r="Y43" s="250">
        <f>+'FIN-P&amp;L_CWS'!Z209</f>
        <v>-285493638.33333337</v>
      </c>
      <c r="Z43" s="250">
        <f>+'FIN-P&amp;L_CWS'!AA209</f>
        <v>-301827553.33333337</v>
      </c>
      <c r="AA43" s="250">
        <f>+'FIN-P&amp;L_CWS'!AB209</f>
        <v>-316310903.33333337</v>
      </c>
      <c r="AB43" s="250">
        <f>+'FIN-P&amp;L_CWS'!AC209</f>
        <v>-329807743.4333334</v>
      </c>
      <c r="AC43" s="250">
        <f>+'FIN-P&amp;L_CWS'!AD209</f>
        <v>-342053780.28333342</v>
      </c>
      <c r="AD43" s="250">
        <f>+'FIN-P&amp;L_CWS'!AE209</f>
        <v>-353867044.9333334</v>
      </c>
      <c r="AE43" s="250">
        <f>+'FIN-P&amp;L_CWS'!AF209</f>
        <v>-365680309.58333337</v>
      </c>
      <c r="AF43" s="250">
        <f>+'FIN-P&amp;L_CWS'!AG209</f>
        <v>-377493574.23333335</v>
      </c>
      <c r="AG43" s="250">
        <f>+'FIN-P&amp;L_CWS'!AH209</f>
        <v>-389306838.88333333</v>
      </c>
      <c r="AH43" s="250">
        <f>+'FIN-P&amp;L_CWS'!AI209</f>
        <v>-401120103.5333333</v>
      </c>
      <c r="AI43" s="250">
        <f>+'FIN-P&amp;L_CWS'!AJ209</f>
        <v>-412933368.18333328</v>
      </c>
      <c r="AJ43" s="250">
        <f>+'FIN-P&amp;L_CWS'!AK209</f>
        <v>-424746632.83333325</v>
      </c>
      <c r="AK43" s="250">
        <f>+'FIN-P&amp;L_CWS'!AL209</f>
        <v>-436559897.48333323</v>
      </c>
      <c r="AL43" s="250">
        <f>+'FIN-P&amp;L_CWS'!AM209</f>
        <v>-448373162.13333321</v>
      </c>
      <c r="AM43" s="250">
        <f>+'FIN-P&amp;L_CWS'!AN209</f>
        <v>-461462417.83333319</v>
      </c>
      <c r="AN43" s="250">
        <f>+'FIN-P&amp;L_CWS'!AO209</f>
        <v>-485194722.79483318</v>
      </c>
      <c r="AO43" s="250">
        <f>+'FIN-P&amp;L_CWS'!AP209</f>
        <v>-513026130.3998332</v>
      </c>
      <c r="AP43" s="250">
        <f>+'FIN-P&amp;L_CWS'!AQ209</f>
        <v>-542224926.42183316</v>
      </c>
      <c r="AQ43" s="250">
        <f>+'FIN-P&amp;L_CWS'!AR209</f>
        <v>-571423722.44383311</v>
      </c>
      <c r="AR43" s="250">
        <f>+'FIN-P&amp;L_CWS'!AS209</f>
        <v>-600622518.46583307</v>
      </c>
      <c r="AS43" s="250">
        <f>+'FIN-P&amp;L_CWS'!AT209</f>
        <v>-629821314.48783302</v>
      </c>
      <c r="AT43" s="250">
        <f>+'FIN-P&amp;L_CWS'!AU209</f>
        <v>-659020110.50983298</v>
      </c>
      <c r="AU43" s="250">
        <f>+'FIN-P&amp;L_CWS'!AV209</f>
        <v>-688218906.53183293</v>
      </c>
      <c r="AV43" s="250">
        <f>+'FIN-P&amp;L_CWS'!AW209</f>
        <v>-717417702.55383289</v>
      </c>
      <c r="AW43" s="250">
        <f>+'FIN-P&amp;L_CWS'!AX209</f>
        <v>-746616498.57583284</v>
      </c>
      <c r="AX43" s="250">
        <f>+'FIN-P&amp;L_CWS'!AY209</f>
        <v>-775815294.5978328</v>
      </c>
      <c r="AY43" s="250">
        <f>+'FIN-P&amp;L_CWS'!AZ209</f>
        <v>-800914987.97633278</v>
      </c>
      <c r="AZ43" s="250">
        <f>+'FIN-P&amp;L_CWS'!BA209</f>
        <v>-830264912.48553276</v>
      </c>
      <c r="BA43" s="250">
        <f>+'FIN-P&amp;L_CWS'!BB209</f>
        <v>-866241036.82152772</v>
      </c>
      <c r="BB43" s="250">
        <f>+'FIN-P&amp;L_CWS'!BC209</f>
        <v>-904434196.75179768</v>
      </c>
      <c r="BC43" s="250">
        <f>+'FIN-P&amp;L_CWS'!BD209</f>
        <v>-942627356.68206763</v>
      </c>
      <c r="BD43" s="250">
        <f>+'FIN-P&amp;L_CWS'!BE209</f>
        <v>-980820516.61233759</v>
      </c>
      <c r="BE43" s="250">
        <f>+'FIN-P&amp;L_CWS'!BF209</f>
        <v>-1019013676.5426075</v>
      </c>
      <c r="BF43" s="250">
        <f>+'FIN-P&amp;L_CWS'!BG209</f>
        <v>-1057206836.4728775</v>
      </c>
      <c r="BG43" s="250">
        <f>+'FIN-P&amp;L_CWS'!BH209</f>
        <v>-1095399996.4031475</v>
      </c>
      <c r="BH43" s="250">
        <f>+'FIN-P&amp;L_CWS'!BI209</f>
        <v>-1133593156.3334174</v>
      </c>
      <c r="BI43" s="250">
        <f>+'FIN-P&amp;L_CWS'!BJ209</f>
        <v>-1171786316.2636874</v>
      </c>
      <c r="BJ43" s="250">
        <f>+'FIN-P&amp;L_CWS'!BK209</f>
        <v>-1209979476.1939573</v>
      </c>
      <c r="BK43" s="250">
        <f>+'FIN-P&amp;L_CWS'!BL209</f>
        <v>-1241541847.5954773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-29128000</v>
      </c>
      <c r="H44" s="250">
        <f>+'FIN-CASHFLOW_CWS'!H67</f>
        <v>-13493000.000000002</v>
      </c>
      <c r="I44" s="250">
        <f>+'FIN-CASHFLOW_CWS'!I67</f>
        <v>-13504000.000000002</v>
      </c>
      <c r="J44" s="250">
        <f>+'FIN-CASHFLOW_CWS'!J67</f>
        <v>-12614000</v>
      </c>
      <c r="K44" s="250">
        <f>+'FIN-CASHFLOW_CWS'!K67</f>
        <v>-12534000</v>
      </c>
      <c r="L44" s="250">
        <f>+'FIN-CASHFLOW_CWS'!L67</f>
        <v>-12534000</v>
      </c>
      <c r="M44" s="250">
        <f>+'FIN-CASHFLOW_CWS'!M67</f>
        <v>-12534000</v>
      </c>
      <c r="N44" s="250">
        <f>+'FIN-CASHFLOW_CWS'!N67</f>
        <v>-12534000</v>
      </c>
      <c r="O44" s="250">
        <f>+'FIN-CASHFLOW_CWS'!O67</f>
        <v>-12384500</v>
      </c>
      <c r="P44" s="250">
        <f>+'FIN-CASHFLOW_CWS'!P67</f>
        <v>-14702085</v>
      </c>
      <c r="Q44" s="250">
        <f>+'FIN-CASHFLOW_CWS'!Q67</f>
        <v>-16552650</v>
      </c>
      <c r="R44" s="250">
        <f>+'FIN-CASHFLOW_CWS'!R67</f>
        <v>-17156665</v>
      </c>
      <c r="S44" s="250">
        <f>+'FIN-CASHFLOW_CWS'!S67</f>
        <v>-16156665</v>
      </c>
      <c r="T44" s="250">
        <f>+'FIN-CASHFLOW_CWS'!T67</f>
        <v>-16156665</v>
      </c>
      <c r="U44" s="250">
        <f>+'FIN-CASHFLOW_CWS'!U67</f>
        <v>-16156665</v>
      </c>
      <c r="V44" s="250">
        <f>+'FIN-CASHFLOW_CWS'!V67</f>
        <v>-16156665</v>
      </c>
      <c r="W44" s="250">
        <f>+'FIN-CASHFLOW_CWS'!W67</f>
        <v>-16156665</v>
      </c>
      <c r="X44" s="250">
        <f>+'FIN-CASHFLOW_CWS'!X67</f>
        <v>-16156665</v>
      </c>
      <c r="Y44" s="250">
        <f>+'FIN-CASHFLOW_CWS'!Y67</f>
        <v>-16156665</v>
      </c>
      <c r="Z44" s="250">
        <f>+'FIN-CASHFLOW_CWS'!Z67</f>
        <v>-16156665</v>
      </c>
      <c r="AA44" s="250">
        <f>+'FIN-CASHFLOW_CWS'!AA67</f>
        <v>-14306100</v>
      </c>
      <c r="AB44" s="250">
        <f>+'FIN-CASHFLOW_CWS'!AB67</f>
        <v>-13319590.1</v>
      </c>
      <c r="AC44" s="250">
        <f>+'FIN-CASHFLOW_CWS'!AC67</f>
        <v>-12068786.849999998</v>
      </c>
      <c r="AD44" s="250">
        <f>+'FIN-CASHFLOW_CWS'!AD67</f>
        <v>-11636014.650000002</v>
      </c>
      <c r="AE44" s="250">
        <f>+'FIN-CASHFLOW_CWS'!AE67</f>
        <v>-11636014.650000002</v>
      </c>
      <c r="AF44" s="250">
        <f>+'FIN-CASHFLOW_CWS'!AF67</f>
        <v>-11636014.650000002</v>
      </c>
      <c r="AG44" s="250">
        <f>+'FIN-CASHFLOW_CWS'!AG67</f>
        <v>-11636014.650000002</v>
      </c>
      <c r="AH44" s="250">
        <f>+'FIN-CASHFLOW_CWS'!AH67</f>
        <v>-11636014.650000002</v>
      </c>
      <c r="AI44" s="250">
        <f>+'FIN-CASHFLOW_CWS'!AI67</f>
        <v>-11636014.650000002</v>
      </c>
      <c r="AJ44" s="250">
        <f>+'FIN-CASHFLOW_CWS'!AJ67</f>
        <v>-11636014.650000002</v>
      </c>
      <c r="AK44" s="250">
        <f>+'FIN-CASHFLOW_CWS'!AK67</f>
        <v>-11636014.650000002</v>
      </c>
      <c r="AL44" s="250">
        <f>+'FIN-CASHFLOW_CWS'!AL67</f>
        <v>-11636014.650000002</v>
      </c>
      <c r="AM44" s="250">
        <f>+'FIN-CASHFLOW_CWS'!AM67</f>
        <v>-12912005.699999999</v>
      </c>
      <c r="AN44" s="250">
        <f>+'FIN-CASHFLOW_CWS'!AN67</f>
        <v>-23555054.9615</v>
      </c>
      <c r="AO44" s="250">
        <f>+'FIN-CASHFLOW_CWS'!AO67</f>
        <v>-27654157.605000004</v>
      </c>
      <c r="AP44" s="250">
        <f>+'FIN-CASHFLOW_CWS'!AP67</f>
        <v>-29021546.022</v>
      </c>
      <c r="AQ44" s="250">
        <f>+'FIN-CASHFLOW_CWS'!AQ67</f>
        <v>-29021546.022</v>
      </c>
      <c r="AR44" s="250">
        <f>+'FIN-CASHFLOW_CWS'!AR67</f>
        <v>-29021546.022</v>
      </c>
      <c r="AS44" s="250">
        <f>+'FIN-CASHFLOW_CWS'!AS67</f>
        <v>-29021546.022</v>
      </c>
      <c r="AT44" s="250">
        <f>+'FIN-CASHFLOW_CWS'!AT67</f>
        <v>-29021546.022</v>
      </c>
      <c r="AU44" s="250">
        <f>+'FIN-CASHFLOW_CWS'!AU67</f>
        <v>-29021546.022</v>
      </c>
      <c r="AV44" s="250">
        <f>+'FIN-CASHFLOW_CWS'!AV67</f>
        <v>-29021546.022</v>
      </c>
      <c r="AW44" s="250">
        <f>+'FIN-CASHFLOW_CWS'!AW67</f>
        <v>-29021546.022</v>
      </c>
      <c r="AX44" s="250">
        <f>+'FIN-CASHFLOW_CWS'!AX67</f>
        <v>-29021546.022</v>
      </c>
      <c r="AY44" s="250">
        <f>+'FIN-CASHFLOW_CWS'!AY67</f>
        <v>-24922443.3785</v>
      </c>
      <c r="AZ44" s="250">
        <f>+'FIN-CASHFLOW_CWS'!AZ67</f>
        <v>-29172674.509200007</v>
      </c>
      <c r="BA44" s="250">
        <f>+'FIN-CASHFLOW_CWS'!BA67</f>
        <v>-35798874.335995011</v>
      </c>
      <c r="BB44" s="250">
        <f>+'FIN-CASHFLOW_CWS'!BB67</f>
        <v>-38015909.930270009</v>
      </c>
      <c r="BC44" s="250">
        <f>+'FIN-CASHFLOW_CWS'!BC67</f>
        <v>-38015909.930270009</v>
      </c>
      <c r="BD44" s="250">
        <f>+'FIN-CASHFLOW_CWS'!BD67</f>
        <v>-38015909.930270009</v>
      </c>
      <c r="BE44" s="250">
        <f>+'FIN-CASHFLOW_CWS'!BE67</f>
        <v>-38015909.930270009</v>
      </c>
      <c r="BF44" s="250">
        <f>+'FIN-CASHFLOW_CWS'!BF67</f>
        <v>-38015909.930270009</v>
      </c>
      <c r="BG44" s="250">
        <f>+'FIN-CASHFLOW_CWS'!BG67</f>
        <v>-38015909.930270009</v>
      </c>
      <c r="BH44" s="250">
        <f>+'FIN-CASHFLOW_CWS'!BH67</f>
        <v>-38015909.930270009</v>
      </c>
      <c r="BI44" s="250">
        <f>+'FIN-CASHFLOW_CWS'!BI67</f>
        <v>-38015909.930270009</v>
      </c>
      <c r="BJ44" s="250">
        <f>+'FIN-CASHFLOW_CWS'!BJ67</f>
        <v>-38015909.930270009</v>
      </c>
      <c r="BK44" s="250">
        <f>+'FIN-CASHFLOW_CWS'!BK67</f>
        <v>-31385121.401520006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-29128000</v>
      </c>
      <c r="H45" s="250">
        <f>+'FIN-CASHFLOW_CWS'!H70</f>
        <v>-42621000</v>
      </c>
      <c r="I45" s="250">
        <f>+'FIN-CASHFLOW_CWS'!I70</f>
        <v>-56125000</v>
      </c>
      <c r="J45" s="250">
        <f>+'FIN-CASHFLOW_CWS'!J70</f>
        <v>-68739000</v>
      </c>
      <c r="K45" s="250">
        <f>+'FIN-CASHFLOW_CWS'!K70</f>
        <v>-81273000</v>
      </c>
      <c r="L45" s="250">
        <f>+'FIN-CASHFLOW_CWS'!L70</f>
        <v>-93807000</v>
      </c>
      <c r="M45" s="250">
        <f>+'FIN-CASHFLOW_CWS'!M70</f>
        <v>-106341000</v>
      </c>
      <c r="N45" s="250">
        <f>+'FIN-CASHFLOW_CWS'!N70</f>
        <v>-118875000</v>
      </c>
      <c r="O45" s="250">
        <f>+'FIN-CASHFLOW_CWS'!O70</f>
        <v>-131259500</v>
      </c>
      <c r="P45" s="250">
        <f>+'FIN-CASHFLOW_CWS'!P70</f>
        <v>-145961585</v>
      </c>
      <c r="Q45" s="250">
        <f>+'FIN-CASHFLOW_CWS'!Q70</f>
        <v>-162514235</v>
      </c>
      <c r="R45" s="250">
        <f>+'FIN-CASHFLOW_CWS'!R70</f>
        <v>-179670900</v>
      </c>
      <c r="S45" s="250">
        <f>+'FIN-CASHFLOW_CWS'!S70</f>
        <v>-195827565</v>
      </c>
      <c r="T45" s="250">
        <f>+'FIN-CASHFLOW_CWS'!T70</f>
        <v>-211984230</v>
      </c>
      <c r="U45" s="250">
        <f>+'FIN-CASHFLOW_CWS'!U70</f>
        <v>-228140895</v>
      </c>
      <c r="V45" s="250">
        <f>+'FIN-CASHFLOW_CWS'!V70</f>
        <v>-244297560</v>
      </c>
      <c r="W45" s="250">
        <f>+'FIN-CASHFLOW_CWS'!W70</f>
        <v>-260454225</v>
      </c>
      <c r="X45" s="250">
        <f>+'FIN-CASHFLOW_CWS'!X70</f>
        <v>-276610890</v>
      </c>
      <c r="Y45" s="250">
        <f>+'FIN-CASHFLOW_CWS'!Y70</f>
        <v>-292767555</v>
      </c>
      <c r="Z45" s="250">
        <f>+'FIN-CASHFLOW_CWS'!Z70</f>
        <v>-308924220</v>
      </c>
      <c r="AA45" s="250">
        <f>+'FIN-CASHFLOW_CWS'!AA70</f>
        <v>-323230320</v>
      </c>
      <c r="AB45" s="250">
        <f>+'FIN-CASHFLOW_CWS'!AB70</f>
        <v>-336549910.10000002</v>
      </c>
      <c r="AC45" s="250">
        <f>+'FIN-CASHFLOW_CWS'!AC70</f>
        <v>-348618696.95000005</v>
      </c>
      <c r="AD45" s="250">
        <f>+'FIN-CASHFLOW_CWS'!AD70</f>
        <v>-360254711.60000002</v>
      </c>
      <c r="AE45" s="250">
        <f>+'FIN-CASHFLOW_CWS'!AE70</f>
        <v>-371890726.25</v>
      </c>
      <c r="AF45" s="250">
        <f>+'FIN-CASHFLOW_CWS'!AF70</f>
        <v>-383526740.89999998</v>
      </c>
      <c r="AG45" s="250">
        <f>+'FIN-CASHFLOW_CWS'!AG70</f>
        <v>-395162755.54999995</v>
      </c>
      <c r="AH45" s="250">
        <f>+'FIN-CASHFLOW_CWS'!AH70</f>
        <v>-406798770.19999993</v>
      </c>
      <c r="AI45" s="250">
        <f>+'FIN-CASHFLOW_CWS'!AI70</f>
        <v>-418434784.8499999</v>
      </c>
      <c r="AJ45" s="250">
        <f>+'FIN-CASHFLOW_CWS'!AJ70</f>
        <v>-430070799.49999988</v>
      </c>
      <c r="AK45" s="250">
        <f>+'FIN-CASHFLOW_CWS'!AK70</f>
        <v>-441706814.14999986</v>
      </c>
      <c r="AL45" s="250">
        <f>+'FIN-CASHFLOW_CWS'!AL70</f>
        <v>-453342828.79999983</v>
      </c>
      <c r="AM45" s="250">
        <f>+'FIN-CASHFLOW_CWS'!AM70</f>
        <v>-466254834.49999982</v>
      </c>
      <c r="AN45" s="250">
        <f>+'FIN-CASHFLOW_CWS'!AN70</f>
        <v>-489809889.46149981</v>
      </c>
      <c r="AO45" s="250">
        <f>+'FIN-CASHFLOW_CWS'!AO70</f>
        <v>-517464047.06649983</v>
      </c>
      <c r="AP45" s="250">
        <f>+'FIN-CASHFLOW_CWS'!AP70</f>
        <v>-546485593.08849978</v>
      </c>
      <c r="AQ45" s="250">
        <f>+'FIN-CASHFLOW_CWS'!AQ70</f>
        <v>-575507139.11049974</v>
      </c>
      <c r="AR45" s="250">
        <f>+'FIN-CASHFLOW_CWS'!AR70</f>
        <v>-604528685.13249969</v>
      </c>
      <c r="AS45" s="250">
        <f>+'FIN-CASHFLOW_CWS'!AS70</f>
        <v>-633550231.15449965</v>
      </c>
      <c r="AT45" s="250">
        <f>+'FIN-CASHFLOW_CWS'!AT70</f>
        <v>-662571777.17649961</v>
      </c>
      <c r="AU45" s="250">
        <f>+'FIN-CASHFLOW_CWS'!AU70</f>
        <v>-691593323.19849956</v>
      </c>
      <c r="AV45" s="250">
        <f>+'FIN-CASHFLOW_CWS'!AV70</f>
        <v>-720614869.22049952</v>
      </c>
      <c r="AW45" s="250">
        <f>+'FIN-CASHFLOW_CWS'!AW70</f>
        <v>-749636415.24249947</v>
      </c>
      <c r="AX45" s="250">
        <f>+'FIN-CASHFLOW_CWS'!AX70</f>
        <v>-778657961.26449943</v>
      </c>
      <c r="AY45" s="250">
        <f>+'FIN-CASHFLOW_CWS'!AY70</f>
        <v>-803580404.64299941</v>
      </c>
      <c r="AZ45" s="250">
        <f>+'FIN-CASHFLOW_CWS'!AZ70</f>
        <v>-832753079.15219939</v>
      </c>
      <c r="BA45" s="250">
        <f>+'FIN-CASHFLOW_CWS'!BA70</f>
        <v>-868551953.48819435</v>
      </c>
      <c r="BB45" s="250">
        <f>+'FIN-CASHFLOW_CWS'!BB70</f>
        <v>-906567863.4184643</v>
      </c>
      <c r="BC45" s="250">
        <f>+'FIN-CASHFLOW_CWS'!BC70</f>
        <v>-944583773.34873426</v>
      </c>
      <c r="BD45" s="250">
        <f>+'FIN-CASHFLOW_CWS'!BD70</f>
        <v>-982599683.27900422</v>
      </c>
      <c r="BE45" s="250">
        <f>+'FIN-CASHFLOW_CWS'!BE70</f>
        <v>-1020615593.2092742</v>
      </c>
      <c r="BF45" s="250">
        <f>+'FIN-CASHFLOW_CWS'!BF70</f>
        <v>-1058631503.1395441</v>
      </c>
      <c r="BG45" s="250">
        <f>+'FIN-CASHFLOW_CWS'!BG70</f>
        <v>-1096647413.0698142</v>
      </c>
      <c r="BH45" s="250">
        <f>+'FIN-CASHFLOW_CWS'!BH70</f>
        <v>-1134663323.0000842</v>
      </c>
      <c r="BI45" s="250">
        <f>+'FIN-CASHFLOW_CWS'!BI70</f>
        <v>-1172679232.9303541</v>
      </c>
      <c r="BJ45" s="250">
        <f>+'FIN-CASHFLOW_CWS'!BJ70</f>
        <v>-1210695142.8606241</v>
      </c>
      <c r="BK45" s="250">
        <f>+'FIN-CASHFLOW_CWS'!BK70</f>
        <v>-1242080264.2621441</v>
      </c>
    </row>
    <row r="47" spans="1:64" x14ac:dyDescent="0.15">
      <c r="A47" s="251" t="s">
        <v>924</v>
      </c>
      <c r="C47" s="74" t="s">
        <v>147</v>
      </c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-18906250</v>
      </c>
      <c r="H49" s="250">
        <f t="shared" si="3"/>
        <v>-13508916.666666668</v>
      </c>
      <c r="I49" s="250">
        <f t="shared" si="3"/>
        <v>-13679916.666666668</v>
      </c>
      <c r="J49" s="250">
        <f t="shared" si="3"/>
        <v>-12711250</v>
      </c>
      <c r="K49" s="250">
        <f t="shared" si="3"/>
        <v>-12711250</v>
      </c>
      <c r="L49" s="250">
        <f t="shared" si="3"/>
        <v>-12711250</v>
      </c>
      <c r="M49" s="250">
        <f t="shared" si="3"/>
        <v>-12711250</v>
      </c>
      <c r="N49" s="250">
        <f t="shared" si="3"/>
        <v>-12711250</v>
      </c>
      <c r="O49" s="250">
        <f t="shared" si="3"/>
        <v>-12561750</v>
      </c>
      <c r="P49" s="250">
        <f t="shared" si="3"/>
        <v>-14879335</v>
      </c>
      <c r="Q49" s="250">
        <f t="shared" si="3"/>
        <v>-16729900</v>
      </c>
      <c r="R49" s="250">
        <f t="shared" si="3"/>
        <v>-17333915</v>
      </c>
      <c r="S49" s="250">
        <f t="shared" si="3"/>
        <v>-16333915</v>
      </c>
      <c r="T49" s="250">
        <f t="shared" si="3"/>
        <v>-16333915</v>
      </c>
      <c r="U49" s="250">
        <f t="shared" si="3"/>
        <v>-16333915</v>
      </c>
      <c r="V49" s="250">
        <f t="shared" si="3"/>
        <v>-16333915</v>
      </c>
      <c r="W49" s="250">
        <f t="shared" si="3"/>
        <v>-16333915</v>
      </c>
      <c r="X49" s="250">
        <f t="shared" si="3"/>
        <v>-16333915</v>
      </c>
      <c r="Y49" s="250">
        <f t="shared" si="3"/>
        <v>-16333915</v>
      </c>
      <c r="Z49" s="250">
        <f t="shared" si="3"/>
        <v>-16333915</v>
      </c>
      <c r="AA49" s="250">
        <f t="shared" si="3"/>
        <v>-14483350</v>
      </c>
      <c r="AB49" s="250">
        <f t="shared" si="3"/>
        <v>-13496840.1</v>
      </c>
      <c r="AC49" s="250">
        <f t="shared" si="3"/>
        <v>-12246036.849999998</v>
      </c>
      <c r="AD49" s="250">
        <f t="shared" si="3"/>
        <v>-11813264.650000002</v>
      </c>
      <c r="AE49" s="250">
        <f t="shared" si="3"/>
        <v>-11813264.650000002</v>
      </c>
      <c r="AF49" s="250">
        <f t="shared" si="3"/>
        <v>-11813264.650000002</v>
      </c>
      <c r="AG49" s="250">
        <f t="shared" si="3"/>
        <v>-11813264.650000002</v>
      </c>
      <c r="AH49" s="250">
        <f t="shared" si="3"/>
        <v>-11813264.650000002</v>
      </c>
      <c r="AI49" s="250">
        <f t="shared" si="3"/>
        <v>-11813264.650000002</v>
      </c>
      <c r="AJ49" s="250">
        <f t="shared" si="3"/>
        <v>-11813264.650000002</v>
      </c>
      <c r="AK49" s="250">
        <f t="shared" si="3"/>
        <v>-11813264.650000002</v>
      </c>
      <c r="AL49" s="250">
        <f t="shared" si="3"/>
        <v>-11813264.650000002</v>
      </c>
      <c r="AM49" s="250">
        <f t="shared" si="3"/>
        <v>-13089255.699999999</v>
      </c>
      <c r="AN49" s="250">
        <f t="shared" si="3"/>
        <v>-23732304.9615</v>
      </c>
      <c r="AO49" s="250">
        <f t="shared" si="3"/>
        <v>-27831407.605000004</v>
      </c>
      <c r="AP49" s="250">
        <f t="shared" si="3"/>
        <v>-29198796.022</v>
      </c>
      <c r="AQ49" s="250">
        <f t="shared" si="3"/>
        <v>-29198796.022</v>
      </c>
      <c r="AR49" s="250">
        <f t="shared" si="3"/>
        <v>-29198796.022</v>
      </c>
      <c r="AS49" s="250">
        <f t="shared" si="3"/>
        <v>-29198796.022</v>
      </c>
      <c r="AT49" s="250">
        <f t="shared" si="3"/>
        <v>-29198796.022</v>
      </c>
      <c r="AU49" s="250">
        <f t="shared" si="3"/>
        <v>-29198796.022</v>
      </c>
      <c r="AV49" s="250">
        <f t="shared" si="3"/>
        <v>-29198796.022</v>
      </c>
      <c r="AW49" s="250">
        <f t="shared" si="3"/>
        <v>-29198796.022</v>
      </c>
      <c r="AX49" s="250">
        <f t="shared" si="3"/>
        <v>-29198796.022</v>
      </c>
      <c r="AY49" s="250">
        <f t="shared" si="3"/>
        <v>-25099693.3785</v>
      </c>
      <c r="AZ49" s="250">
        <f t="shared" si="3"/>
        <v>-29349924.509200007</v>
      </c>
      <c r="BA49" s="250">
        <f t="shared" si="3"/>
        <v>-35976124.335995011</v>
      </c>
      <c r="BB49" s="250">
        <f t="shared" si="3"/>
        <v>-38193159.930270009</v>
      </c>
      <c r="BC49" s="250">
        <f t="shared" si="3"/>
        <v>-38193159.930270009</v>
      </c>
      <c r="BD49" s="250">
        <f t="shared" si="3"/>
        <v>-38193159.930270009</v>
      </c>
      <c r="BE49" s="250">
        <f t="shared" si="3"/>
        <v>-38193159.930270009</v>
      </c>
      <c r="BF49" s="250">
        <f t="shared" si="3"/>
        <v>-38193159.930270009</v>
      </c>
      <c r="BG49" s="250">
        <f t="shared" si="3"/>
        <v>-38193159.930270009</v>
      </c>
      <c r="BH49" s="250">
        <f t="shared" si="3"/>
        <v>-38193159.930270009</v>
      </c>
      <c r="BI49" s="250">
        <f t="shared" si="3"/>
        <v>-38193159.930270009</v>
      </c>
      <c r="BJ49" s="250">
        <f t="shared" si="3"/>
        <v>-38193159.930270009</v>
      </c>
      <c r="BK49" s="250">
        <f t="shared" si="3"/>
        <v>-31562371.401520006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-29128000</v>
      </c>
      <c r="H50" s="250">
        <f t="shared" si="4"/>
        <v>-13493000.000000002</v>
      </c>
      <c r="I50" s="250">
        <f t="shared" si="4"/>
        <v>-13504000.000000002</v>
      </c>
      <c r="J50" s="250">
        <f t="shared" si="4"/>
        <v>-12614000</v>
      </c>
      <c r="K50" s="250">
        <f t="shared" si="4"/>
        <v>-12534000</v>
      </c>
      <c r="L50" s="250">
        <f t="shared" si="4"/>
        <v>-12534000</v>
      </c>
      <c r="M50" s="250">
        <f t="shared" si="4"/>
        <v>-12534000</v>
      </c>
      <c r="N50" s="250">
        <f t="shared" si="4"/>
        <v>-12534000</v>
      </c>
      <c r="O50" s="250">
        <f t="shared" si="4"/>
        <v>-12384500</v>
      </c>
      <c r="P50" s="250">
        <f t="shared" si="4"/>
        <v>-14702085</v>
      </c>
      <c r="Q50" s="250">
        <f t="shared" si="4"/>
        <v>-16552650</v>
      </c>
      <c r="R50" s="250">
        <f t="shared" si="4"/>
        <v>-17156665</v>
      </c>
      <c r="S50" s="250">
        <f t="shared" si="4"/>
        <v>-16156665</v>
      </c>
      <c r="T50" s="250">
        <f t="shared" si="4"/>
        <v>-16156665</v>
      </c>
      <c r="U50" s="250">
        <f t="shared" si="4"/>
        <v>-16156665</v>
      </c>
      <c r="V50" s="250">
        <f t="shared" si="4"/>
        <v>-16156665</v>
      </c>
      <c r="W50" s="250">
        <f t="shared" si="4"/>
        <v>-16156665</v>
      </c>
      <c r="X50" s="250">
        <f t="shared" si="4"/>
        <v>-16156665</v>
      </c>
      <c r="Y50" s="250">
        <f t="shared" si="4"/>
        <v>-16156665</v>
      </c>
      <c r="Z50" s="250">
        <f t="shared" si="4"/>
        <v>-16156665</v>
      </c>
      <c r="AA50" s="250">
        <f t="shared" si="4"/>
        <v>-14306100</v>
      </c>
      <c r="AB50" s="250">
        <f t="shared" si="4"/>
        <v>-13319590.1</v>
      </c>
      <c r="AC50" s="250">
        <f t="shared" si="4"/>
        <v>-12068786.849999998</v>
      </c>
      <c r="AD50" s="250">
        <f t="shared" si="4"/>
        <v>-11636014.650000002</v>
      </c>
      <c r="AE50" s="250">
        <f t="shared" si="4"/>
        <v>-11636014.650000002</v>
      </c>
      <c r="AF50" s="250">
        <f t="shared" si="4"/>
        <v>-11636014.650000002</v>
      </c>
      <c r="AG50" s="250">
        <f t="shared" si="4"/>
        <v>-11636014.650000002</v>
      </c>
      <c r="AH50" s="250">
        <f t="shared" si="4"/>
        <v>-11636014.650000002</v>
      </c>
      <c r="AI50" s="250">
        <f t="shared" si="4"/>
        <v>-11636014.650000002</v>
      </c>
      <c r="AJ50" s="250">
        <f t="shared" si="4"/>
        <v>-11636014.650000002</v>
      </c>
      <c r="AK50" s="250">
        <f t="shared" si="4"/>
        <v>-11636014.650000002</v>
      </c>
      <c r="AL50" s="250">
        <f t="shared" si="4"/>
        <v>-11636014.650000002</v>
      </c>
      <c r="AM50" s="250">
        <f t="shared" si="4"/>
        <v>-12912005.699999999</v>
      </c>
      <c r="AN50" s="250">
        <f t="shared" si="4"/>
        <v>-23555054.9615</v>
      </c>
      <c r="AO50" s="250">
        <f t="shared" si="4"/>
        <v>-27654157.605000004</v>
      </c>
      <c r="AP50" s="250">
        <f t="shared" si="4"/>
        <v>-29021546.022</v>
      </c>
      <c r="AQ50" s="250">
        <f t="shared" si="4"/>
        <v>-29021546.022</v>
      </c>
      <c r="AR50" s="250">
        <f t="shared" si="4"/>
        <v>-29021546.022</v>
      </c>
      <c r="AS50" s="250">
        <f t="shared" si="4"/>
        <v>-29021546.022</v>
      </c>
      <c r="AT50" s="250">
        <f t="shared" si="4"/>
        <v>-29021546.022</v>
      </c>
      <c r="AU50" s="250">
        <f t="shared" si="4"/>
        <v>-29021546.022</v>
      </c>
      <c r="AV50" s="250">
        <f t="shared" si="4"/>
        <v>-29021546.022</v>
      </c>
      <c r="AW50" s="250">
        <f t="shared" si="4"/>
        <v>-29021546.022</v>
      </c>
      <c r="AX50" s="250">
        <f t="shared" si="4"/>
        <v>-29021546.022</v>
      </c>
      <c r="AY50" s="250">
        <f t="shared" si="4"/>
        <v>-24922443.3785</v>
      </c>
      <c r="AZ50" s="250">
        <f t="shared" si="4"/>
        <v>-29172674.509200007</v>
      </c>
      <c r="BA50" s="250">
        <f t="shared" si="4"/>
        <v>-35798874.335995011</v>
      </c>
      <c r="BB50" s="250">
        <f t="shared" si="4"/>
        <v>-38015909.930270009</v>
      </c>
      <c r="BC50" s="250">
        <f t="shared" si="4"/>
        <v>-38015909.930270009</v>
      </c>
      <c r="BD50" s="250">
        <f t="shared" si="4"/>
        <v>-38015909.930270009</v>
      </c>
      <c r="BE50" s="250">
        <f t="shared" si="4"/>
        <v>-38015909.930270009</v>
      </c>
      <c r="BF50" s="250">
        <f t="shared" si="4"/>
        <v>-38015909.930270009</v>
      </c>
      <c r="BG50" s="250">
        <f t="shared" si="4"/>
        <v>-38015909.930270009</v>
      </c>
      <c r="BH50" s="250">
        <f t="shared" si="4"/>
        <v>-38015909.930270009</v>
      </c>
      <c r="BI50" s="250">
        <f t="shared" si="4"/>
        <v>-38015909.930270009</v>
      </c>
      <c r="BJ50" s="250">
        <f t="shared" si="4"/>
        <v>-38015909.930270009</v>
      </c>
      <c r="BK50" s="250">
        <f t="shared" si="4"/>
        <v>-31385121.401520006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90" t="s">
        <v>35</v>
      </c>
      <c r="E53" s="390"/>
      <c r="F53" s="390"/>
      <c r="G53" s="390"/>
      <c r="H53" s="390"/>
      <c r="I53" s="390"/>
      <c r="J53" s="390"/>
      <c r="K53" s="390"/>
      <c r="L53" s="390"/>
      <c r="M53" s="390"/>
      <c r="N53" s="390"/>
      <c r="O53" s="390"/>
      <c r="P53" s="390" t="s">
        <v>36</v>
      </c>
      <c r="Q53" s="390"/>
      <c r="R53" s="390"/>
      <c r="S53" s="390"/>
      <c r="T53" s="390"/>
      <c r="U53" s="390"/>
      <c r="V53" s="390"/>
      <c r="W53" s="390"/>
      <c r="X53" s="390"/>
      <c r="Y53" s="390"/>
      <c r="Z53" s="390"/>
      <c r="AA53" s="390"/>
      <c r="AB53" s="390" t="s">
        <v>37</v>
      </c>
      <c r="AC53" s="390"/>
      <c r="AD53" s="390"/>
      <c r="AE53" s="390"/>
      <c r="AF53" s="390"/>
      <c r="AG53" s="390"/>
      <c r="AH53" s="390"/>
      <c r="AI53" s="390"/>
      <c r="AJ53" s="390"/>
      <c r="AK53" s="390"/>
      <c r="AL53" s="390"/>
      <c r="AM53" s="390"/>
      <c r="AN53" s="390" t="s">
        <v>38</v>
      </c>
      <c r="AO53" s="390"/>
      <c r="AP53" s="390"/>
      <c r="AQ53" s="390"/>
      <c r="AR53" s="390"/>
      <c r="AS53" s="390"/>
      <c r="AT53" s="390"/>
      <c r="AU53" s="390"/>
      <c r="AV53" s="390"/>
      <c r="AW53" s="390"/>
      <c r="AX53" s="390"/>
      <c r="AY53" s="390"/>
      <c r="AZ53" s="390" t="s">
        <v>39</v>
      </c>
      <c r="BA53" s="390"/>
      <c r="BB53" s="390"/>
      <c r="BC53" s="390"/>
      <c r="BD53" s="390"/>
      <c r="BE53" s="390"/>
      <c r="BF53" s="390"/>
      <c r="BG53" s="390"/>
      <c r="BH53" s="390"/>
      <c r="BI53" s="390"/>
      <c r="BJ53" s="390"/>
      <c r="BK53" s="39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-18906250</v>
      </c>
      <c r="H55" s="250">
        <f t="shared" si="5"/>
        <v>-13508916.666666668</v>
      </c>
      <c r="I55" s="250">
        <f t="shared" si="5"/>
        <v>-13679916.666666668</v>
      </c>
      <c r="J55" s="250">
        <f t="shared" si="5"/>
        <v>-12711250</v>
      </c>
      <c r="K55" s="250">
        <f t="shared" si="5"/>
        <v>-12711250</v>
      </c>
      <c r="L55" s="250">
        <f t="shared" si="5"/>
        <v>-12711250</v>
      </c>
      <c r="M55" s="250">
        <f t="shared" si="5"/>
        <v>-12711250</v>
      </c>
      <c r="N55" s="250">
        <f t="shared" si="5"/>
        <v>-12711250</v>
      </c>
      <c r="O55" s="250">
        <f t="shared" si="5"/>
        <v>-12561750</v>
      </c>
      <c r="P55" s="250">
        <f t="shared" si="5"/>
        <v>-14879335</v>
      </c>
      <c r="Q55" s="250">
        <f t="shared" si="5"/>
        <v>-16729900</v>
      </c>
      <c r="R55" s="250">
        <f t="shared" si="5"/>
        <v>-17333915</v>
      </c>
      <c r="S55" s="250">
        <f t="shared" si="5"/>
        <v>-16333915</v>
      </c>
      <c r="T55" s="250">
        <f t="shared" si="5"/>
        <v>-16333915</v>
      </c>
      <c r="U55" s="250">
        <f t="shared" si="5"/>
        <v>-16333915</v>
      </c>
      <c r="V55" s="250">
        <f t="shared" si="5"/>
        <v>-16333915</v>
      </c>
      <c r="W55" s="250">
        <f t="shared" si="5"/>
        <v>-16333915</v>
      </c>
      <c r="X55" s="250">
        <f t="shared" si="5"/>
        <v>-16333915</v>
      </c>
      <c r="Y55" s="250">
        <f t="shared" si="5"/>
        <v>-16333915</v>
      </c>
      <c r="Z55" s="250">
        <f t="shared" si="5"/>
        <v>-16333915</v>
      </c>
      <c r="AA55" s="250">
        <f t="shared" si="5"/>
        <v>-14483350</v>
      </c>
      <c r="AB55" s="250">
        <f t="shared" si="5"/>
        <v>-13496840.1</v>
      </c>
      <c r="AC55" s="250">
        <f t="shared" si="5"/>
        <v>-12246036.849999998</v>
      </c>
      <c r="AD55" s="250">
        <f t="shared" si="5"/>
        <v>-11813264.650000002</v>
      </c>
      <c r="AE55" s="250">
        <f t="shared" si="5"/>
        <v>-11813264.650000002</v>
      </c>
      <c r="AF55" s="250">
        <f t="shared" si="5"/>
        <v>-11813264.650000002</v>
      </c>
      <c r="AG55" s="250">
        <f t="shared" si="5"/>
        <v>-11813264.650000002</v>
      </c>
      <c r="AH55" s="250">
        <f t="shared" si="5"/>
        <v>-11813264.650000002</v>
      </c>
      <c r="AI55" s="250">
        <f t="shared" si="5"/>
        <v>-11813264.650000002</v>
      </c>
      <c r="AJ55" s="250">
        <f t="shared" si="5"/>
        <v>-11813264.650000002</v>
      </c>
      <c r="AK55" s="250">
        <f t="shared" si="5"/>
        <v>-11813264.650000002</v>
      </c>
      <c r="AL55" s="250">
        <f t="shared" si="5"/>
        <v>-11813264.650000002</v>
      </c>
      <c r="AM55" s="250">
        <f t="shared" si="5"/>
        <v>-13089255.699999999</v>
      </c>
      <c r="AN55" s="250">
        <f t="shared" si="5"/>
        <v>-23732304.9615</v>
      </c>
      <c r="AO55" s="250">
        <f t="shared" si="5"/>
        <v>-27831407.605000004</v>
      </c>
      <c r="AP55" s="250">
        <f t="shared" si="5"/>
        <v>-29198796.022</v>
      </c>
      <c r="AQ55" s="250">
        <f t="shared" si="5"/>
        <v>-29198796.022</v>
      </c>
      <c r="AR55" s="250">
        <f t="shared" si="5"/>
        <v>-29198796.022</v>
      </c>
      <c r="AS55" s="250">
        <f t="shared" si="5"/>
        <v>-29198796.022</v>
      </c>
      <c r="AT55" s="250">
        <f t="shared" si="5"/>
        <v>-29198796.022</v>
      </c>
      <c r="AU55" s="250">
        <f t="shared" si="5"/>
        <v>-29198796.022</v>
      </c>
      <c r="AV55" s="250">
        <f t="shared" si="5"/>
        <v>-29198796.022</v>
      </c>
      <c r="AW55" s="250">
        <f t="shared" si="5"/>
        <v>-29198796.022</v>
      </c>
      <c r="AX55" s="250">
        <f t="shared" si="5"/>
        <v>-29198796.022</v>
      </c>
      <c r="AY55" s="250">
        <f t="shared" si="5"/>
        <v>-25099693.3785</v>
      </c>
      <c r="AZ55" s="250">
        <f t="shared" si="5"/>
        <v>-29349924.509200007</v>
      </c>
      <c r="BA55" s="250">
        <f t="shared" si="5"/>
        <v>-35976124.335995011</v>
      </c>
      <c r="BB55" s="250">
        <f t="shared" si="5"/>
        <v>-38193159.930270009</v>
      </c>
      <c r="BC55" s="250">
        <f t="shared" si="5"/>
        <v>-38193159.930270009</v>
      </c>
      <c r="BD55" s="250">
        <f t="shared" si="5"/>
        <v>-38193159.930270009</v>
      </c>
      <c r="BE55" s="250">
        <f t="shared" si="5"/>
        <v>-38193159.930270009</v>
      </c>
      <c r="BF55" s="250">
        <f t="shared" si="5"/>
        <v>-38193159.930270009</v>
      </c>
      <c r="BG55" s="250">
        <f t="shared" si="5"/>
        <v>-38193159.930270009</v>
      </c>
      <c r="BH55" s="250">
        <f t="shared" si="5"/>
        <v>-38193159.930270009</v>
      </c>
      <c r="BI55" s="250">
        <f t="shared" si="5"/>
        <v>-38193159.930270009</v>
      </c>
      <c r="BJ55" s="250">
        <f t="shared" si="5"/>
        <v>-38193159.930270009</v>
      </c>
      <c r="BK55" s="250">
        <f t="shared" si="5"/>
        <v>-31562371.401520006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-18906250</v>
      </c>
      <c r="H56" s="250">
        <f t="shared" si="6"/>
        <v>-32415166.666666668</v>
      </c>
      <c r="I56" s="250">
        <f t="shared" si="6"/>
        <v>-46095083.333333336</v>
      </c>
      <c r="J56" s="250">
        <f t="shared" si="6"/>
        <v>-58806333.333333336</v>
      </c>
      <c r="K56" s="250">
        <f t="shared" si="6"/>
        <v>-71517583.333333343</v>
      </c>
      <c r="L56" s="250">
        <f t="shared" si="6"/>
        <v>-84228833.333333343</v>
      </c>
      <c r="M56" s="250">
        <f t="shared" si="6"/>
        <v>-96940083.333333343</v>
      </c>
      <c r="N56" s="250">
        <f t="shared" si="6"/>
        <v>-109651333.33333334</v>
      </c>
      <c r="O56" s="250">
        <f t="shared" si="6"/>
        <v>-122213083.33333334</v>
      </c>
      <c r="P56" s="250">
        <f t="shared" si="6"/>
        <v>-137092418.33333334</v>
      </c>
      <c r="Q56" s="250">
        <f t="shared" si="6"/>
        <v>-153822318.33333334</v>
      </c>
      <c r="R56" s="250">
        <f t="shared" si="6"/>
        <v>-171156233.33333334</v>
      </c>
      <c r="S56" s="250">
        <f t="shared" si="5"/>
        <v>-187490148.33333334</v>
      </c>
      <c r="T56" s="250">
        <f t="shared" si="5"/>
        <v>-203824063.33333334</v>
      </c>
      <c r="U56" s="250">
        <f t="shared" si="5"/>
        <v>-220157978.33333334</v>
      </c>
      <c r="V56" s="250">
        <f t="shared" si="5"/>
        <v>-236491893.33333334</v>
      </c>
      <c r="W56" s="250">
        <f t="shared" si="5"/>
        <v>-252825808.33333334</v>
      </c>
      <c r="X56" s="250">
        <f t="shared" si="5"/>
        <v>-269159723.33333337</v>
      </c>
      <c r="Y56" s="250">
        <f t="shared" si="5"/>
        <v>-285493638.33333337</v>
      </c>
      <c r="Z56" s="250">
        <f t="shared" si="5"/>
        <v>-301827553.33333337</v>
      </c>
      <c r="AA56" s="250">
        <f t="shared" si="5"/>
        <v>-316310903.33333337</v>
      </c>
      <c r="AB56" s="250">
        <f t="shared" si="5"/>
        <v>-329807743.4333334</v>
      </c>
      <c r="AC56" s="250">
        <f t="shared" si="5"/>
        <v>-342053780.28333342</v>
      </c>
      <c r="AD56" s="250">
        <f t="shared" si="5"/>
        <v>-353867044.9333334</v>
      </c>
      <c r="AE56" s="250">
        <f t="shared" si="5"/>
        <v>-365680309.58333337</v>
      </c>
      <c r="AF56" s="250">
        <f t="shared" si="5"/>
        <v>-377493574.23333335</v>
      </c>
      <c r="AG56" s="250">
        <f t="shared" si="5"/>
        <v>-389306838.88333333</v>
      </c>
      <c r="AH56" s="250">
        <f t="shared" si="5"/>
        <v>-401120103.5333333</v>
      </c>
      <c r="AI56" s="250">
        <f t="shared" si="5"/>
        <v>-412933368.18333328</v>
      </c>
      <c r="AJ56" s="250">
        <f t="shared" si="5"/>
        <v>-424746632.83333325</v>
      </c>
      <c r="AK56" s="250">
        <f t="shared" si="5"/>
        <v>-436559897.48333323</v>
      </c>
      <c r="AL56" s="250">
        <f t="shared" si="5"/>
        <v>-448373162.13333321</v>
      </c>
      <c r="AM56" s="250">
        <f t="shared" si="5"/>
        <v>-461462417.83333319</v>
      </c>
      <c r="AN56" s="250">
        <f t="shared" si="5"/>
        <v>-485194722.79483318</v>
      </c>
      <c r="AO56" s="250">
        <f t="shared" si="5"/>
        <v>-513026130.3998332</v>
      </c>
      <c r="AP56" s="250">
        <f t="shared" si="5"/>
        <v>-542224926.42183316</v>
      </c>
      <c r="AQ56" s="250">
        <f t="shared" si="5"/>
        <v>-571423722.44383311</v>
      </c>
      <c r="AR56" s="250">
        <f t="shared" si="5"/>
        <v>-600622518.46583307</v>
      </c>
      <c r="AS56" s="250">
        <f t="shared" si="5"/>
        <v>-629821314.48783302</v>
      </c>
      <c r="AT56" s="250">
        <f t="shared" si="5"/>
        <v>-659020110.50983298</v>
      </c>
      <c r="AU56" s="250">
        <f t="shared" si="5"/>
        <v>-688218906.53183293</v>
      </c>
      <c r="AV56" s="250">
        <f t="shared" si="5"/>
        <v>-717417702.55383289</v>
      </c>
      <c r="AW56" s="250">
        <f t="shared" si="5"/>
        <v>-746616498.57583284</v>
      </c>
      <c r="AX56" s="250">
        <f t="shared" si="5"/>
        <v>-775815294.5978328</v>
      </c>
      <c r="AY56" s="250">
        <f t="shared" si="5"/>
        <v>-800914987.97633278</v>
      </c>
      <c r="AZ56" s="250">
        <f t="shared" si="5"/>
        <v>-830264912.48553276</v>
      </c>
      <c r="BA56" s="250">
        <f t="shared" si="5"/>
        <v>-866241036.82152772</v>
      </c>
      <c r="BB56" s="250">
        <f t="shared" si="5"/>
        <v>-904434196.75179768</v>
      </c>
      <c r="BC56" s="250">
        <f t="shared" si="5"/>
        <v>-942627356.68206763</v>
      </c>
      <c r="BD56" s="250">
        <f t="shared" si="5"/>
        <v>-980820516.61233759</v>
      </c>
      <c r="BE56" s="250">
        <f t="shared" si="5"/>
        <v>-1019013676.5426075</v>
      </c>
      <c r="BF56" s="250">
        <f t="shared" si="5"/>
        <v>-1057206836.4728775</v>
      </c>
      <c r="BG56" s="250">
        <f t="shared" si="5"/>
        <v>-1095399996.4031475</v>
      </c>
      <c r="BH56" s="250">
        <f t="shared" si="5"/>
        <v>-1133593156.3334174</v>
      </c>
      <c r="BI56" s="250">
        <f t="shared" si="5"/>
        <v>-1171786316.2636874</v>
      </c>
      <c r="BJ56" s="250">
        <f t="shared" si="5"/>
        <v>-1209979476.1939573</v>
      </c>
      <c r="BK56" s="250">
        <f t="shared" si="5"/>
        <v>-1241541847.5954773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-29128000</v>
      </c>
      <c r="H57" s="250">
        <f t="shared" si="5"/>
        <v>-13493000.000000002</v>
      </c>
      <c r="I57" s="250">
        <f t="shared" si="5"/>
        <v>-13504000.000000002</v>
      </c>
      <c r="J57" s="250">
        <f t="shared" si="5"/>
        <v>-12614000</v>
      </c>
      <c r="K57" s="250">
        <f t="shared" si="5"/>
        <v>-12534000</v>
      </c>
      <c r="L57" s="250">
        <f t="shared" si="5"/>
        <v>-12534000</v>
      </c>
      <c r="M57" s="250">
        <f t="shared" si="5"/>
        <v>-12534000</v>
      </c>
      <c r="N57" s="250">
        <f t="shared" si="5"/>
        <v>-12534000</v>
      </c>
      <c r="O57" s="250">
        <f t="shared" si="5"/>
        <v>-12384500</v>
      </c>
      <c r="P57" s="250">
        <f t="shared" si="5"/>
        <v>-14702085</v>
      </c>
      <c r="Q57" s="250">
        <f t="shared" si="5"/>
        <v>-16552650</v>
      </c>
      <c r="R57" s="250">
        <f t="shared" si="5"/>
        <v>-17156665</v>
      </c>
      <c r="S57" s="250">
        <f t="shared" si="5"/>
        <v>-16156665</v>
      </c>
      <c r="T57" s="250">
        <f t="shared" si="5"/>
        <v>-16156665</v>
      </c>
      <c r="U57" s="250">
        <f t="shared" si="5"/>
        <v>-16156665</v>
      </c>
      <c r="V57" s="250">
        <f t="shared" si="5"/>
        <v>-16156665</v>
      </c>
      <c r="W57" s="250">
        <f t="shared" si="5"/>
        <v>-16156665</v>
      </c>
      <c r="X57" s="250">
        <f t="shared" si="5"/>
        <v>-16156665</v>
      </c>
      <c r="Y57" s="250">
        <f t="shared" si="5"/>
        <v>-16156665</v>
      </c>
      <c r="Z57" s="250">
        <f t="shared" si="5"/>
        <v>-16156665</v>
      </c>
      <c r="AA57" s="250">
        <f t="shared" si="5"/>
        <v>-14306100</v>
      </c>
      <c r="AB57" s="250">
        <f t="shared" si="5"/>
        <v>-13319590.1</v>
      </c>
      <c r="AC57" s="250">
        <f t="shared" si="5"/>
        <v>-12068786.849999998</v>
      </c>
      <c r="AD57" s="250">
        <f t="shared" si="5"/>
        <v>-11636014.650000002</v>
      </c>
      <c r="AE57" s="250">
        <f t="shared" si="5"/>
        <v>-11636014.650000002</v>
      </c>
      <c r="AF57" s="250">
        <f t="shared" si="5"/>
        <v>-11636014.650000002</v>
      </c>
      <c r="AG57" s="250">
        <f t="shared" si="5"/>
        <v>-11636014.650000002</v>
      </c>
      <c r="AH57" s="250">
        <f t="shared" si="5"/>
        <v>-11636014.650000002</v>
      </c>
      <c r="AI57" s="250">
        <f t="shared" si="5"/>
        <v>-11636014.650000002</v>
      </c>
      <c r="AJ57" s="250">
        <f t="shared" si="5"/>
        <v>-11636014.650000002</v>
      </c>
      <c r="AK57" s="250">
        <f t="shared" si="5"/>
        <v>-11636014.650000002</v>
      </c>
      <c r="AL57" s="250">
        <f t="shared" si="5"/>
        <v>-11636014.650000002</v>
      </c>
      <c r="AM57" s="250">
        <f t="shared" si="5"/>
        <v>-12912005.699999999</v>
      </c>
      <c r="AN57" s="250">
        <f t="shared" si="5"/>
        <v>-23555054.9615</v>
      </c>
      <c r="AO57" s="250">
        <f t="shared" si="5"/>
        <v>-27654157.605000004</v>
      </c>
      <c r="AP57" s="250">
        <f t="shared" si="5"/>
        <v>-29021546.022</v>
      </c>
      <c r="AQ57" s="250">
        <f t="shared" si="5"/>
        <v>-29021546.022</v>
      </c>
      <c r="AR57" s="250">
        <f t="shared" si="5"/>
        <v>-29021546.022</v>
      </c>
      <c r="AS57" s="250">
        <f t="shared" si="5"/>
        <v>-29021546.022</v>
      </c>
      <c r="AT57" s="250">
        <f t="shared" si="5"/>
        <v>-29021546.022</v>
      </c>
      <c r="AU57" s="250">
        <f t="shared" si="5"/>
        <v>-29021546.022</v>
      </c>
      <c r="AV57" s="250">
        <f t="shared" si="5"/>
        <v>-29021546.022</v>
      </c>
      <c r="AW57" s="250">
        <f t="shared" si="5"/>
        <v>-29021546.022</v>
      </c>
      <c r="AX57" s="250">
        <f t="shared" si="5"/>
        <v>-29021546.022</v>
      </c>
      <c r="AY57" s="250">
        <f t="shared" si="5"/>
        <v>-24922443.3785</v>
      </c>
      <c r="AZ57" s="250">
        <f t="shared" si="5"/>
        <v>-29172674.509200007</v>
      </c>
      <c r="BA57" s="250">
        <f t="shared" si="5"/>
        <v>-35798874.335995011</v>
      </c>
      <c r="BB57" s="250">
        <f t="shared" si="5"/>
        <v>-38015909.930270009</v>
      </c>
      <c r="BC57" s="250">
        <f t="shared" si="5"/>
        <v>-38015909.930270009</v>
      </c>
      <c r="BD57" s="250">
        <f t="shared" si="5"/>
        <v>-38015909.930270009</v>
      </c>
      <c r="BE57" s="250">
        <f t="shared" si="5"/>
        <v>-38015909.930270009</v>
      </c>
      <c r="BF57" s="250">
        <f t="shared" si="5"/>
        <v>-38015909.930270009</v>
      </c>
      <c r="BG57" s="250">
        <f t="shared" si="5"/>
        <v>-38015909.930270009</v>
      </c>
      <c r="BH57" s="250">
        <f t="shared" si="5"/>
        <v>-38015909.930270009</v>
      </c>
      <c r="BI57" s="250">
        <f t="shared" si="5"/>
        <v>-38015909.930270009</v>
      </c>
      <c r="BJ57" s="250">
        <f t="shared" si="5"/>
        <v>-38015909.930270009</v>
      </c>
      <c r="BK57" s="250">
        <f t="shared" si="5"/>
        <v>-31385121.401520006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-29128000</v>
      </c>
      <c r="H58" s="250">
        <f t="shared" si="5"/>
        <v>-42621000</v>
      </c>
      <c r="I58" s="250">
        <f t="shared" si="5"/>
        <v>-56125000</v>
      </c>
      <c r="J58" s="250">
        <f t="shared" si="5"/>
        <v>-68739000</v>
      </c>
      <c r="K58" s="250">
        <f t="shared" si="5"/>
        <v>-81273000</v>
      </c>
      <c r="L58" s="250">
        <f t="shared" si="5"/>
        <v>-93807000</v>
      </c>
      <c r="M58" s="250">
        <f t="shared" si="5"/>
        <v>-106341000</v>
      </c>
      <c r="N58" s="250">
        <f t="shared" si="5"/>
        <v>-118875000</v>
      </c>
      <c r="O58" s="250">
        <f t="shared" si="5"/>
        <v>-131259500</v>
      </c>
      <c r="P58" s="250">
        <f t="shared" si="5"/>
        <v>-145961585</v>
      </c>
      <c r="Q58" s="250">
        <f t="shared" si="5"/>
        <v>-162514235</v>
      </c>
      <c r="R58" s="250">
        <f t="shared" si="5"/>
        <v>-179670900</v>
      </c>
      <c r="S58" s="250">
        <f t="shared" si="5"/>
        <v>-195827565</v>
      </c>
      <c r="T58" s="250">
        <f t="shared" si="5"/>
        <v>-211984230</v>
      </c>
      <c r="U58" s="250">
        <f t="shared" si="5"/>
        <v>-228140895</v>
      </c>
      <c r="V58" s="250">
        <f t="shared" si="5"/>
        <v>-244297560</v>
      </c>
      <c r="W58" s="250">
        <f t="shared" si="5"/>
        <v>-260454225</v>
      </c>
      <c r="X58" s="250">
        <f t="shared" si="5"/>
        <v>-276610890</v>
      </c>
      <c r="Y58" s="250">
        <f t="shared" si="5"/>
        <v>-292767555</v>
      </c>
      <c r="Z58" s="250">
        <f t="shared" si="5"/>
        <v>-308924220</v>
      </c>
      <c r="AA58" s="250">
        <f t="shared" si="5"/>
        <v>-323230320</v>
      </c>
      <c r="AB58" s="250">
        <f t="shared" si="5"/>
        <v>-336549910.10000002</v>
      </c>
      <c r="AC58" s="250">
        <f t="shared" si="5"/>
        <v>-348618696.95000005</v>
      </c>
      <c r="AD58" s="250">
        <f t="shared" si="5"/>
        <v>-360254711.60000002</v>
      </c>
      <c r="AE58" s="250">
        <f t="shared" si="5"/>
        <v>-371890726.25</v>
      </c>
      <c r="AF58" s="250">
        <f t="shared" si="5"/>
        <v>-383526740.89999998</v>
      </c>
      <c r="AG58" s="250">
        <f t="shared" si="5"/>
        <v>-395162755.54999995</v>
      </c>
      <c r="AH58" s="250">
        <f t="shared" si="5"/>
        <v>-406798770.19999993</v>
      </c>
      <c r="AI58" s="250">
        <f t="shared" si="5"/>
        <v>-418434784.8499999</v>
      </c>
      <c r="AJ58" s="250">
        <f t="shared" si="5"/>
        <v>-430070799.49999988</v>
      </c>
      <c r="AK58" s="250">
        <f t="shared" si="5"/>
        <v>-441706814.14999986</v>
      </c>
      <c r="AL58" s="250">
        <f t="shared" si="5"/>
        <v>-453342828.79999983</v>
      </c>
      <c r="AM58" s="250">
        <f t="shared" si="5"/>
        <v>-466254834.49999982</v>
      </c>
      <c r="AN58" s="250">
        <f t="shared" si="5"/>
        <v>-489809889.46149981</v>
      </c>
      <c r="AO58" s="250">
        <f t="shared" si="5"/>
        <v>-517464047.06649983</v>
      </c>
      <c r="AP58" s="250">
        <f t="shared" si="5"/>
        <v>-546485593.08849978</v>
      </c>
      <c r="AQ58" s="250">
        <f t="shared" si="5"/>
        <v>-575507139.11049974</v>
      </c>
      <c r="AR58" s="250">
        <f t="shared" si="5"/>
        <v>-604528685.13249969</v>
      </c>
      <c r="AS58" s="250">
        <f t="shared" si="5"/>
        <v>-633550231.15449965</v>
      </c>
      <c r="AT58" s="250">
        <f t="shared" si="5"/>
        <v>-662571777.17649961</v>
      </c>
      <c r="AU58" s="250">
        <f t="shared" si="5"/>
        <v>-691593323.19849956</v>
      </c>
      <c r="AV58" s="250">
        <f t="shared" si="5"/>
        <v>-720614869.22049952</v>
      </c>
      <c r="AW58" s="250">
        <f t="shared" si="5"/>
        <v>-749636415.24249947</v>
      </c>
      <c r="AX58" s="250">
        <f t="shared" si="5"/>
        <v>-778657961.26449943</v>
      </c>
      <c r="AY58" s="250">
        <f t="shared" si="5"/>
        <v>-803580404.64299941</v>
      </c>
      <c r="AZ58" s="250">
        <f t="shared" si="5"/>
        <v>-832753079.15219939</v>
      </c>
      <c r="BA58" s="250">
        <f t="shared" si="5"/>
        <v>-868551953.48819435</v>
      </c>
      <c r="BB58" s="250">
        <f t="shared" si="5"/>
        <v>-906567863.4184643</v>
      </c>
      <c r="BC58" s="250">
        <f t="shared" si="5"/>
        <v>-944583773.34873426</v>
      </c>
      <c r="BD58" s="250">
        <f t="shared" si="5"/>
        <v>-982599683.27900422</v>
      </c>
      <c r="BE58" s="250">
        <f t="shared" si="5"/>
        <v>-1020615593.2092742</v>
      </c>
      <c r="BF58" s="250">
        <f t="shared" si="5"/>
        <v>-1058631503.1395441</v>
      </c>
      <c r="BG58" s="250">
        <f t="shared" si="5"/>
        <v>-1096647413.0698142</v>
      </c>
      <c r="BH58" s="250">
        <f t="shared" si="5"/>
        <v>-1134663323.0000842</v>
      </c>
      <c r="BI58" s="250">
        <f t="shared" si="5"/>
        <v>-1172679232.9303541</v>
      </c>
      <c r="BJ58" s="250">
        <f t="shared" si="5"/>
        <v>-1210695142.8606241</v>
      </c>
      <c r="BK58" s="250">
        <f t="shared" si="5"/>
        <v>-1242080264.2621441</v>
      </c>
    </row>
    <row r="59" spans="1:64" x14ac:dyDescent="0.15">
      <c r="B59" s="33" t="s">
        <v>1080</v>
      </c>
      <c r="C59" s="259">
        <f ca="1">+'FIN-CASHFLOW_CWS'!C58</f>
        <v>68739000</v>
      </c>
      <c r="D59" s="259">
        <f ca="1">+'FIN-CASHFLOW_CWS'!D58</f>
        <v>68739000</v>
      </c>
      <c r="E59" s="259">
        <f ca="1">+'FIN-CASHFLOW_CWS'!E58</f>
        <v>68739000</v>
      </c>
      <c r="F59" s="259">
        <f ca="1">+'FIN-CASHFLOW_CWS'!F58</f>
        <v>68739000</v>
      </c>
      <c r="G59" s="259">
        <f ca="1">+'FIN-CASHFLOW_CWS'!G58</f>
        <v>39611000</v>
      </c>
      <c r="H59" s="259">
        <f ca="1">+'FIN-CASHFLOW_CWS'!H58</f>
        <v>26118000</v>
      </c>
      <c r="I59" s="259">
        <f ca="1">+'FIN-CASHFLOW_CWS'!I58</f>
        <v>12613999.999999998</v>
      </c>
      <c r="J59" s="259">
        <f ca="1">+'FIN-CASHFLOW_CWS'!J58</f>
        <v>0</v>
      </c>
      <c r="K59" s="259">
        <f ca="1">+'FIN-CASHFLOW_CWS'!K58</f>
        <v>81241235</v>
      </c>
      <c r="L59" s="259">
        <f ca="1">+'FIN-CASHFLOW_CWS'!L58</f>
        <v>68707235</v>
      </c>
      <c r="M59" s="259">
        <f ca="1">+'FIN-CASHFLOW_CWS'!M58</f>
        <v>56173235</v>
      </c>
      <c r="N59" s="259">
        <f ca="1">+'FIN-CASHFLOW_CWS'!N58</f>
        <v>43639235</v>
      </c>
      <c r="O59" s="259">
        <f ca="1">+'FIN-CASHFLOW_CWS'!O58</f>
        <v>31254735</v>
      </c>
      <c r="P59" s="259">
        <f ca="1">+'FIN-CASHFLOW_CWS'!P58</f>
        <v>16552650</v>
      </c>
      <c r="Q59" s="259">
        <f ca="1">+'FIN-CASHFLOW_CWS'!Q58</f>
        <v>0</v>
      </c>
      <c r="R59" s="259">
        <f ca="1">+'FIN-CASHFLOW_CWS'!R58</f>
        <v>143559420</v>
      </c>
      <c r="S59" s="259">
        <f ca="1">+'FIN-CASHFLOW_CWS'!S58</f>
        <v>127402755</v>
      </c>
      <c r="T59" s="259">
        <f ca="1">+'FIN-CASHFLOW_CWS'!T58</f>
        <v>111246090</v>
      </c>
      <c r="U59" s="259">
        <f ca="1">+'FIN-CASHFLOW_CWS'!U58</f>
        <v>95089425</v>
      </c>
      <c r="V59" s="259">
        <f ca="1">+'FIN-CASHFLOW_CWS'!V58</f>
        <v>78932760</v>
      </c>
      <c r="W59" s="259">
        <f ca="1">+'FIN-CASHFLOW_CWS'!W58</f>
        <v>62776095</v>
      </c>
      <c r="X59" s="259">
        <f ca="1">+'FIN-CASHFLOW_CWS'!X58</f>
        <v>46619430</v>
      </c>
      <c r="Y59" s="259">
        <f ca="1">+'FIN-CASHFLOW_CWS'!Y58</f>
        <v>30462765</v>
      </c>
      <c r="Z59" s="259">
        <f ca="1">+'FIN-CASHFLOW_CWS'!Z58</f>
        <v>14306100</v>
      </c>
      <c r="AA59" s="259">
        <f ca="1">+'FIN-CASHFLOW_CWS'!AA58</f>
        <v>0</v>
      </c>
      <c r="AB59" s="259">
        <f ca="1">+'FIN-CASHFLOW_CWS'!AB58</f>
        <v>-13319590.1</v>
      </c>
      <c r="AC59" s="259">
        <f ca="1">+'FIN-CASHFLOW_CWS'!AC58</f>
        <v>-25388376.949999996</v>
      </c>
      <c r="AD59" s="259">
        <f ca="1">+'FIN-CASHFLOW_CWS'!AD58</f>
        <v>-37024391.599999994</v>
      </c>
      <c r="AE59" s="259">
        <f ca="1">+'FIN-CASHFLOW_CWS'!AE58</f>
        <v>-48660406.25</v>
      </c>
      <c r="AF59" s="259">
        <f ca="1">+'FIN-CASHFLOW_CWS'!AF58</f>
        <v>-60296420.900000006</v>
      </c>
      <c r="AG59" s="259">
        <f ca="1">+'FIN-CASHFLOW_CWS'!AG58</f>
        <v>-71932435.550000012</v>
      </c>
      <c r="AH59" s="259">
        <f ca="1">+'FIN-CASHFLOW_CWS'!AH58</f>
        <v>-83568450.200000018</v>
      </c>
      <c r="AI59" s="259">
        <f ca="1">+'FIN-CASHFLOW_CWS'!AI58</f>
        <v>-95204464.850000024</v>
      </c>
      <c r="AJ59" s="259">
        <f ca="1">+'FIN-CASHFLOW_CWS'!AJ58</f>
        <v>-106840479.50000003</v>
      </c>
      <c r="AK59" s="259">
        <f ca="1">+'FIN-CASHFLOW_CWS'!AK58</f>
        <v>-118476494.15000004</v>
      </c>
      <c r="AL59" s="259">
        <f ca="1">+'FIN-CASHFLOW_CWS'!AL58</f>
        <v>-130112508.80000004</v>
      </c>
      <c r="AM59" s="259">
        <f ca="1">+'FIN-CASHFLOW_CWS'!AM58</f>
        <v>-143024514.50000003</v>
      </c>
      <c r="AN59" s="259">
        <f ca="1">+'FIN-CASHFLOW_CWS'!AN58</f>
        <v>-166579569.46150002</v>
      </c>
      <c r="AO59" s="259">
        <f ca="1">+'FIN-CASHFLOW_CWS'!AO58</f>
        <v>-194233727.06650001</v>
      </c>
      <c r="AP59" s="259">
        <f ca="1">+'FIN-CASHFLOW_CWS'!AP58</f>
        <v>-223255273.08850002</v>
      </c>
      <c r="AQ59" s="259">
        <f ca="1">+'FIN-CASHFLOW_CWS'!AQ58</f>
        <v>-252276819.11050004</v>
      </c>
      <c r="AR59" s="259">
        <f ca="1">+'FIN-CASHFLOW_CWS'!AR58</f>
        <v>-281298365.13250005</v>
      </c>
      <c r="AS59" s="259">
        <f ca="1">+'FIN-CASHFLOW_CWS'!AS58</f>
        <v>-310319911.15450007</v>
      </c>
      <c r="AT59" s="259">
        <f ca="1">+'FIN-CASHFLOW_CWS'!AT58</f>
        <v>-339341457.17650008</v>
      </c>
      <c r="AU59" s="259">
        <f ca="1">+'FIN-CASHFLOW_CWS'!AU58</f>
        <v>-368363003.1985001</v>
      </c>
      <c r="AV59" s="259">
        <f ca="1">+'FIN-CASHFLOW_CWS'!AV58</f>
        <v>-397384549.22050011</v>
      </c>
      <c r="AW59" s="259">
        <f ca="1">+'FIN-CASHFLOW_CWS'!AW58</f>
        <v>-426406095.24250013</v>
      </c>
      <c r="AX59" s="259">
        <f ca="1">+'FIN-CASHFLOW_CWS'!AX58</f>
        <v>-455427641.26450014</v>
      </c>
      <c r="AY59" s="259">
        <f ca="1">+'FIN-CASHFLOW_CWS'!AY58</f>
        <v>-480350084.64300013</v>
      </c>
      <c r="AZ59" s="259">
        <f ca="1">+'FIN-CASHFLOW_CWS'!AZ58</f>
        <v>-509522759.1522001</v>
      </c>
      <c r="BA59" s="259">
        <f ca="1">+'FIN-CASHFLOW_CWS'!BA58</f>
        <v>-545321633.48819506</v>
      </c>
      <c r="BB59" s="259">
        <f ca="1">+'FIN-CASHFLOW_CWS'!BB58</f>
        <v>-583337543.41846502</v>
      </c>
      <c r="BC59" s="259">
        <f ca="1">+'FIN-CASHFLOW_CWS'!BC58</f>
        <v>-621353453.34873497</v>
      </c>
      <c r="BD59" s="259">
        <f ca="1">+'FIN-CASHFLOW_CWS'!BD58</f>
        <v>-659369363.27900493</v>
      </c>
      <c r="BE59" s="259">
        <f ca="1">+'FIN-CASHFLOW_CWS'!BE58</f>
        <v>-697385273.20927489</v>
      </c>
      <c r="BF59" s="259">
        <f ca="1">+'FIN-CASHFLOW_CWS'!BF58</f>
        <v>-735401183.13954484</v>
      </c>
      <c r="BG59" s="259">
        <f ca="1">+'FIN-CASHFLOW_CWS'!BG58</f>
        <v>-773417093.0698148</v>
      </c>
      <c r="BH59" s="259">
        <f ca="1">+'FIN-CASHFLOW_CWS'!BH58</f>
        <v>-811433003.00008476</v>
      </c>
      <c r="BI59" s="259">
        <f ca="1">+'FIN-CASHFLOW_CWS'!BI58</f>
        <v>-849448912.93035471</v>
      </c>
      <c r="BJ59" s="259">
        <f ca="1">+'FIN-CASHFLOW_CWS'!BJ58</f>
        <v>-887464822.86062467</v>
      </c>
      <c r="BK59" s="259">
        <f ca="1">+'FIN-CASHFLOW_CWS'!BK58</f>
        <v>-918849944.26214468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90" t="s">
        <v>310</v>
      </c>
      <c r="B2" s="390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129998000</v>
      </c>
      <c r="E4" s="63">
        <f>REV_DB!F24</f>
        <v>253626120</v>
      </c>
      <c r="F4" s="63">
        <f>REV_DB!G24</f>
        <v>560772508.99999988</v>
      </c>
      <c r="G4" s="63">
        <f>REV_DB!H24</f>
        <v>103488000</v>
      </c>
      <c r="H4" s="63">
        <f>REV_DB!I24</f>
        <v>103488000</v>
      </c>
      <c r="I4" s="181">
        <f>SUM(D4:H4)</f>
        <v>1151372629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71575000</v>
      </c>
      <c r="E5" s="63">
        <f>REV_DB!F17</f>
        <v>119762700</v>
      </c>
      <c r="F5" s="63">
        <f>REV_DB!G17</f>
        <v>379543425.74999988</v>
      </c>
      <c r="G5" s="63">
        <f>REV_DB!H17</f>
        <v>-297261541.6330002</v>
      </c>
      <c r="H5" s="63">
        <f>REV_DB!I17</f>
        <v>-338200445.12162024</v>
      </c>
      <c r="I5" s="181">
        <f>SUM(D5:H5)</f>
        <v>-64580861.004620552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90" t="s">
        <v>36</v>
      </c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390"/>
      <c r="AB41" s="390" t="s">
        <v>37</v>
      </c>
      <c r="AC41" s="390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390" t="s">
        <v>38</v>
      </c>
      <c r="AO41" s="390"/>
      <c r="AP41" s="390"/>
      <c r="AQ41" s="390"/>
      <c r="AR41" s="390"/>
      <c r="AS41" s="390"/>
      <c r="AT41" s="390"/>
      <c r="AU41" s="390"/>
      <c r="AV41" s="390"/>
      <c r="AW41" s="390"/>
      <c r="AX41" s="390"/>
      <c r="AY41" s="390"/>
      <c r="AZ41" s="390" t="s">
        <v>39</v>
      </c>
      <c r="BA41" s="390"/>
      <c r="BB41" s="390"/>
      <c r="BC41" s="390"/>
      <c r="BD41" s="390"/>
      <c r="BE41" s="390"/>
      <c r="BF41" s="390"/>
      <c r="BG41" s="390"/>
      <c r="BH41" s="390"/>
      <c r="BI41" s="390"/>
      <c r="BJ41" s="390"/>
      <c r="BK41" s="390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90" t="s">
        <v>35</v>
      </c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 t="s">
        <v>36</v>
      </c>
      <c r="R44" s="390"/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 t="s">
        <v>37</v>
      </c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 t="s">
        <v>38</v>
      </c>
      <c r="AP44" s="390"/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 t="s">
        <v>39</v>
      </c>
      <c r="BB44" s="390"/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4" t="s">
        <v>35</v>
      </c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90" t="s">
        <v>310</v>
      </c>
      <c r="B2" s="390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90" t="s">
        <v>35</v>
      </c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 t="s">
        <v>36</v>
      </c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 t="s">
        <v>37</v>
      </c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 t="s">
        <v>38</v>
      </c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 t="s">
        <v>39</v>
      </c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3157000</v>
      </c>
      <c r="H7" s="9">
        <f>'FIN-P&amp;L_CWS'!I129</f>
        <v>3557000</v>
      </c>
      <c r="I7" s="9">
        <f>'FIN-P&amp;L_CWS'!J129</f>
        <v>5386000</v>
      </c>
      <c r="J7" s="9">
        <f>'FIN-P&amp;L_CWS'!K129</f>
        <v>5386000</v>
      </c>
      <c r="K7" s="9">
        <f>'FIN-P&amp;L_CWS'!L129</f>
        <v>5386000</v>
      </c>
      <c r="L7" s="9">
        <f>'FIN-P&amp;L_CWS'!M129</f>
        <v>5386000</v>
      </c>
      <c r="M7" s="9">
        <f>'FIN-P&amp;L_CWS'!N129</f>
        <v>5386000</v>
      </c>
      <c r="N7" s="9">
        <f>'FIN-P&amp;L_CWS'!O129</f>
        <v>5386000</v>
      </c>
      <c r="O7" s="9">
        <f>'FIN-P&amp;L_CWS'!P129</f>
        <v>5535500</v>
      </c>
      <c r="P7" s="9">
        <f>'FIN-P&amp;L_CWS'!Q129</f>
        <v>5557915</v>
      </c>
      <c r="Q7" s="9">
        <f>'FIN-P&amp;L_CWS'!R129</f>
        <v>3707350</v>
      </c>
      <c r="R7" s="9">
        <f>'FIN-P&amp;L_CWS'!S129</f>
        <v>3103335</v>
      </c>
      <c r="S7" s="9">
        <f>'FIN-P&amp;L_CWS'!T129</f>
        <v>3103335</v>
      </c>
      <c r="T7" s="9">
        <f>'FIN-P&amp;L_CWS'!U129</f>
        <v>3103335</v>
      </c>
      <c r="U7" s="9">
        <f>'FIN-P&amp;L_CWS'!V129</f>
        <v>3103335</v>
      </c>
      <c r="V7" s="9">
        <f>'FIN-P&amp;L_CWS'!W129</f>
        <v>3103335</v>
      </c>
      <c r="W7" s="9">
        <f>'FIN-P&amp;L_CWS'!X129</f>
        <v>3103335</v>
      </c>
      <c r="X7" s="9">
        <f>'FIN-P&amp;L_CWS'!Y129</f>
        <v>3103335</v>
      </c>
      <c r="Y7" s="9">
        <f>'FIN-P&amp;L_CWS'!Z129</f>
        <v>3103335</v>
      </c>
      <c r="Z7" s="9">
        <f>'FIN-P&amp;L_CWS'!AA129</f>
        <v>3103335</v>
      </c>
      <c r="AA7" s="9">
        <f>'FIN-P&amp;L_CWS'!AB129</f>
        <v>4953900</v>
      </c>
      <c r="AB7" s="9">
        <f>'FIN-P&amp;L_CWS'!AC129</f>
        <v>10743209.9</v>
      </c>
      <c r="AC7" s="9">
        <f>'FIN-P&amp;L_CWS'!AD129</f>
        <v>11994013.150000002</v>
      </c>
      <c r="AD7" s="9">
        <f>'FIN-P&amp;L_CWS'!AE129</f>
        <v>12426785.349999998</v>
      </c>
      <c r="AE7" s="9">
        <f>'FIN-P&amp;L_CWS'!AF129</f>
        <v>12426785.349999998</v>
      </c>
      <c r="AF7" s="9">
        <f>'FIN-P&amp;L_CWS'!AG129</f>
        <v>12426785.349999998</v>
      </c>
      <c r="AG7" s="9">
        <f>'FIN-P&amp;L_CWS'!AH129</f>
        <v>12426785.349999998</v>
      </c>
      <c r="AH7" s="9">
        <f>'FIN-P&amp;L_CWS'!AI129</f>
        <v>12426785.349999998</v>
      </c>
      <c r="AI7" s="9">
        <f>'FIN-P&amp;L_CWS'!AJ129</f>
        <v>12426785.349999998</v>
      </c>
      <c r="AJ7" s="9">
        <f>'FIN-P&amp;L_CWS'!AK129</f>
        <v>12426785.349999998</v>
      </c>
      <c r="AK7" s="9">
        <f>'FIN-P&amp;L_CWS'!AL129</f>
        <v>12426785.349999998</v>
      </c>
      <c r="AL7" s="9">
        <f>'FIN-P&amp;L_CWS'!AM129</f>
        <v>12426785.349999998</v>
      </c>
      <c r="AM7" s="9">
        <f>'FIN-P&amp;L_CWS'!AN129</f>
        <v>11150794.300000001</v>
      </c>
      <c r="AN7" s="9">
        <f>'FIN-P&amp;L_CWS'!AO129</f>
        <v>1804821.0384999993</v>
      </c>
      <c r="AO7" s="9">
        <f>'FIN-P&amp;L_CWS'!AP129</f>
        <v>-2294281.6050000023</v>
      </c>
      <c r="AP7" s="9">
        <f>'FIN-P&amp;L_CWS'!AQ129</f>
        <v>-3661670.0219999999</v>
      </c>
      <c r="AQ7" s="9">
        <f>'FIN-P&amp;L_CWS'!AR129</f>
        <v>-3661670.0219999999</v>
      </c>
      <c r="AR7" s="9">
        <f>'FIN-P&amp;L_CWS'!AS129</f>
        <v>-3661670.0219999999</v>
      </c>
      <c r="AS7" s="9">
        <f>'FIN-P&amp;L_CWS'!AT129</f>
        <v>-3661670.0219999999</v>
      </c>
      <c r="AT7" s="9">
        <f>'FIN-P&amp;L_CWS'!AU129</f>
        <v>-3661670.0219999999</v>
      </c>
      <c r="AU7" s="9">
        <f>'FIN-P&amp;L_CWS'!AV129</f>
        <v>-3661670.0219999999</v>
      </c>
      <c r="AV7" s="9">
        <f>'FIN-P&amp;L_CWS'!AW129</f>
        <v>-3661670.0219999999</v>
      </c>
      <c r="AW7" s="9">
        <f>'FIN-P&amp;L_CWS'!AX129</f>
        <v>-3661670.0219999999</v>
      </c>
      <c r="AX7" s="9">
        <f>'FIN-P&amp;L_CWS'!AY129</f>
        <v>-3661670.0219999999</v>
      </c>
      <c r="AY7" s="9">
        <f>'FIN-P&amp;L_CWS'!AZ129</f>
        <v>437432.62150000129</v>
      </c>
      <c r="AZ7" s="9">
        <f>'FIN-P&amp;L_CWS'!BA129</f>
        <v>-2406777.1892000046</v>
      </c>
      <c r="BA7" s="9">
        <f>'FIN-P&amp;L_CWS'!BB129</f>
        <v>-9032977.015995007</v>
      </c>
      <c r="BB7" s="9">
        <f>'FIN-P&amp;L_CWS'!BC129</f>
        <v>-11250012.610270005</v>
      </c>
      <c r="BC7" s="9">
        <f>'FIN-P&amp;L_CWS'!BD129</f>
        <v>-11250012.610270005</v>
      </c>
      <c r="BD7" s="9">
        <f>'FIN-P&amp;L_CWS'!BE129</f>
        <v>-11250012.610270005</v>
      </c>
      <c r="BE7" s="9">
        <f>'FIN-P&amp;L_CWS'!BF129</f>
        <v>-11250012.610270005</v>
      </c>
      <c r="BF7" s="9">
        <f>'FIN-P&amp;L_CWS'!BG129</f>
        <v>-11250012.610270005</v>
      </c>
      <c r="BG7" s="9">
        <f>'FIN-P&amp;L_CWS'!BH129</f>
        <v>-11250012.610270005</v>
      </c>
      <c r="BH7" s="9">
        <f>'FIN-P&amp;L_CWS'!BI129</f>
        <v>-11250012.610270005</v>
      </c>
      <c r="BI7" s="9">
        <f>'FIN-P&amp;L_CWS'!BJ129</f>
        <v>-11250012.610270005</v>
      </c>
      <c r="BJ7" s="9">
        <f>'FIN-P&amp;L_CWS'!BK129</f>
        <v>-11250012.610270005</v>
      </c>
      <c r="BK7" s="9">
        <f>'FIN-P&amp;L_CWS'!BL129</f>
        <v>-4619224.0815200033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-18906250</v>
      </c>
      <c r="H9" s="9">
        <f>'FIN-P&amp;L_CWS'!I208</f>
        <v>-13508916.666666668</v>
      </c>
      <c r="I9" s="9">
        <f>'FIN-P&amp;L_CWS'!J208</f>
        <v>-13679916.666666668</v>
      </c>
      <c r="J9" s="9">
        <f>'FIN-P&amp;L_CWS'!K208</f>
        <v>-12711250</v>
      </c>
      <c r="K9" s="9">
        <f>'FIN-P&amp;L_CWS'!L208</f>
        <v>-12711250</v>
      </c>
      <c r="L9" s="9">
        <f>'FIN-P&amp;L_CWS'!M208</f>
        <v>-12711250</v>
      </c>
      <c r="M9" s="9">
        <f>'FIN-P&amp;L_CWS'!N208</f>
        <v>-12711250</v>
      </c>
      <c r="N9" s="9">
        <f>'FIN-P&amp;L_CWS'!O208</f>
        <v>-12711250</v>
      </c>
      <c r="O9" s="9">
        <f>'FIN-P&amp;L_CWS'!P208</f>
        <v>-12561750</v>
      </c>
      <c r="P9" s="9">
        <f>'FIN-P&amp;L_CWS'!Q208</f>
        <v>-14879335</v>
      </c>
      <c r="Q9" s="9">
        <f>'FIN-P&amp;L_CWS'!R208</f>
        <v>-16729900</v>
      </c>
      <c r="R9" s="9">
        <f>'FIN-P&amp;L_CWS'!S208</f>
        <v>-17333915</v>
      </c>
      <c r="S9" s="9">
        <f>'FIN-P&amp;L_CWS'!T208</f>
        <v>-16333915</v>
      </c>
      <c r="T9" s="9">
        <f>'FIN-P&amp;L_CWS'!U208</f>
        <v>-16333915</v>
      </c>
      <c r="U9" s="9">
        <f>'FIN-P&amp;L_CWS'!V208</f>
        <v>-16333915</v>
      </c>
      <c r="V9" s="9">
        <f>'FIN-P&amp;L_CWS'!W208</f>
        <v>-16333915</v>
      </c>
      <c r="W9" s="9">
        <f>'FIN-P&amp;L_CWS'!X208</f>
        <v>-16333915</v>
      </c>
      <c r="X9" s="9">
        <f>'FIN-P&amp;L_CWS'!Y208</f>
        <v>-16333915</v>
      </c>
      <c r="Y9" s="9">
        <f>'FIN-P&amp;L_CWS'!Z208</f>
        <v>-16333915</v>
      </c>
      <c r="Z9" s="9">
        <f>'FIN-P&amp;L_CWS'!AA208</f>
        <v>-16333915</v>
      </c>
      <c r="AA9" s="9">
        <f>'FIN-P&amp;L_CWS'!AB208</f>
        <v>-14483350</v>
      </c>
      <c r="AB9" s="9">
        <f>'FIN-P&amp;L_CWS'!AC208</f>
        <v>-13496840.1</v>
      </c>
      <c r="AC9" s="9">
        <f>'FIN-P&amp;L_CWS'!AD208</f>
        <v>-12246036.849999998</v>
      </c>
      <c r="AD9" s="9">
        <f>'FIN-P&amp;L_CWS'!AE208</f>
        <v>-11813264.650000002</v>
      </c>
      <c r="AE9" s="9">
        <f>'FIN-P&amp;L_CWS'!AF208</f>
        <v>-11813264.650000002</v>
      </c>
      <c r="AF9" s="9">
        <f>'FIN-P&amp;L_CWS'!AG208</f>
        <v>-11813264.650000002</v>
      </c>
      <c r="AG9" s="9">
        <f>'FIN-P&amp;L_CWS'!AH208</f>
        <v>-11813264.650000002</v>
      </c>
      <c r="AH9" s="9">
        <f>'FIN-P&amp;L_CWS'!AI208</f>
        <v>-11813264.650000002</v>
      </c>
      <c r="AI9" s="9">
        <f>'FIN-P&amp;L_CWS'!AJ208</f>
        <v>-11813264.650000002</v>
      </c>
      <c r="AJ9" s="9">
        <f>'FIN-P&amp;L_CWS'!AK208</f>
        <v>-11813264.650000002</v>
      </c>
      <c r="AK9" s="9">
        <f>'FIN-P&amp;L_CWS'!AL208</f>
        <v>-11813264.650000002</v>
      </c>
      <c r="AL9" s="9">
        <f>'FIN-P&amp;L_CWS'!AM208</f>
        <v>-11813264.650000002</v>
      </c>
      <c r="AM9" s="9">
        <f>'FIN-P&amp;L_CWS'!AN208</f>
        <v>-13089255.699999999</v>
      </c>
      <c r="AN9" s="9">
        <f>'FIN-P&amp;L_CWS'!AO208</f>
        <v>-23732304.9615</v>
      </c>
      <c r="AO9" s="9">
        <f>'FIN-P&amp;L_CWS'!AP208</f>
        <v>-27831407.605000004</v>
      </c>
      <c r="AP9" s="9">
        <f>'FIN-P&amp;L_CWS'!AQ208</f>
        <v>-29198796.022</v>
      </c>
      <c r="AQ9" s="9">
        <f>'FIN-P&amp;L_CWS'!AR208</f>
        <v>-29198796.022</v>
      </c>
      <c r="AR9" s="9">
        <f>'FIN-P&amp;L_CWS'!AS208</f>
        <v>-29198796.022</v>
      </c>
      <c r="AS9" s="9">
        <f>'FIN-P&amp;L_CWS'!AT208</f>
        <v>-29198796.022</v>
      </c>
      <c r="AT9" s="9">
        <f>'FIN-P&amp;L_CWS'!AU208</f>
        <v>-29198796.022</v>
      </c>
      <c r="AU9" s="9">
        <f>'FIN-P&amp;L_CWS'!AV208</f>
        <v>-29198796.022</v>
      </c>
      <c r="AV9" s="9">
        <f>'FIN-P&amp;L_CWS'!AW208</f>
        <v>-29198796.022</v>
      </c>
      <c r="AW9" s="9">
        <f>'FIN-P&amp;L_CWS'!AX208</f>
        <v>-29198796.022</v>
      </c>
      <c r="AX9" s="9">
        <f>'FIN-P&amp;L_CWS'!AY208</f>
        <v>-29198796.022</v>
      </c>
      <c r="AY9" s="9">
        <f>'FIN-P&amp;L_CWS'!AZ208</f>
        <v>-25099693.3785</v>
      </c>
      <c r="AZ9" s="9">
        <f>'FIN-P&amp;L_CWS'!BA208</f>
        <v>-29349924.509200007</v>
      </c>
      <c r="BA9" s="9">
        <f>'FIN-P&amp;L_CWS'!BB208</f>
        <v>-35976124.335995011</v>
      </c>
      <c r="BB9" s="9">
        <f>'FIN-P&amp;L_CWS'!BC208</f>
        <v>-38193159.930270009</v>
      </c>
      <c r="BC9" s="9">
        <f>'FIN-P&amp;L_CWS'!BD208</f>
        <v>-38193159.930270009</v>
      </c>
      <c r="BD9" s="9">
        <f>'FIN-P&amp;L_CWS'!BE208</f>
        <v>-38193159.930270009</v>
      </c>
      <c r="BE9" s="9">
        <f>'FIN-P&amp;L_CWS'!BF208</f>
        <v>-38193159.930270009</v>
      </c>
      <c r="BF9" s="9">
        <f>'FIN-P&amp;L_CWS'!BG208</f>
        <v>-38193159.930270009</v>
      </c>
      <c r="BG9" s="9">
        <f>'FIN-P&amp;L_CWS'!BH208</f>
        <v>-38193159.930270009</v>
      </c>
      <c r="BH9" s="9">
        <f>'FIN-P&amp;L_CWS'!BI208</f>
        <v>-38193159.930270009</v>
      </c>
      <c r="BI9" s="9">
        <f>'FIN-P&amp;L_CWS'!BJ208</f>
        <v>-38193159.930270009</v>
      </c>
      <c r="BJ9" s="9">
        <f>'FIN-P&amp;L_CWS'!BK208</f>
        <v>-38193159.930270009</v>
      </c>
      <c r="BK9" s="9">
        <f>'FIN-P&amp;L_CWS'!BL208</f>
        <v>-31562371.401520006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-18906250</v>
      </c>
      <c r="H10" s="9">
        <f>'FIN-P&amp;L_CWS'!I209</f>
        <v>-32415166.666666668</v>
      </c>
      <c r="I10" s="9">
        <f>'FIN-P&amp;L_CWS'!J209</f>
        <v>-46095083.333333336</v>
      </c>
      <c r="J10" s="9">
        <f>'FIN-P&amp;L_CWS'!K209</f>
        <v>-58806333.333333336</v>
      </c>
      <c r="K10" s="9">
        <f>'FIN-P&amp;L_CWS'!L209</f>
        <v>-71517583.333333343</v>
      </c>
      <c r="L10" s="9">
        <f>'FIN-P&amp;L_CWS'!M209</f>
        <v>-84228833.333333343</v>
      </c>
      <c r="M10" s="9">
        <f>'FIN-P&amp;L_CWS'!N209</f>
        <v>-96940083.333333343</v>
      </c>
      <c r="N10" s="9">
        <f>'FIN-P&amp;L_CWS'!O209</f>
        <v>-109651333.33333334</v>
      </c>
      <c r="O10" s="9">
        <f>'FIN-P&amp;L_CWS'!P209</f>
        <v>-122213083.33333334</v>
      </c>
      <c r="P10" s="9">
        <f>'FIN-P&amp;L_CWS'!Q209</f>
        <v>-137092418.33333334</v>
      </c>
      <c r="Q10" s="9">
        <f>'FIN-P&amp;L_CWS'!R209</f>
        <v>-153822318.33333334</v>
      </c>
      <c r="R10" s="9">
        <f>'FIN-P&amp;L_CWS'!S209</f>
        <v>-171156233.33333334</v>
      </c>
      <c r="S10" s="9">
        <f>'FIN-P&amp;L_CWS'!T209</f>
        <v>-187490148.33333334</v>
      </c>
      <c r="T10" s="9">
        <f>'FIN-P&amp;L_CWS'!U209</f>
        <v>-203824063.33333334</v>
      </c>
      <c r="U10" s="9">
        <f>'FIN-P&amp;L_CWS'!V209</f>
        <v>-220157978.33333334</v>
      </c>
      <c r="V10" s="9">
        <f>'FIN-P&amp;L_CWS'!W209</f>
        <v>-236491893.33333334</v>
      </c>
      <c r="W10" s="9">
        <f>'FIN-P&amp;L_CWS'!X209</f>
        <v>-252825808.33333334</v>
      </c>
      <c r="X10" s="9">
        <f>'FIN-P&amp;L_CWS'!Y209</f>
        <v>-269159723.33333337</v>
      </c>
      <c r="Y10" s="9">
        <f>'FIN-P&amp;L_CWS'!Z209</f>
        <v>-285493638.33333337</v>
      </c>
      <c r="Z10" s="9">
        <f>'FIN-P&amp;L_CWS'!AA209</f>
        <v>-301827553.33333337</v>
      </c>
      <c r="AA10" s="9">
        <f>'FIN-P&amp;L_CWS'!AB209</f>
        <v>-316310903.33333337</v>
      </c>
      <c r="AB10" s="9">
        <f>'FIN-P&amp;L_CWS'!AC209</f>
        <v>-329807743.4333334</v>
      </c>
      <c r="AC10" s="9">
        <f>'FIN-P&amp;L_CWS'!AD209</f>
        <v>-342053780.28333342</v>
      </c>
      <c r="AD10" s="9">
        <f>'FIN-P&amp;L_CWS'!AE209</f>
        <v>-353867044.9333334</v>
      </c>
      <c r="AE10" s="9">
        <f>'FIN-P&amp;L_CWS'!AF209</f>
        <v>-365680309.58333337</v>
      </c>
      <c r="AF10" s="9">
        <f>'FIN-P&amp;L_CWS'!AG209</f>
        <v>-377493574.23333335</v>
      </c>
      <c r="AG10" s="9">
        <f>'FIN-P&amp;L_CWS'!AH209</f>
        <v>-389306838.88333333</v>
      </c>
      <c r="AH10" s="9">
        <f>'FIN-P&amp;L_CWS'!AI209</f>
        <v>-401120103.5333333</v>
      </c>
      <c r="AI10" s="9">
        <f>'FIN-P&amp;L_CWS'!AJ209</f>
        <v>-412933368.18333328</v>
      </c>
      <c r="AJ10" s="9">
        <f>'FIN-P&amp;L_CWS'!AK209</f>
        <v>-424746632.83333325</v>
      </c>
      <c r="AK10" s="9">
        <f>'FIN-P&amp;L_CWS'!AL209</f>
        <v>-436559897.48333323</v>
      </c>
      <c r="AL10" s="9">
        <f>'FIN-P&amp;L_CWS'!AM209</f>
        <v>-448373162.13333321</v>
      </c>
      <c r="AM10" s="9">
        <f>'FIN-P&amp;L_CWS'!AN209</f>
        <v>-461462417.83333319</v>
      </c>
      <c r="AN10" s="9">
        <f>'FIN-P&amp;L_CWS'!AO209</f>
        <v>-485194722.79483318</v>
      </c>
      <c r="AO10" s="9">
        <f>'FIN-P&amp;L_CWS'!AP209</f>
        <v>-513026130.3998332</v>
      </c>
      <c r="AP10" s="9">
        <f>'FIN-P&amp;L_CWS'!AQ209</f>
        <v>-542224926.42183316</v>
      </c>
      <c r="AQ10" s="9">
        <f>'FIN-P&amp;L_CWS'!AR209</f>
        <v>-571423722.44383311</v>
      </c>
      <c r="AR10" s="9">
        <f>'FIN-P&amp;L_CWS'!AS209</f>
        <v>-600622518.46583307</v>
      </c>
      <c r="AS10" s="9">
        <f>'FIN-P&amp;L_CWS'!AT209</f>
        <v>-629821314.48783302</v>
      </c>
      <c r="AT10" s="9">
        <f>'FIN-P&amp;L_CWS'!AU209</f>
        <v>-659020110.50983298</v>
      </c>
      <c r="AU10" s="9">
        <f>'FIN-P&amp;L_CWS'!AV209</f>
        <v>-688218906.53183293</v>
      </c>
      <c r="AV10" s="9">
        <f>'FIN-P&amp;L_CWS'!AW209</f>
        <v>-717417702.55383289</v>
      </c>
      <c r="AW10" s="9">
        <f>'FIN-P&amp;L_CWS'!AX209</f>
        <v>-746616498.57583284</v>
      </c>
      <c r="AX10" s="9">
        <f>'FIN-P&amp;L_CWS'!AY209</f>
        <v>-775815294.5978328</v>
      </c>
      <c r="AY10" s="9">
        <f>'FIN-P&amp;L_CWS'!AZ209</f>
        <v>-800914987.97633278</v>
      </c>
      <c r="AZ10" s="9">
        <f>'FIN-P&amp;L_CWS'!BA209</f>
        <v>-830264912.48553276</v>
      </c>
      <c r="BA10" s="9">
        <f>'FIN-P&amp;L_CWS'!BB209</f>
        <v>-866241036.82152772</v>
      </c>
      <c r="BB10" s="9">
        <f>'FIN-P&amp;L_CWS'!BC209</f>
        <v>-904434196.75179768</v>
      </c>
      <c r="BC10" s="9">
        <f>'FIN-P&amp;L_CWS'!BD209</f>
        <v>-942627356.68206763</v>
      </c>
      <c r="BD10" s="9">
        <f>'FIN-P&amp;L_CWS'!BE209</f>
        <v>-980820516.61233759</v>
      </c>
      <c r="BE10" s="9">
        <f>'FIN-P&amp;L_CWS'!BF209</f>
        <v>-1019013676.5426075</v>
      </c>
      <c r="BF10" s="9">
        <f>'FIN-P&amp;L_CWS'!BG209</f>
        <v>-1057206836.4728775</v>
      </c>
      <c r="BG10" s="9">
        <f>'FIN-P&amp;L_CWS'!BH209</f>
        <v>-1095399996.4031475</v>
      </c>
      <c r="BH10" s="9">
        <f>'FIN-P&amp;L_CWS'!BI209</f>
        <v>-1133593156.3334174</v>
      </c>
      <c r="BI10" s="9">
        <f>'FIN-P&amp;L_CWS'!BJ209</f>
        <v>-1171786316.2636874</v>
      </c>
      <c r="BJ10" s="9">
        <f>'FIN-P&amp;L_CWS'!BK209</f>
        <v>-1209979476.1939573</v>
      </c>
      <c r="BK10" s="9">
        <f>'FIN-P&amp;L_CWS'!BL209</f>
        <v>-1241541847.5954773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90" t="s">
        <v>35</v>
      </c>
      <c r="E13" s="390"/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 t="s">
        <v>36</v>
      </c>
      <c r="Q13" s="390"/>
      <c r="R13" s="390"/>
      <c r="S13" s="390"/>
      <c r="T13" s="390"/>
      <c r="U13" s="390"/>
      <c r="V13" s="390"/>
      <c r="W13" s="390"/>
      <c r="X13" s="390"/>
      <c r="Y13" s="390"/>
      <c r="Z13" s="390"/>
      <c r="AA13" s="390"/>
      <c r="AB13" s="390" t="s">
        <v>37</v>
      </c>
      <c r="AC13" s="390"/>
      <c r="AD13" s="390"/>
      <c r="AE13" s="390"/>
      <c r="AF13" s="390"/>
      <c r="AG13" s="390"/>
      <c r="AH13" s="390"/>
      <c r="AI13" s="390"/>
      <c r="AJ13" s="390"/>
      <c r="AK13" s="390"/>
      <c r="AL13" s="390"/>
      <c r="AM13" s="390"/>
      <c r="AN13" s="390" t="s">
        <v>38</v>
      </c>
      <c r="AO13" s="390"/>
      <c r="AP13" s="390"/>
      <c r="AQ13" s="390"/>
      <c r="AR13" s="390"/>
      <c r="AS13" s="390"/>
      <c r="AT13" s="390"/>
      <c r="AU13" s="390"/>
      <c r="AV13" s="390"/>
      <c r="AW13" s="390"/>
      <c r="AX13" s="390"/>
      <c r="AY13" s="390"/>
      <c r="AZ13" s="390" t="s">
        <v>39</v>
      </c>
      <c r="BA13" s="390"/>
      <c r="BB13" s="390"/>
      <c r="BC13" s="390"/>
      <c r="BD13" s="390"/>
      <c r="BE13" s="390"/>
      <c r="BF13" s="390"/>
      <c r="BG13" s="390"/>
      <c r="BH13" s="390"/>
      <c r="BI13" s="390"/>
      <c r="BJ13" s="390"/>
      <c r="BK13" s="39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9009000</v>
      </c>
      <c r="H19" s="9">
        <f>'REV-REVCALC_CWS'!G90</f>
        <v>12002000</v>
      </c>
      <c r="I19" s="9">
        <f>'REV-REVCALC_CWS'!H90</f>
        <v>16437000</v>
      </c>
      <c r="J19" s="9">
        <f>'REV-REVCALC_CWS'!I90</f>
        <v>16437000</v>
      </c>
      <c r="K19" s="9">
        <f>'REV-REVCALC_CWS'!J90</f>
        <v>16437000</v>
      </c>
      <c r="L19" s="9">
        <f>'REV-REVCALC_CWS'!K90</f>
        <v>16437000</v>
      </c>
      <c r="M19" s="9">
        <f>'REV-REVCALC_CWS'!L90</f>
        <v>16437000</v>
      </c>
      <c r="N19" s="9">
        <f>'REV-REVCALC_CWS'!M90</f>
        <v>16437000</v>
      </c>
      <c r="O19" s="9">
        <f>'REV-REVCALC_CWS'!N90</f>
        <v>16052500</v>
      </c>
      <c r="P19" s="9">
        <f>'REV-REVCALC_CWS'!O90</f>
        <v>16860860</v>
      </c>
      <c r="Q19" s="9">
        <f>'REV-REVCALC_CWS'!P90</f>
        <v>21793025</v>
      </c>
      <c r="R19" s="9">
        <f>'REV-REVCALC_CWS'!Q90</f>
        <v>23444035</v>
      </c>
      <c r="S19" s="9">
        <f>'REV-REVCALC_CWS'!R90</f>
        <v>23444035</v>
      </c>
      <c r="T19" s="9">
        <f>'REV-REVCALC_CWS'!S90</f>
        <v>23444035</v>
      </c>
      <c r="U19" s="9">
        <f>'REV-REVCALC_CWS'!T90</f>
        <v>23444035</v>
      </c>
      <c r="V19" s="9">
        <f>'REV-REVCALC_CWS'!U90</f>
        <v>23444035</v>
      </c>
      <c r="W19" s="9">
        <f>'REV-REVCALC_CWS'!V90</f>
        <v>23444035</v>
      </c>
      <c r="X19" s="9">
        <f>'REV-REVCALC_CWS'!W90</f>
        <v>23444035</v>
      </c>
      <c r="Y19" s="9">
        <f>'REV-REVCALC_CWS'!X90</f>
        <v>23444035</v>
      </c>
      <c r="Z19" s="9">
        <f>'REV-REVCALC_CWS'!Y90</f>
        <v>23444035</v>
      </c>
      <c r="AA19" s="9">
        <f>'REV-REVCALC_CWS'!Z90</f>
        <v>18511870</v>
      </c>
      <c r="AB19" s="9">
        <f>'REV-REVCALC_CWS'!AA90</f>
        <v>33083071.150000002</v>
      </c>
      <c r="AC19" s="9">
        <f>'REV-REVCALC_CWS'!AB90</f>
        <v>47735501.350000001</v>
      </c>
      <c r="AD19" s="9">
        <f>'REV-REVCALC_CWS'!AC90</f>
        <v>52637390.700000003</v>
      </c>
      <c r="AE19" s="9">
        <f>'REV-REVCALC_CWS'!AD90</f>
        <v>52637390.700000003</v>
      </c>
      <c r="AF19" s="9">
        <f>'REV-REVCALC_CWS'!AE90</f>
        <v>52637390.700000003</v>
      </c>
      <c r="AG19" s="9">
        <f>'REV-REVCALC_CWS'!AF90</f>
        <v>52637390.700000003</v>
      </c>
      <c r="AH19" s="9">
        <f>'REV-REVCALC_CWS'!AG90</f>
        <v>52637390.700000003</v>
      </c>
      <c r="AI19" s="9">
        <f>'REV-REVCALC_CWS'!AH90</f>
        <v>52637390.700000003</v>
      </c>
      <c r="AJ19" s="9">
        <f>'REV-REVCALC_CWS'!AI90</f>
        <v>52637390.700000003</v>
      </c>
      <c r="AK19" s="9">
        <f>'REV-REVCALC_CWS'!AJ90</f>
        <v>52637390.700000003</v>
      </c>
      <c r="AL19" s="9">
        <f>'REV-REVCALC_CWS'!AK90</f>
        <v>52637390.700000003</v>
      </c>
      <c r="AM19" s="9">
        <f>'REV-REVCALC_CWS'!AL90</f>
        <v>37956910.450000003</v>
      </c>
      <c r="AN19" s="9">
        <f>'REV-REVCALC_CWS'!AM90</f>
        <v>36401850.025000006</v>
      </c>
      <c r="AO19" s="9">
        <f>'REV-REVCALC_CWS'!AN90</f>
        <v>53067947.5185</v>
      </c>
      <c r="AP19" s="9">
        <f>'REV-REVCALC_CWS'!AO90</f>
        <v>58622292.480500005</v>
      </c>
      <c r="AQ19" s="9">
        <f>'REV-REVCALC_CWS'!AP90</f>
        <v>58622292.480500005</v>
      </c>
      <c r="AR19" s="9">
        <f>'REV-REVCALC_CWS'!AQ90</f>
        <v>58622292.480500005</v>
      </c>
      <c r="AS19" s="9">
        <f>'REV-REVCALC_CWS'!AR90</f>
        <v>58622292.480500005</v>
      </c>
      <c r="AT19" s="9">
        <f>'REV-REVCALC_CWS'!AS90</f>
        <v>58622292.480500005</v>
      </c>
      <c r="AU19" s="9">
        <f>'REV-REVCALC_CWS'!AT90</f>
        <v>58622292.480500005</v>
      </c>
      <c r="AV19" s="9">
        <f>'REV-REVCALC_CWS'!AU90</f>
        <v>58622292.480500005</v>
      </c>
      <c r="AW19" s="9">
        <f>'REV-REVCALC_CWS'!AV90</f>
        <v>58622292.480500005</v>
      </c>
      <c r="AX19" s="9">
        <f>'REV-REVCALC_CWS'!AW90</f>
        <v>58622292.480500005</v>
      </c>
      <c r="AY19" s="9">
        <f>'REV-REVCALC_CWS'!AX90</f>
        <v>41956194.987000003</v>
      </c>
      <c r="AZ19" s="9">
        <f>'REV-REVCALC_CWS'!AY90</f>
        <v>35721001.751675002</v>
      </c>
      <c r="BA19" s="9">
        <f>'REV-REVCALC_CWS'!AZ90</f>
        <v>51986861.954700008</v>
      </c>
      <c r="BB19" s="9">
        <f>'REV-REVCALC_CWS'!BA90</f>
        <v>57386561.839000009</v>
      </c>
      <c r="BC19" s="9">
        <f>'REV-REVCALC_CWS'!BB90</f>
        <v>57386561.839000009</v>
      </c>
      <c r="BD19" s="9">
        <f>'REV-REVCALC_CWS'!BC90</f>
        <v>57386561.839000009</v>
      </c>
      <c r="BE19" s="9">
        <f>'REV-REVCALC_CWS'!BD90</f>
        <v>57386561.839000009</v>
      </c>
      <c r="BF19" s="9">
        <f>'REV-REVCALC_CWS'!BE90</f>
        <v>57386561.839000009</v>
      </c>
      <c r="BG19" s="9">
        <f>'REV-REVCALC_CWS'!BF90</f>
        <v>57386561.839000009</v>
      </c>
      <c r="BH19" s="9">
        <f>'REV-REVCALC_CWS'!BG90</f>
        <v>57386561.839000009</v>
      </c>
      <c r="BI19" s="9">
        <f>'REV-REVCALC_CWS'!BH90</f>
        <v>57386561.839000009</v>
      </c>
      <c r="BJ19" s="9">
        <f>'REV-REVCALC_CWS'!BI90</f>
        <v>57386561.839000009</v>
      </c>
      <c r="BK19" s="9">
        <f>'REV-REVCALC_CWS'!BJ90</f>
        <v>41152443.416025005</v>
      </c>
    </row>
    <row r="20" spans="2:63" x14ac:dyDescent="0.15">
      <c r="B20" s="33" t="s">
        <v>356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3157000</v>
      </c>
      <c r="H20" s="9">
        <f>'REV-REVCALC_CWS'!G91</f>
        <v>3557000</v>
      </c>
      <c r="I20" s="9">
        <f>'REV-REVCALC_CWS'!H91</f>
        <v>5386000</v>
      </c>
      <c r="J20" s="9">
        <f>'REV-REVCALC_CWS'!I91</f>
        <v>5386000</v>
      </c>
      <c r="K20" s="9">
        <f>'REV-REVCALC_CWS'!J91</f>
        <v>5386000</v>
      </c>
      <c r="L20" s="9">
        <f>'REV-REVCALC_CWS'!K91</f>
        <v>5386000</v>
      </c>
      <c r="M20" s="9">
        <f>'REV-REVCALC_CWS'!L91</f>
        <v>5386000</v>
      </c>
      <c r="N20" s="9">
        <f>'REV-REVCALC_CWS'!M91</f>
        <v>5386000</v>
      </c>
      <c r="O20" s="9">
        <f>'REV-REVCALC_CWS'!N91</f>
        <v>5535500</v>
      </c>
      <c r="P20" s="9">
        <f>'REV-REVCALC_CWS'!O91</f>
        <v>5557915</v>
      </c>
      <c r="Q20" s="9">
        <f>'REV-REVCALC_CWS'!P91</f>
        <v>3707350</v>
      </c>
      <c r="R20" s="9">
        <f>'REV-REVCALC_CWS'!Q91</f>
        <v>3103335</v>
      </c>
      <c r="S20" s="9">
        <f>'REV-REVCALC_CWS'!R91</f>
        <v>3103335</v>
      </c>
      <c r="T20" s="9">
        <f>'REV-REVCALC_CWS'!S91</f>
        <v>3103335</v>
      </c>
      <c r="U20" s="9">
        <f>'REV-REVCALC_CWS'!T91</f>
        <v>3103335</v>
      </c>
      <c r="V20" s="9">
        <f>'REV-REVCALC_CWS'!U91</f>
        <v>3103335</v>
      </c>
      <c r="W20" s="9">
        <f>'REV-REVCALC_CWS'!V91</f>
        <v>3103335</v>
      </c>
      <c r="X20" s="9">
        <f>'REV-REVCALC_CWS'!W91</f>
        <v>3103335</v>
      </c>
      <c r="Y20" s="9">
        <f>'REV-REVCALC_CWS'!X91</f>
        <v>3103335</v>
      </c>
      <c r="Z20" s="9">
        <f>'REV-REVCALC_CWS'!Y91</f>
        <v>3103335</v>
      </c>
      <c r="AA20" s="9">
        <f>'REV-REVCALC_CWS'!Z91</f>
        <v>4953900</v>
      </c>
      <c r="AB20" s="9">
        <f>'REV-REVCALC_CWS'!AA91</f>
        <v>10743209.9</v>
      </c>
      <c r="AC20" s="9">
        <f>'REV-REVCALC_CWS'!AB91</f>
        <v>11994013.150000002</v>
      </c>
      <c r="AD20" s="9">
        <f>'REV-REVCALC_CWS'!AC91</f>
        <v>12426785.349999998</v>
      </c>
      <c r="AE20" s="9">
        <f>'REV-REVCALC_CWS'!AD91</f>
        <v>12426785.349999998</v>
      </c>
      <c r="AF20" s="9">
        <f>'REV-REVCALC_CWS'!AE91</f>
        <v>12426785.349999998</v>
      </c>
      <c r="AG20" s="9">
        <f>'REV-REVCALC_CWS'!AF91</f>
        <v>12426785.349999998</v>
      </c>
      <c r="AH20" s="9">
        <f>'REV-REVCALC_CWS'!AG91</f>
        <v>12426785.349999998</v>
      </c>
      <c r="AI20" s="9">
        <f>'REV-REVCALC_CWS'!AH91</f>
        <v>12426785.349999998</v>
      </c>
      <c r="AJ20" s="9">
        <f>'REV-REVCALC_CWS'!AI91</f>
        <v>12426785.349999998</v>
      </c>
      <c r="AK20" s="9">
        <f>'REV-REVCALC_CWS'!AJ91</f>
        <v>12426785.349999998</v>
      </c>
      <c r="AL20" s="9">
        <f>'REV-REVCALC_CWS'!AK91</f>
        <v>12426785.349999998</v>
      </c>
      <c r="AM20" s="9">
        <f>'REV-REVCALC_CWS'!AL91</f>
        <v>11150794.300000001</v>
      </c>
      <c r="AN20" s="9">
        <f>'REV-REVCALC_CWS'!AM91</f>
        <v>1804821.0385000003</v>
      </c>
      <c r="AO20" s="9">
        <f>'REV-REVCALC_CWS'!AN91</f>
        <v>-2294281.6050000023</v>
      </c>
      <c r="AP20" s="9">
        <f>'REV-REVCALC_CWS'!AO91</f>
        <v>-3661670.0220000013</v>
      </c>
      <c r="AQ20" s="9">
        <f>'REV-REVCALC_CWS'!AP91</f>
        <v>-3661670.0220000013</v>
      </c>
      <c r="AR20" s="9">
        <f>'REV-REVCALC_CWS'!AQ91</f>
        <v>-3661670.0220000013</v>
      </c>
      <c r="AS20" s="9">
        <f>'REV-REVCALC_CWS'!AR91</f>
        <v>-3661670.0220000013</v>
      </c>
      <c r="AT20" s="9">
        <f>'REV-REVCALC_CWS'!AS91</f>
        <v>-3661670.0220000013</v>
      </c>
      <c r="AU20" s="9">
        <f>'REV-REVCALC_CWS'!AT91</f>
        <v>-3661670.0220000013</v>
      </c>
      <c r="AV20" s="9">
        <f>'REV-REVCALC_CWS'!AU91</f>
        <v>-3661670.0220000013</v>
      </c>
      <c r="AW20" s="9">
        <f>'REV-REVCALC_CWS'!AV91</f>
        <v>-3661670.0220000013</v>
      </c>
      <c r="AX20" s="9">
        <f>'REV-REVCALC_CWS'!AW91</f>
        <v>-3661670.0220000013</v>
      </c>
      <c r="AY20" s="9">
        <f>'REV-REVCALC_CWS'!AX91</f>
        <v>437432.62150000129</v>
      </c>
      <c r="AZ20" s="9">
        <f>'REV-REVCALC_CWS'!AY91</f>
        <v>-2406777.189200005</v>
      </c>
      <c r="BA20" s="9">
        <f>'REV-REVCALC_CWS'!AZ91</f>
        <v>-9032977.015995007</v>
      </c>
      <c r="BB20" s="9">
        <f>'REV-REVCALC_CWS'!BA91</f>
        <v>-11250012.610270001</v>
      </c>
      <c r="BC20" s="9">
        <f>'REV-REVCALC_CWS'!BB91</f>
        <v>-11250012.610270001</v>
      </c>
      <c r="BD20" s="9">
        <f>'REV-REVCALC_CWS'!BC91</f>
        <v>-11250012.610270001</v>
      </c>
      <c r="BE20" s="9">
        <f>'REV-REVCALC_CWS'!BD91</f>
        <v>-11250012.610270001</v>
      </c>
      <c r="BF20" s="9">
        <f>'REV-REVCALC_CWS'!BE91</f>
        <v>-11250012.610270001</v>
      </c>
      <c r="BG20" s="9">
        <f>'REV-REVCALC_CWS'!BF91</f>
        <v>-11250012.610270001</v>
      </c>
      <c r="BH20" s="9">
        <f>'REV-REVCALC_CWS'!BG91</f>
        <v>-11250012.610270001</v>
      </c>
      <c r="BI20" s="9">
        <f>'REV-REVCALC_CWS'!BH91</f>
        <v>-11250012.610270001</v>
      </c>
      <c r="BJ20" s="9">
        <f>'REV-REVCALC_CWS'!BI91</f>
        <v>-11250012.610270001</v>
      </c>
      <c r="BK20" s="9">
        <f>'REV-REVCALC_CWS'!BJ91</f>
        <v>-4619224.0815200014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90" t="s">
        <v>35</v>
      </c>
      <c r="E24" s="390"/>
      <c r="F24" s="390"/>
      <c r="G24" s="390"/>
      <c r="H24" s="390"/>
      <c r="I24" s="390"/>
      <c r="J24" s="390"/>
      <c r="K24" s="390"/>
      <c r="L24" s="390"/>
      <c r="M24" s="390"/>
      <c r="N24" s="390"/>
      <c r="O24" s="390"/>
      <c r="P24" s="390" t="s">
        <v>36</v>
      </c>
      <c r="Q24" s="390"/>
      <c r="R24" s="390"/>
      <c r="S24" s="390"/>
      <c r="T24" s="390"/>
      <c r="U24" s="390"/>
      <c r="V24" s="390"/>
      <c r="W24" s="390"/>
      <c r="X24" s="390"/>
      <c r="Y24" s="390"/>
      <c r="Z24" s="390"/>
      <c r="AA24" s="390"/>
      <c r="AB24" s="390" t="s">
        <v>37</v>
      </c>
      <c r="AC24" s="390"/>
      <c r="AD24" s="390"/>
      <c r="AE24" s="390"/>
      <c r="AF24" s="390"/>
      <c r="AG24" s="390"/>
      <c r="AH24" s="390"/>
      <c r="AI24" s="390"/>
      <c r="AJ24" s="390"/>
      <c r="AK24" s="390"/>
      <c r="AL24" s="390"/>
      <c r="AM24" s="390"/>
      <c r="AN24" s="390" t="s">
        <v>38</v>
      </c>
      <c r="AO24" s="390"/>
      <c r="AP24" s="390"/>
      <c r="AQ24" s="390"/>
      <c r="AR24" s="390"/>
      <c r="AS24" s="390"/>
      <c r="AT24" s="390"/>
      <c r="AU24" s="390"/>
      <c r="AV24" s="390"/>
      <c r="AW24" s="390"/>
      <c r="AX24" s="390"/>
      <c r="AY24" s="390"/>
      <c r="AZ24" s="390" t="s">
        <v>39</v>
      </c>
      <c r="BA24" s="390"/>
      <c r="BB24" s="390"/>
      <c r="BC24" s="390"/>
      <c r="BD24" s="390"/>
      <c r="BE24" s="390"/>
      <c r="BF24" s="390"/>
      <c r="BG24" s="390"/>
      <c r="BH24" s="390"/>
      <c r="BI24" s="390"/>
      <c r="BJ24" s="390"/>
      <c r="BK24" s="39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3157000</v>
      </c>
      <c r="H26" s="9">
        <f>'REV-REVCALC_CWS'!G91</f>
        <v>3557000</v>
      </c>
      <c r="I26" s="9">
        <f>'REV-REVCALC_CWS'!H91</f>
        <v>5386000</v>
      </c>
      <c r="J26" s="9">
        <f>'REV-REVCALC_CWS'!I91</f>
        <v>5386000</v>
      </c>
      <c r="K26" s="9">
        <f>'REV-REVCALC_CWS'!J91</f>
        <v>5386000</v>
      </c>
      <c r="L26" s="9">
        <f>'REV-REVCALC_CWS'!K91</f>
        <v>5386000</v>
      </c>
      <c r="M26" s="9">
        <f>'REV-REVCALC_CWS'!L91</f>
        <v>5386000</v>
      </c>
      <c r="N26" s="9">
        <f>'REV-REVCALC_CWS'!M91</f>
        <v>5386000</v>
      </c>
      <c r="O26" s="9">
        <f>'REV-REVCALC_CWS'!N91</f>
        <v>5535500</v>
      </c>
      <c r="P26" s="9">
        <f>'REV-REVCALC_CWS'!O91</f>
        <v>5557915</v>
      </c>
      <c r="Q26" s="9">
        <f>'REV-REVCALC_CWS'!P91</f>
        <v>3707350</v>
      </c>
      <c r="R26" s="9">
        <f>'REV-REVCALC_CWS'!Q91</f>
        <v>3103335</v>
      </c>
      <c r="S26" s="9">
        <f>'REV-REVCALC_CWS'!R91</f>
        <v>3103335</v>
      </c>
      <c r="T26" s="9">
        <f>'REV-REVCALC_CWS'!S91</f>
        <v>3103335</v>
      </c>
      <c r="U26" s="9">
        <f>'REV-REVCALC_CWS'!T91</f>
        <v>3103335</v>
      </c>
      <c r="V26" s="9">
        <f>'REV-REVCALC_CWS'!U91</f>
        <v>3103335</v>
      </c>
      <c r="W26" s="9">
        <f>'REV-REVCALC_CWS'!V91</f>
        <v>3103335</v>
      </c>
      <c r="X26" s="9">
        <f>'REV-REVCALC_CWS'!W91</f>
        <v>3103335</v>
      </c>
      <c r="Y26" s="9">
        <f>'REV-REVCALC_CWS'!X91</f>
        <v>3103335</v>
      </c>
      <c r="Z26" s="9">
        <f>'REV-REVCALC_CWS'!Y91</f>
        <v>3103335</v>
      </c>
      <c r="AA26" s="9">
        <f>'REV-REVCALC_CWS'!Z91</f>
        <v>4953900</v>
      </c>
      <c r="AB26" s="9">
        <f>'REV-REVCALC_CWS'!AA91</f>
        <v>10743209.9</v>
      </c>
      <c r="AC26" s="9">
        <f>'REV-REVCALC_CWS'!AB91</f>
        <v>11994013.150000002</v>
      </c>
      <c r="AD26" s="9">
        <f>'REV-REVCALC_CWS'!AC91</f>
        <v>12426785.349999998</v>
      </c>
      <c r="AE26" s="9">
        <f>'REV-REVCALC_CWS'!AD91</f>
        <v>12426785.349999998</v>
      </c>
      <c r="AF26" s="9">
        <f>'REV-REVCALC_CWS'!AE91</f>
        <v>12426785.349999998</v>
      </c>
      <c r="AG26" s="9">
        <f>'REV-REVCALC_CWS'!AF91</f>
        <v>12426785.349999998</v>
      </c>
      <c r="AH26" s="9">
        <f>'REV-REVCALC_CWS'!AG91</f>
        <v>12426785.349999998</v>
      </c>
      <c r="AI26" s="9">
        <f>'REV-REVCALC_CWS'!AH91</f>
        <v>12426785.349999998</v>
      </c>
      <c r="AJ26" s="9">
        <f>'REV-REVCALC_CWS'!AI91</f>
        <v>12426785.349999998</v>
      </c>
      <c r="AK26" s="9">
        <f>'REV-REVCALC_CWS'!AJ91</f>
        <v>12426785.349999998</v>
      </c>
      <c r="AL26" s="9">
        <f>'REV-REVCALC_CWS'!AK91</f>
        <v>12426785.349999998</v>
      </c>
      <c r="AM26" s="9">
        <f>'REV-REVCALC_CWS'!AL91</f>
        <v>11150794.300000001</v>
      </c>
      <c r="AN26" s="9">
        <f>'REV-REVCALC_CWS'!AM91</f>
        <v>1804821.0385000003</v>
      </c>
      <c r="AO26" s="9">
        <f>'REV-REVCALC_CWS'!AN91</f>
        <v>-2294281.6050000023</v>
      </c>
      <c r="AP26" s="9">
        <f>'REV-REVCALC_CWS'!AO91</f>
        <v>-3661670.0220000013</v>
      </c>
      <c r="AQ26" s="9">
        <f>'REV-REVCALC_CWS'!AP91</f>
        <v>-3661670.0220000013</v>
      </c>
      <c r="AR26" s="9">
        <f>'REV-REVCALC_CWS'!AQ91</f>
        <v>-3661670.0220000013</v>
      </c>
      <c r="AS26" s="9">
        <f>'REV-REVCALC_CWS'!AR91</f>
        <v>-3661670.0220000013</v>
      </c>
      <c r="AT26" s="9">
        <f>'REV-REVCALC_CWS'!AS91</f>
        <v>-3661670.0220000013</v>
      </c>
      <c r="AU26" s="9">
        <f>'REV-REVCALC_CWS'!AT91</f>
        <v>-3661670.0220000013</v>
      </c>
      <c r="AV26" s="9">
        <f>'REV-REVCALC_CWS'!AU91</f>
        <v>-3661670.0220000013</v>
      </c>
      <c r="AW26" s="9">
        <f>'REV-REVCALC_CWS'!AV91</f>
        <v>-3661670.0220000013</v>
      </c>
      <c r="AX26" s="9">
        <f>'REV-REVCALC_CWS'!AW91</f>
        <v>-3661670.0220000013</v>
      </c>
      <c r="AY26" s="9">
        <f>'REV-REVCALC_CWS'!AX91</f>
        <v>437432.62150000129</v>
      </c>
      <c r="AZ26" s="9">
        <f>'REV-REVCALC_CWS'!AY91</f>
        <v>-2406777.189200005</v>
      </c>
      <c r="BA26" s="9">
        <f>'REV-REVCALC_CWS'!AZ91</f>
        <v>-9032977.015995007</v>
      </c>
      <c r="BB26" s="9">
        <f>'REV-REVCALC_CWS'!BA91</f>
        <v>-11250012.610270001</v>
      </c>
      <c r="BC26" s="9">
        <f>'REV-REVCALC_CWS'!BB91</f>
        <v>-11250012.610270001</v>
      </c>
      <c r="BD26" s="9">
        <f>'REV-REVCALC_CWS'!BC91</f>
        <v>-11250012.610270001</v>
      </c>
      <c r="BE26" s="9">
        <f>'REV-REVCALC_CWS'!BD91</f>
        <v>-11250012.610270001</v>
      </c>
      <c r="BF26" s="9">
        <f>'REV-REVCALC_CWS'!BE91</f>
        <v>-11250012.610270001</v>
      </c>
      <c r="BG26" s="9">
        <f>'REV-REVCALC_CWS'!BF91</f>
        <v>-11250012.610270001</v>
      </c>
      <c r="BH26" s="9">
        <f>'REV-REVCALC_CWS'!BG91</f>
        <v>-11250012.610270001</v>
      </c>
      <c r="BI26" s="9">
        <f>'REV-REVCALC_CWS'!BH91</f>
        <v>-11250012.610270001</v>
      </c>
      <c r="BJ26" s="9">
        <f>'REV-REVCALC_CWS'!BI91</f>
        <v>-11250012.610270001</v>
      </c>
      <c r="BK26" s="9">
        <f>'REV-REVCALC_CWS'!BJ91</f>
        <v>-4619224.0815200014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90" t="s">
        <v>35</v>
      </c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 t="s">
        <v>36</v>
      </c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/>
      <c r="AB31" s="390" t="s">
        <v>37</v>
      </c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/>
      <c r="AN31" s="390" t="s">
        <v>38</v>
      </c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/>
      <c r="AZ31" s="390" t="s">
        <v>39</v>
      </c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  <c r="BK31" s="39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44565500</v>
      </c>
      <c r="G5" s="9">
        <f>SUM(R49:AC49)</f>
        <v>42149180</v>
      </c>
      <c r="H5" s="9">
        <f>SUM(AD49:AO49)</f>
        <v>145729085.49999997</v>
      </c>
      <c r="I5" s="9">
        <f>SUM(AP49:BA49)</f>
        <v>-33007058.143000007</v>
      </c>
      <c r="J5" s="9">
        <f>SUM(BB49:BM49)</f>
        <v>-117309091.77914499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90" t="s">
        <v>35</v>
      </c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390" t="s">
        <v>36</v>
      </c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/>
      <c r="AD44" s="390" t="s">
        <v>37</v>
      </c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/>
      <c r="AP44" s="390" t="s">
        <v>38</v>
      </c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/>
      <c r="BB44" s="390" t="s">
        <v>39</v>
      </c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39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3157000</v>
      </c>
      <c r="J49" s="9">
        <f>'REV-REVCALC_CWS'!G91</f>
        <v>3557000</v>
      </c>
      <c r="K49" s="9">
        <f>'REV-REVCALC_CWS'!H91</f>
        <v>5386000</v>
      </c>
      <c r="L49" s="9">
        <f>'REV-REVCALC_CWS'!I91</f>
        <v>5386000</v>
      </c>
      <c r="M49" s="9">
        <f>'REV-REVCALC_CWS'!J91</f>
        <v>5386000</v>
      </c>
      <c r="N49" s="9">
        <f>'REV-REVCALC_CWS'!K91</f>
        <v>5386000</v>
      </c>
      <c r="O49" s="9">
        <f>'REV-REVCALC_CWS'!L91</f>
        <v>5386000</v>
      </c>
      <c r="P49" s="9">
        <f>'REV-REVCALC_CWS'!M91</f>
        <v>5386000</v>
      </c>
      <c r="Q49" s="9">
        <f>'REV-REVCALC_CWS'!N91</f>
        <v>5535500</v>
      </c>
      <c r="R49" s="9">
        <f>'REV-REVCALC_CWS'!O91</f>
        <v>5557915</v>
      </c>
      <c r="S49" s="9">
        <f>'REV-REVCALC_CWS'!P91</f>
        <v>3707350</v>
      </c>
      <c r="T49" s="9">
        <f>'REV-REVCALC_CWS'!Q91</f>
        <v>3103335</v>
      </c>
      <c r="U49" s="9">
        <f>'REV-REVCALC_CWS'!R91</f>
        <v>3103335</v>
      </c>
      <c r="V49" s="9">
        <f>'REV-REVCALC_CWS'!S91</f>
        <v>3103335</v>
      </c>
      <c r="W49" s="9">
        <f>'REV-REVCALC_CWS'!T91</f>
        <v>3103335</v>
      </c>
      <c r="X49" s="9">
        <f>'REV-REVCALC_CWS'!U91</f>
        <v>3103335</v>
      </c>
      <c r="Y49" s="9">
        <f>'REV-REVCALC_CWS'!V91</f>
        <v>3103335</v>
      </c>
      <c r="Z49" s="9">
        <f>'REV-REVCALC_CWS'!W91</f>
        <v>3103335</v>
      </c>
      <c r="AA49" s="9">
        <f>'REV-REVCALC_CWS'!X91</f>
        <v>3103335</v>
      </c>
      <c r="AB49" s="9">
        <f>'REV-REVCALC_CWS'!Y91</f>
        <v>3103335</v>
      </c>
      <c r="AC49" s="9">
        <f>'REV-REVCALC_CWS'!Z91</f>
        <v>4953900</v>
      </c>
      <c r="AD49" s="9">
        <f>'REV-REVCALC_CWS'!AA91</f>
        <v>10743209.9</v>
      </c>
      <c r="AE49" s="9">
        <f>'REV-REVCALC_CWS'!AB91</f>
        <v>11994013.150000002</v>
      </c>
      <c r="AF49" s="9">
        <f>'REV-REVCALC_CWS'!AC91</f>
        <v>12426785.349999998</v>
      </c>
      <c r="AG49" s="9">
        <f>'REV-REVCALC_CWS'!AD91</f>
        <v>12426785.349999998</v>
      </c>
      <c r="AH49" s="9">
        <f>'REV-REVCALC_CWS'!AE91</f>
        <v>12426785.349999998</v>
      </c>
      <c r="AI49" s="9">
        <f>'REV-REVCALC_CWS'!AF91</f>
        <v>12426785.349999998</v>
      </c>
      <c r="AJ49" s="9">
        <f>'REV-REVCALC_CWS'!AG91</f>
        <v>12426785.349999998</v>
      </c>
      <c r="AK49" s="9">
        <f>'REV-REVCALC_CWS'!AH91</f>
        <v>12426785.349999998</v>
      </c>
      <c r="AL49" s="9">
        <f>'REV-REVCALC_CWS'!AI91</f>
        <v>12426785.349999998</v>
      </c>
      <c r="AM49" s="9">
        <f>'REV-REVCALC_CWS'!AJ91</f>
        <v>12426785.349999998</v>
      </c>
      <c r="AN49" s="9">
        <f>'REV-REVCALC_CWS'!AK91</f>
        <v>12426785.349999998</v>
      </c>
      <c r="AO49" s="9">
        <f>'REV-REVCALC_CWS'!AL91</f>
        <v>11150794.300000001</v>
      </c>
      <c r="AP49" s="9">
        <f>'REV-REVCALC_CWS'!AM91</f>
        <v>1804821.0385000003</v>
      </c>
      <c r="AQ49" s="9">
        <f>'REV-REVCALC_CWS'!AN91</f>
        <v>-2294281.6050000023</v>
      </c>
      <c r="AR49" s="9">
        <f>'REV-REVCALC_CWS'!AO91</f>
        <v>-3661670.0220000013</v>
      </c>
      <c r="AS49" s="9">
        <f>'REV-REVCALC_CWS'!AP91</f>
        <v>-3661670.0220000013</v>
      </c>
      <c r="AT49" s="9">
        <f>'REV-REVCALC_CWS'!AQ91</f>
        <v>-3661670.0220000013</v>
      </c>
      <c r="AU49" s="9">
        <f>'REV-REVCALC_CWS'!AR91</f>
        <v>-3661670.0220000013</v>
      </c>
      <c r="AV49" s="9">
        <f>'REV-REVCALC_CWS'!AS91</f>
        <v>-3661670.0220000013</v>
      </c>
      <c r="AW49" s="9">
        <f>'REV-REVCALC_CWS'!AT91</f>
        <v>-3661670.0220000013</v>
      </c>
      <c r="AX49" s="9">
        <f>'REV-REVCALC_CWS'!AU91</f>
        <v>-3661670.0220000013</v>
      </c>
      <c r="AY49" s="9">
        <f>'REV-REVCALC_CWS'!AV91</f>
        <v>-3661670.0220000013</v>
      </c>
      <c r="AZ49" s="9">
        <f>'REV-REVCALC_CWS'!AW91</f>
        <v>-3661670.0220000013</v>
      </c>
      <c r="BA49" s="9">
        <f>'REV-REVCALC_CWS'!AX91</f>
        <v>437432.62150000129</v>
      </c>
      <c r="BB49" s="9">
        <f>'REV-REVCALC_CWS'!AY91</f>
        <v>-2406777.189200005</v>
      </c>
      <c r="BC49" s="9">
        <f>'REV-REVCALC_CWS'!AZ91</f>
        <v>-9032977.015995007</v>
      </c>
      <c r="BD49" s="9">
        <f>'REV-REVCALC_CWS'!BA91</f>
        <v>-11250012.610270001</v>
      </c>
      <c r="BE49" s="9">
        <f>'REV-REVCALC_CWS'!BB91</f>
        <v>-11250012.610270001</v>
      </c>
      <c r="BF49" s="9">
        <f>'REV-REVCALC_CWS'!BC91</f>
        <v>-11250012.610270001</v>
      </c>
      <c r="BG49" s="9">
        <f>'REV-REVCALC_CWS'!BD91</f>
        <v>-11250012.610270001</v>
      </c>
      <c r="BH49" s="9">
        <f>'REV-REVCALC_CWS'!BE91</f>
        <v>-11250012.610270001</v>
      </c>
      <c r="BI49" s="9">
        <f>'REV-REVCALC_CWS'!BF91</f>
        <v>-11250012.610270001</v>
      </c>
      <c r="BJ49" s="9">
        <f>'REV-REVCALC_CWS'!BG91</f>
        <v>-11250012.610270001</v>
      </c>
      <c r="BK49" s="9">
        <f>'REV-REVCALC_CWS'!BH91</f>
        <v>-11250012.610270001</v>
      </c>
      <c r="BL49" s="9">
        <f>'REV-REVCALC_CWS'!BI91</f>
        <v>-11250012.610270001</v>
      </c>
      <c r="BM49" s="9">
        <f>'REV-REVCALC_CWS'!BJ91</f>
        <v>-4619224.0815200014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129998000</v>
      </c>
      <c r="E4" s="63">
        <f>REV_DB!F24</f>
        <v>253626120</v>
      </c>
      <c r="F4" s="63">
        <f>REV_DB!G24</f>
        <v>560772508.99999988</v>
      </c>
      <c r="G4" s="63">
        <f>REV_DB!H24</f>
        <v>103488000</v>
      </c>
      <c r="H4" s="63">
        <f>REV_DB!I24</f>
        <v>103488000</v>
      </c>
      <c r="I4" s="181">
        <f>SUM(D4:H4)</f>
        <v>1151372629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71575000</v>
      </c>
      <c r="E5" s="63">
        <f>REV_DB!F17</f>
        <v>119762700</v>
      </c>
      <c r="F5" s="63">
        <f>REV_DB!G17</f>
        <v>379543425.74999988</v>
      </c>
      <c r="G5" s="63">
        <f>REV_DB!H17</f>
        <v>-297261541.6330002</v>
      </c>
      <c r="H5" s="63">
        <f>REV_DB!I17</f>
        <v>-338200445.12162024</v>
      </c>
      <c r="I5" s="181">
        <f>SUM(D5:H5)</f>
        <v>-64580861.004620552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90" t="s">
        <v>36</v>
      </c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/>
      <c r="AB34" s="390" t="s">
        <v>37</v>
      </c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/>
      <c r="AN34" s="390" t="s">
        <v>38</v>
      </c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/>
      <c r="AZ34" s="390" t="s">
        <v>39</v>
      </c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  <c r="BK34" s="390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4" t="s">
        <v>35</v>
      </c>
      <c r="E38" s="394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378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383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1221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379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382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389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384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375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386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387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388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topLeftCell="A18" workbookViewId="0">
      <selection activeCell="B19" sqref="B19"/>
    </sheetView>
    <sheetView workbookViewId="1">
      <selection activeCell="B21" sqref="B21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90" t="s">
        <v>617</v>
      </c>
      <c r="C2" s="390"/>
      <c r="D2" s="390"/>
      <c r="E2" s="390"/>
      <c r="F2" s="390"/>
      <c r="G2" s="39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90" t="s">
        <v>1246</v>
      </c>
      <c r="C12" s="390"/>
      <c r="D12" s="390"/>
      <c r="E12" s="390"/>
      <c r="F12" s="390"/>
      <c r="G12" s="390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618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8">
        <f>B10/360</f>
        <v>47.52</v>
      </c>
      <c r="D19" s="33" t="s">
        <v>1275</v>
      </c>
    </row>
    <row r="21" spans="1:20" x14ac:dyDescent="0.15">
      <c r="C21" s="390" t="s">
        <v>619</v>
      </c>
      <c r="D21" s="390"/>
      <c r="E21" s="390"/>
      <c r="F21" s="390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90" t="s">
        <v>621</v>
      </c>
      <c r="C32" s="390"/>
      <c r="D32" s="390"/>
      <c r="E32" s="390"/>
      <c r="F32" s="390"/>
      <c r="G32" s="390"/>
      <c r="H32" s="39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129998000</v>
      </c>
      <c r="F3" s="66">
        <f>F24</f>
        <v>253626120</v>
      </c>
      <c r="G3" s="66">
        <f>G24</f>
        <v>560772508.99999988</v>
      </c>
      <c r="H3" s="66">
        <f>H24</f>
        <v>103488000</v>
      </c>
      <c r="I3" s="66">
        <f>I24</f>
        <v>103488000</v>
      </c>
      <c r="J3" s="118">
        <f>SUM(E3:I3)</f>
        <v>1151372629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62548000</v>
      </c>
      <c r="F5" s="66">
        <f>F31</f>
        <v>144119370</v>
      </c>
      <c r="G5" s="66">
        <f>G31</f>
        <v>197354999.75000003</v>
      </c>
      <c r="H5" s="66">
        <f>H31</f>
        <v>435118122.9980002</v>
      </c>
      <c r="I5" s="66">
        <f>I31</f>
        <v>479560618.84054524</v>
      </c>
      <c r="J5" s="118">
        <f>SUM(E5:I5)</f>
        <v>1318701111.5885453</v>
      </c>
    </row>
    <row r="6" spans="2:11" x14ac:dyDescent="0.15">
      <c r="B6" s="33" t="s">
        <v>330</v>
      </c>
      <c r="E6" s="66">
        <f>E3-E5</f>
        <v>67450000</v>
      </c>
      <c r="F6" s="66">
        <f>F3-F5</f>
        <v>109506750</v>
      </c>
      <c r="G6" s="66">
        <f>G3-G5</f>
        <v>363417509.24999988</v>
      </c>
      <c r="H6" s="66">
        <f>H3-H5</f>
        <v>-331630122.9980002</v>
      </c>
      <c r="I6" s="66">
        <f>I3-I5</f>
        <v>-376072618.84054524</v>
      </c>
      <c r="J6" s="118">
        <f>SUM(E6:I6)</f>
        <v>-167328482.58854556</v>
      </c>
    </row>
    <row r="7" spans="2:11" x14ac:dyDescent="0.15">
      <c r="B7" s="33" t="s">
        <v>318</v>
      </c>
      <c r="E7" s="116">
        <f>E6/E3</f>
        <v>0.51885413621748022</v>
      </c>
      <c r="F7" s="116">
        <f>F6/F3</f>
        <v>0.43176448072461937</v>
      </c>
      <c r="G7" s="116">
        <f>G6/G3</f>
        <v>0.64806584384470955</v>
      </c>
      <c r="H7" s="116">
        <f>H6/H3</f>
        <v>-3.204527317157547</v>
      </c>
      <c r="I7" s="116">
        <f>I6/I3</f>
        <v>-3.633973203081954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4125000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102747621.58392501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4125000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102747621.58392501</v>
      </c>
      <c r="K15" s="120">
        <f>J15+J14+J13+J11+J6</f>
        <v>38166760.579304457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71575000</v>
      </c>
      <c r="F17" s="66">
        <f>F6+F11+F15</f>
        <v>119762700</v>
      </c>
      <c r="G17" s="66">
        <f>G6+G11+G15</f>
        <v>379543425.74999988</v>
      </c>
      <c r="H17" s="66">
        <f>H6+H11+H15</f>
        <v>-297261541.6330002</v>
      </c>
      <c r="I17" s="66">
        <f>I6+I11+I15</f>
        <v>-338200445.12162024</v>
      </c>
      <c r="J17" s="118">
        <f t="shared" si="1"/>
        <v>-64580861.004620552</v>
      </c>
      <c r="K17" s="120">
        <f>J15+J11+J3</f>
        <v>1254120250.583925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8965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504020078.20000017</v>
      </c>
      <c r="I20">
        <f>SUM('REV-REVCALC_CWS'!AY13:BJ13, 'REV-REVCALC_CWS'!AY51:BJ51)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129998000</v>
      </c>
      <c r="F21" s="66">
        <f>SUM('REV-REVCALC_CWS'!O14:Z14, 'REV-REVCALC_CWS'!O51:Z51)</f>
        <v>253626120</v>
      </c>
      <c r="G21" s="66">
        <f>SUM('REV-REVCALC_CWS'!AA14:AL14, 'REV-REVCALC_CWS'!AA51:AL51)</f>
        <v>560772508.99999988</v>
      </c>
      <c r="H21" s="66">
        <f>SUM('REV-REVCALC_CWS'!AM14:AX14)</f>
        <v>103488000</v>
      </c>
      <c r="I21" s="66">
        <f>SUM('REV-REVCALC_CWS'!AY14:BJ14)</f>
        <v>103488000</v>
      </c>
      <c r="J21" s="118">
        <f>SUM(E21:I21)</f>
        <v>1151372629</v>
      </c>
      <c r="K21" s="120">
        <f>J21-'REV-REVCALC_CWS'!BK14</f>
        <v>1142748629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'REV-REVCALC_CWS'!C54:N54)</f>
        <v>129998000</v>
      </c>
      <c r="F24" s="66">
        <f>SUM('REV-REVCALC_CWS'!O17:Z17, 'REV-REVCALC_CWS'!O54:Z54)</f>
        <v>253626120</v>
      </c>
      <c r="G24" s="66">
        <f>SUM('REV-REVCALC_CWS'!AA17:AL17, 'REV-REVCALC_CWS'!AA54:AL54)</f>
        <v>560772508.99999988</v>
      </c>
      <c r="H24" s="66">
        <f>SUM('REV-REVCALC_CWS'!AM17:AX17)</f>
        <v>103488000</v>
      </c>
      <c r="I24" s="66">
        <f>SUM('REV-REVCALC_CWS'!AY17:BJ17)</f>
        <v>103488000</v>
      </c>
      <c r="J24" s="118">
        <f>SUM(E24:I24)</f>
        <v>1151372629</v>
      </c>
      <c r="K24" s="120">
        <f>J24-'REV-REVCALC_CWS'!BK17</f>
        <v>659804629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62548000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1318701111.5885453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SUM('REV-REVCALC_CWS'!C26:N26)</f>
        <v>62548000</v>
      </c>
      <c r="F31" s="66">
        <f>SUM('REV-REVCALC_CWS'!O26:Z26)</f>
        <v>144119370</v>
      </c>
      <c r="G31" s="66">
        <f>SUM('REV-REVCALC_CWS'!AA26:AL26)</f>
        <v>197354999.75000003</v>
      </c>
      <c r="H31" s="66">
        <f>SUM('REV-REVCALC_CWS'!AM26:AX26)</f>
        <v>435118122.9980002</v>
      </c>
      <c r="I31" s="66">
        <f>SUM('REV-REVCALC_CWS'!AY26:BJ26)</f>
        <v>479560618.84054524</v>
      </c>
      <c r="J31" s="118">
        <f>SUM(E31:I31)</f>
        <v>1318701111.5885453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SUM('REV-REVCALC_CWS'!C28:N28)</f>
        <v>15068000</v>
      </c>
      <c r="F33" s="66">
        <f>SUM('REV-REVCALC_CWS'!O28:Z28)</f>
        <v>-40631370</v>
      </c>
      <c r="G33" s="66">
        <f>SUM('REV-REVCALC_CWS'!AA28:AL28)</f>
        <v>-93866999.750000045</v>
      </c>
      <c r="H33" s="66">
        <f>SUM('REV-REVCALC_CWS'!AM28:AX28)</f>
        <v>-331630122.99800014</v>
      </c>
      <c r="I33" s="66">
        <f>SUM('REV-REVCALC_CWS'!AY28:BJ28)</f>
        <v>-376072618.84054518</v>
      </c>
      <c r="J33" s="118">
        <f>SUM(E33:I33)</f>
        <v>-827133111.58854532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0.11590947553039277</v>
      </c>
      <c r="F34" s="116">
        <f>F33/F24</f>
        <v>-0.16020183567843879</v>
      </c>
      <c r="G34" s="116">
        <f>G33/G24</f>
        <v>-0.16738873294161441</v>
      </c>
      <c r="H34" s="116">
        <f>H33/H24</f>
        <v>-3.2045273171575461</v>
      </c>
      <c r="I34" s="116">
        <f>I33/I24</f>
        <v>-3.6339732030819532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4934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80909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1650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33897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332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4125000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102747621.58392501</v>
      </c>
      <c r="K47" s="120">
        <f>J47-'REV-REVCALC_CWS'!BK44</f>
        <v>0</v>
      </c>
    </row>
    <row r="48" spans="2:11" x14ac:dyDescent="0.15">
      <c r="B48" s="47" t="s">
        <v>344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90" t="s">
        <v>690</v>
      </c>
      <c r="C2" s="390"/>
      <c r="D2" s="390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6">
        <v>3</v>
      </c>
      <c r="D4" s="376">
        <v>2</v>
      </c>
    </row>
    <row r="5" spans="2:4" x14ac:dyDescent="0.15">
      <c r="B5" s="17" t="s">
        <v>366</v>
      </c>
      <c r="C5" s="93"/>
      <c r="D5" s="375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6">
        <v>2</v>
      </c>
      <c r="D11" s="376">
        <v>2</v>
      </c>
    </row>
    <row r="12" spans="2:4" x14ac:dyDescent="0.15">
      <c r="B12" s="17" t="s">
        <v>366</v>
      </c>
      <c r="C12" s="93"/>
      <c r="D12" s="375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6">
        <v>4</v>
      </c>
      <c r="D18" s="376">
        <v>3</v>
      </c>
    </row>
    <row r="19" spans="2:4" x14ac:dyDescent="0.15">
      <c r="B19" s="17" t="s">
        <v>366</v>
      </c>
      <c r="C19" s="93"/>
      <c r="D19" s="375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6">
        <v>3</v>
      </c>
      <c r="D25" s="376">
        <v>2</v>
      </c>
    </row>
    <row r="26" spans="2:4" x14ac:dyDescent="0.15">
      <c r="B26" s="17" t="s">
        <v>366</v>
      </c>
      <c r="C26" s="93"/>
      <c r="D26" s="375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6">
        <v>3</v>
      </c>
      <c r="D32" s="376">
        <v>2</v>
      </c>
    </row>
    <row r="33" spans="2:4" x14ac:dyDescent="0.15">
      <c r="B33" s="17" t="s">
        <v>366</v>
      </c>
      <c r="C33" s="93"/>
      <c r="D33" s="375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90" t="s">
        <v>35</v>
      </c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/>
      <c r="P21" s="390" t="s">
        <v>36</v>
      </c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/>
      <c r="AB21" s="390" t="s">
        <v>37</v>
      </c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/>
      <c r="AN21" s="390" t="s">
        <v>38</v>
      </c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/>
      <c r="AZ21" s="390" t="s">
        <v>39</v>
      </c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  <c r="BK21" s="390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90" t="s">
        <v>35</v>
      </c>
      <c r="E60" s="390"/>
      <c r="F60" s="390"/>
      <c r="G60" s="390"/>
      <c r="H60" s="390"/>
      <c r="I60" s="390"/>
      <c r="J60" s="390"/>
      <c r="K60" s="390"/>
      <c r="L60" s="390"/>
      <c r="M60" s="390"/>
      <c r="N60" s="390"/>
      <c r="O60" s="390"/>
      <c r="P60" s="390" t="s">
        <v>36</v>
      </c>
      <c r="Q60" s="390"/>
      <c r="R60" s="390"/>
      <c r="S60" s="390"/>
      <c r="T60" s="390"/>
      <c r="U60" s="390"/>
      <c r="V60" s="390"/>
      <c r="W60" s="390"/>
      <c r="X60" s="390"/>
      <c r="Y60" s="390"/>
      <c r="Z60" s="390"/>
      <c r="AA60" s="390"/>
      <c r="AB60" s="390" t="s">
        <v>37</v>
      </c>
      <c r="AC60" s="390"/>
      <c r="AD60" s="390"/>
      <c r="AE60" s="390"/>
      <c r="AF60" s="390"/>
      <c r="AG60" s="390"/>
      <c r="AH60" s="390"/>
      <c r="AI60" s="390"/>
      <c r="AJ60" s="390"/>
      <c r="AK60" s="390"/>
      <c r="AL60" s="390"/>
      <c r="AM60" s="390"/>
      <c r="AN60" s="390" t="s">
        <v>38</v>
      </c>
      <c r="AO60" s="390"/>
      <c r="AP60" s="390"/>
      <c r="AQ60" s="390"/>
      <c r="AR60" s="390"/>
      <c r="AS60" s="390"/>
      <c r="AT60" s="390"/>
      <c r="AU60" s="390"/>
      <c r="AV60" s="390"/>
      <c r="AW60" s="390"/>
      <c r="AX60" s="390"/>
      <c r="AY60" s="390"/>
      <c r="AZ60" s="390" t="s">
        <v>39</v>
      </c>
      <c r="BA60" s="390"/>
      <c r="BB60" s="390"/>
      <c r="BC60" s="390"/>
      <c r="BD60" s="390"/>
      <c r="BE60" s="390"/>
      <c r="BF60" s="390"/>
      <c r="BG60" s="390"/>
      <c r="BH60" s="390"/>
      <c r="BI60" s="390"/>
      <c r="BJ60" s="390"/>
      <c r="BK60" s="390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1194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1212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1213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1194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152759500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3114996954.017025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60857000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1316586231.017055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0.39838438853230079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32149500</v>
      </c>
      <c r="D6" s="96">
        <f>C6/TotalIngresosAñ1</f>
        <v>0.21045826937113568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28707500</v>
      </c>
      <c r="D7" s="96">
        <f>C7/TotalIngresosAñ1</f>
        <v>0.18792611916116511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5" t="s">
        <v>35</v>
      </c>
      <c r="D9" s="395"/>
      <c r="E9" s="395"/>
      <c r="F9" s="395"/>
      <c r="G9" s="395"/>
      <c r="H9" s="395"/>
      <c r="I9" s="395"/>
      <c r="J9" s="395"/>
      <c r="K9" s="395"/>
      <c r="L9" s="395"/>
      <c r="M9" s="395"/>
      <c r="N9" s="395"/>
      <c r="O9" s="395" t="s">
        <v>36</v>
      </c>
      <c r="P9" s="395"/>
      <c r="Q9" s="395"/>
      <c r="R9" s="395"/>
      <c r="S9" s="395"/>
      <c r="T9" s="395"/>
      <c r="U9" s="395"/>
      <c r="V9" s="395"/>
      <c r="W9" s="395"/>
      <c r="X9" s="395"/>
      <c r="Y9" s="395"/>
      <c r="Z9" s="395"/>
      <c r="AA9" s="395" t="s">
        <v>37</v>
      </c>
      <c r="AB9" s="395"/>
      <c r="AC9" s="395"/>
      <c r="AD9" s="395"/>
      <c r="AE9" s="395"/>
      <c r="AF9" s="395"/>
      <c r="AG9" s="395"/>
      <c r="AH9" s="395"/>
      <c r="AI9" s="395"/>
      <c r="AJ9" s="395"/>
      <c r="AK9" s="395"/>
      <c r="AL9" s="395"/>
      <c r="AM9" s="395" t="s">
        <v>38</v>
      </c>
      <c r="AN9" s="395"/>
      <c r="AO9" s="395"/>
      <c r="AP9" s="395"/>
      <c r="AQ9" s="395"/>
      <c r="AR9" s="395"/>
      <c r="AS9" s="395"/>
      <c r="AT9" s="395"/>
      <c r="AU9" s="395"/>
      <c r="AV9" s="395"/>
      <c r="AW9" s="395"/>
      <c r="AX9" s="395"/>
      <c r="AY9" s="395" t="s">
        <v>39</v>
      </c>
      <c r="AZ9" s="395"/>
      <c r="BA9" s="395"/>
      <c r="BB9" s="395"/>
      <c r="BC9" s="395"/>
      <c r="BD9" s="395"/>
      <c r="BE9" s="395"/>
      <c r="BF9" s="395"/>
      <c r="BG9" s="395"/>
      <c r="BH9" s="395"/>
      <c r="BI9" s="395"/>
      <c r="BJ9" s="39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14568500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4182000</v>
      </c>
      <c r="G13" s="63">
        <f t="shared" si="3"/>
        <v>5803500</v>
      </c>
      <c r="H13" s="63">
        <f t="shared" si="3"/>
        <v>7318000</v>
      </c>
      <c r="I13" s="63">
        <f t="shared" si="3"/>
        <v>7318000</v>
      </c>
      <c r="J13" s="63">
        <f t="shared" si="3"/>
        <v>7318000</v>
      </c>
      <c r="K13" s="63">
        <f t="shared" si="3"/>
        <v>7318000</v>
      </c>
      <c r="L13" s="63">
        <f t="shared" si="3"/>
        <v>7318000</v>
      </c>
      <c r="M13" s="63">
        <f t="shared" ref="M13:AH13" si="4">M133</f>
        <v>7318000</v>
      </c>
      <c r="N13" s="63">
        <f t="shared" si="4"/>
        <v>6963500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0.39841852045920068</v>
      </c>
      <c r="G14" s="96">
        <f>IF(G12&gt;0,G13/G12,0)</f>
        <v>0.39835947420805162</v>
      </c>
      <c r="H14" s="96">
        <f t="shared" ref="H14:BJ14" si="6">IF(H12&gt;0,H13/H12,0)</f>
        <v>0.398388589471392</v>
      </c>
      <c r="I14" s="96">
        <f t="shared" si="6"/>
        <v>0.398388589471392</v>
      </c>
      <c r="J14" s="96">
        <f t="shared" si="6"/>
        <v>0.398388589471392</v>
      </c>
      <c r="K14" s="96">
        <f t="shared" si="6"/>
        <v>0.398388589471392</v>
      </c>
      <c r="L14" s="96">
        <f t="shared" si="6"/>
        <v>0.398388589471392</v>
      </c>
      <c r="M14" s="96">
        <f t="shared" si="6"/>
        <v>0.398388589471392</v>
      </c>
      <c r="N14" s="96">
        <f t="shared" si="6"/>
        <v>0.39835817053287947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3066000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1972500</v>
      </c>
      <c r="G16" s="63">
        <f t="shared" si="9"/>
        <v>2737500</v>
      </c>
      <c r="H16" s="63">
        <f t="shared" si="9"/>
        <v>3452500</v>
      </c>
      <c r="I16" s="63">
        <f t="shared" si="9"/>
        <v>3452500</v>
      </c>
      <c r="J16" s="63">
        <f t="shared" si="9"/>
        <v>3452500</v>
      </c>
      <c r="K16" s="63">
        <f t="shared" si="9"/>
        <v>3452500</v>
      </c>
      <c r="L16" s="63">
        <f t="shared" si="9"/>
        <v>3452500</v>
      </c>
      <c r="M16" s="63">
        <f t="shared" si="9"/>
        <v>3452500</v>
      </c>
      <c r="N16" s="63">
        <f t="shared" si="9"/>
        <v>3282500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598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375000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3066000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0.35052017834686178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257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1850000</v>
      </c>
      <c r="G29" s="63">
        <f t="shared" si="21"/>
        <v>2570000</v>
      </c>
      <c r="H29" s="63">
        <f t="shared" si="21"/>
        <v>3240000</v>
      </c>
      <c r="I29" s="63">
        <f t="shared" si="21"/>
        <v>3240000</v>
      </c>
      <c r="J29" s="63">
        <f t="shared" si="21"/>
        <v>3240000</v>
      </c>
      <c r="K29" s="63">
        <f t="shared" si="21"/>
        <v>3240000</v>
      </c>
      <c r="L29" s="63">
        <f t="shared" si="21"/>
        <v>3240000</v>
      </c>
      <c r="M29" s="63">
        <f t="shared" si="21"/>
        <v>3240000</v>
      </c>
      <c r="N29" s="63">
        <f t="shared" si="21"/>
        <v>3080000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167500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1972500</v>
      </c>
      <c r="G31" s="63">
        <f t="shared" si="23"/>
        <v>2737500</v>
      </c>
      <c r="H31" s="63">
        <f t="shared" si="23"/>
        <v>3452500</v>
      </c>
      <c r="I31" s="63">
        <f t="shared" si="23"/>
        <v>3452500</v>
      </c>
      <c r="J31" s="63">
        <f t="shared" si="23"/>
        <v>3452500</v>
      </c>
      <c r="K31" s="63">
        <f t="shared" si="23"/>
        <v>3452500</v>
      </c>
      <c r="L31" s="63">
        <f t="shared" si="23"/>
        <v>3452500</v>
      </c>
      <c r="M31" s="63">
        <f t="shared" si="23"/>
        <v>3452500</v>
      </c>
      <c r="N31" s="63">
        <f t="shared" si="23"/>
        <v>3282500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0.47048300536672627</v>
      </c>
      <c r="G32" s="96">
        <f t="shared" si="24"/>
        <v>0.47023962896160781</v>
      </c>
      <c r="H32" s="96">
        <f t="shared" si="24"/>
        <v>0.47033580818745319</v>
      </c>
      <c r="I32" s="96">
        <f t="shared" si="24"/>
        <v>0.47033580818745319</v>
      </c>
      <c r="J32" s="96">
        <f t="shared" si="24"/>
        <v>0.47033580818745319</v>
      </c>
      <c r="K32" s="96">
        <f t="shared" si="24"/>
        <v>0.47033580818745319</v>
      </c>
      <c r="L32" s="96">
        <f t="shared" si="24"/>
        <v>0.47033580818745319</v>
      </c>
      <c r="M32" s="96">
        <f t="shared" si="24"/>
        <v>0.47033580818745319</v>
      </c>
      <c r="N32" s="96">
        <f t="shared" si="24"/>
        <v>0.47037328938883716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855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3789500</v>
      </c>
      <c r="G37" s="63">
        <f t="shared" si="30"/>
        <v>5261000</v>
      </c>
      <c r="H37" s="63">
        <f t="shared" si="30"/>
        <v>6633000</v>
      </c>
      <c r="I37" s="63">
        <f t="shared" si="30"/>
        <v>6633000</v>
      </c>
      <c r="J37" s="63">
        <f t="shared" si="30"/>
        <v>6633000</v>
      </c>
      <c r="K37" s="63">
        <f t="shared" si="30"/>
        <v>6633000</v>
      </c>
      <c r="L37" s="63">
        <f t="shared" si="30"/>
        <v>6633000</v>
      </c>
      <c r="M37" s="63">
        <f t="shared" si="30"/>
        <v>6633000</v>
      </c>
      <c r="N37" s="63">
        <f t="shared" si="30"/>
        <v>6311000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542500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4182000</v>
      </c>
      <c r="G39" s="63">
        <f t="shared" si="34"/>
        <v>5803500</v>
      </c>
      <c r="H39" s="63">
        <f t="shared" si="34"/>
        <v>7318000</v>
      </c>
      <c r="I39" s="63">
        <f t="shared" si="34"/>
        <v>7318000</v>
      </c>
      <c r="J39" s="63">
        <f t="shared" si="34"/>
        <v>7318000</v>
      </c>
      <c r="K39" s="63">
        <f t="shared" si="34"/>
        <v>7318000</v>
      </c>
      <c r="L39" s="63">
        <f t="shared" si="34"/>
        <v>7318000</v>
      </c>
      <c r="M39" s="63">
        <f t="shared" si="34"/>
        <v>7318000</v>
      </c>
      <c r="N39" s="63">
        <f t="shared" si="34"/>
        <v>6963500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375000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66441693.154450022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375000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128500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37906531.432285011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2220000</v>
      </c>
      <c r="G106" s="63">
        <f t="shared" si="69"/>
        <v>3084000</v>
      </c>
      <c r="H106" s="63">
        <f t="shared" si="69"/>
        <v>3888000</v>
      </c>
      <c r="I106" s="63">
        <f t="shared" si="69"/>
        <v>3888000</v>
      </c>
      <c r="J106" s="63">
        <f t="shared" si="69"/>
        <v>3888000</v>
      </c>
      <c r="K106" s="63">
        <f t="shared" si="69"/>
        <v>3888000</v>
      </c>
      <c r="L106" s="63">
        <f t="shared" si="69"/>
        <v>3888000</v>
      </c>
      <c r="M106" s="63">
        <f t="shared" si="69"/>
        <v>3888000</v>
      </c>
      <c r="N106" s="63">
        <f t="shared" si="69"/>
        <v>3696000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940009338.62483931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1850000</v>
      </c>
      <c r="G109" s="63">
        <f t="shared" ref="G109:BJ109" si="72">G97-G106</f>
        <v>2570000</v>
      </c>
      <c r="H109" s="63">
        <f t="shared" si="72"/>
        <v>3240000</v>
      </c>
      <c r="I109" s="63">
        <f t="shared" si="72"/>
        <v>3240000</v>
      </c>
      <c r="J109" s="63">
        <f t="shared" si="72"/>
        <v>3240000</v>
      </c>
      <c r="K109" s="63">
        <f t="shared" si="72"/>
        <v>3240000</v>
      </c>
      <c r="L109" s="63">
        <f t="shared" si="72"/>
        <v>3240000</v>
      </c>
      <c r="M109" s="63">
        <f t="shared" si="72"/>
        <v>3240000</v>
      </c>
      <c r="N109" s="63">
        <f t="shared" si="72"/>
        <v>3080000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785752553.39569986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167500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57780802.394475028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167500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14568500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3114996954.0170236</v>
      </c>
      <c r="BL132" s="178">
        <f>BK87+BK86+BK82+BK81+BK56</f>
        <v>1331454259.6020103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4182000</v>
      </c>
      <c r="G133" s="63">
        <f t="shared" si="83"/>
        <v>5803500</v>
      </c>
      <c r="H133" s="63">
        <f t="shared" si="83"/>
        <v>7318000</v>
      </c>
      <c r="I133" s="63">
        <f t="shared" si="83"/>
        <v>7318000</v>
      </c>
      <c r="J133" s="63">
        <f t="shared" si="83"/>
        <v>7318000</v>
      </c>
      <c r="K133" s="63">
        <f t="shared" si="83"/>
        <v>7318000</v>
      </c>
      <c r="L133" s="63">
        <f t="shared" si="83"/>
        <v>7318000</v>
      </c>
      <c r="M133" s="63">
        <f t="shared" si="83"/>
        <v>7318000</v>
      </c>
      <c r="N133" s="63">
        <f t="shared" si="83"/>
        <v>6963500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1316586231.017055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390" t="s">
        <v>347</v>
      </c>
      <c r="B4" s="39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8624000</v>
      </c>
      <c r="H7" s="9">
        <f>'REV-REVCALC_CWS'!H17</f>
        <v>8624000</v>
      </c>
      <c r="I7" s="9">
        <f>'REV-REVCALC_CWS'!I17</f>
        <v>8624000</v>
      </c>
      <c r="J7" s="9">
        <f>'REV-REVCALC_CWS'!J17</f>
        <v>8624000</v>
      </c>
      <c r="K7" s="9">
        <f>'REV-REVCALC_CWS'!K17</f>
        <v>8624000</v>
      </c>
      <c r="L7" s="9">
        <f>'REV-REVCALC_CWS'!L17</f>
        <v>8624000</v>
      </c>
      <c r="M7" s="9">
        <f>'REV-REVCALC_CWS'!M17</f>
        <v>8624000</v>
      </c>
      <c r="N7" s="9">
        <f>'REV-REVCALC_CWS'!N17</f>
        <v>8624000</v>
      </c>
      <c r="O7" s="9">
        <f>'REV-REVCALC_CWS'!O17</f>
        <v>8624000</v>
      </c>
      <c r="P7" s="9">
        <f>'REV-REVCALC_CWS'!P17</f>
        <v>8624000</v>
      </c>
      <c r="Q7" s="9">
        <f>'REV-REVCALC_CWS'!Q17</f>
        <v>8624000</v>
      </c>
      <c r="R7" s="9">
        <f>'REV-REVCALC_CWS'!R17</f>
        <v>8624000</v>
      </c>
      <c r="S7" s="9">
        <f>'REV-REVCALC_CWS'!S17</f>
        <v>8624000</v>
      </c>
      <c r="T7" s="9">
        <f>'REV-REVCALC_CWS'!T17</f>
        <v>8624000</v>
      </c>
      <c r="U7" s="9">
        <f>'REV-REVCALC_CWS'!U17</f>
        <v>8624000</v>
      </c>
      <c r="V7" s="9">
        <f>'REV-REVCALC_CWS'!V17</f>
        <v>8624000</v>
      </c>
      <c r="W7" s="9">
        <f>'REV-REVCALC_CWS'!W17</f>
        <v>8624000</v>
      </c>
      <c r="X7" s="9">
        <f>'REV-REVCALC_CWS'!X17</f>
        <v>8624000</v>
      </c>
      <c r="Y7" s="9">
        <f>'REV-REVCALC_CWS'!Y17</f>
        <v>8624000</v>
      </c>
      <c r="Z7" s="9">
        <f>'REV-REVCALC_CWS'!Z17</f>
        <v>8624000</v>
      </c>
      <c r="AA7" s="9">
        <f>'REV-REVCALC_CWS'!AA17</f>
        <v>8624000</v>
      </c>
      <c r="AB7" s="9">
        <f>'REV-REVCALC_CWS'!AB17</f>
        <v>8624000</v>
      </c>
      <c r="AC7" s="9">
        <f>'REV-REVCALC_CWS'!AC17</f>
        <v>8624000</v>
      </c>
      <c r="AD7" s="9">
        <f>'REV-REVCALC_CWS'!AD17</f>
        <v>8624000</v>
      </c>
      <c r="AE7" s="9">
        <f>'REV-REVCALC_CWS'!AE17</f>
        <v>8624000</v>
      </c>
      <c r="AF7" s="9">
        <f>'REV-REVCALC_CWS'!AF17</f>
        <v>8624000</v>
      </c>
      <c r="AG7" s="9">
        <f>'REV-REVCALC_CWS'!AG17</f>
        <v>8624000</v>
      </c>
      <c r="AH7" s="9">
        <f>'REV-REVCALC_CWS'!AH17</f>
        <v>8624000</v>
      </c>
      <c r="AI7" s="9">
        <f>'REV-REVCALC_CWS'!AI17</f>
        <v>8624000</v>
      </c>
      <c r="AJ7" s="9">
        <f>'REV-REVCALC_CWS'!AJ17</f>
        <v>8624000</v>
      </c>
      <c r="AK7" s="9">
        <f>'REV-REVCALC_CWS'!AK17</f>
        <v>8624000</v>
      </c>
      <c r="AL7" s="9">
        <f>'REV-REVCALC_CWS'!AL17</f>
        <v>8624000</v>
      </c>
      <c r="AM7" s="9">
        <f>'REV-REVCALC_CWS'!AM17</f>
        <v>8624000</v>
      </c>
      <c r="AN7" s="9">
        <f>'REV-REVCALC_CWS'!AN17</f>
        <v>8624000</v>
      </c>
      <c r="AO7" s="9">
        <f>'REV-REVCALC_CWS'!AO17</f>
        <v>8624000</v>
      </c>
      <c r="AP7" s="9">
        <f>'REV-REVCALC_CWS'!AP17</f>
        <v>8624000</v>
      </c>
      <c r="AQ7" s="9">
        <f>'REV-REVCALC_CWS'!AQ17</f>
        <v>8624000</v>
      </c>
      <c r="AR7" s="9">
        <f>'REV-REVCALC_CWS'!AR17</f>
        <v>8624000</v>
      </c>
      <c r="AS7" s="9">
        <f>'REV-REVCALC_CWS'!AS17</f>
        <v>8624000</v>
      </c>
      <c r="AT7" s="9">
        <f>'REV-REVCALC_CWS'!AT17</f>
        <v>8624000</v>
      </c>
      <c r="AU7" s="9">
        <f>'REV-REVCALC_CWS'!AU17</f>
        <v>8624000</v>
      </c>
      <c r="AV7" s="9">
        <f>'REV-REVCALC_CWS'!AV17</f>
        <v>8624000</v>
      </c>
      <c r="AW7" s="9">
        <f>'REV-REVCALC_CWS'!AW17</f>
        <v>8624000</v>
      </c>
      <c r="AX7" s="9">
        <f>'REV-REVCALC_CWS'!AX17</f>
        <v>8624000</v>
      </c>
      <c r="AY7" s="9">
        <f>'REV-REVCALC_CWS'!AY17</f>
        <v>8624000</v>
      </c>
      <c r="AZ7" s="9">
        <f>'REV-REVCALC_CWS'!AZ17</f>
        <v>8624000</v>
      </c>
      <c r="BA7" s="9">
        <f>'REV-REVCALC_CWS'!BA17</f>
        <v>8624000</v>
      </c>
      <c r="BB7" s="9">
        <f>'REV-REVCALC_CWS'!BB17</f>
        <v>8624000</v>
      </c>
      <c r="BC7" s="9">
        <f>'REV-REVCALC_CWS'!BC17</f>
        <v>8624000</v>
      </c>
      <c r="BD7" s="9">
        <f>'REV-REVCALC_CWS'!BD17</f>
        <v>8624000</v>
      </c>
      <c r="BE7" s="9">
        <f>'REV-REVCALC_CWS'!BE17</f>
        <v>8624000</v>
      </c>
      <c r="BF7" s="9">
        <f>'REV-REVCALC_CWS'!BF17</f>
        <v>8624000</v>
      </c>
      <c r="BG7" s="9">
        <f>'REV-REVCALC_CWS'!BG17</f>
        <v>8624000</v>
      </c>
      <c r="BH7" s="9">
        <f>'REV-REVCALC_CWS'!BH17</f>
        <v>8624000</v>
      </c>
      <c r="BI7" s="9">
        <f>'REV-REVCALC_CWS'!BI17</f>
        <v>8624000</v>
      </c>
      <c r="BJ7" s="9">
        <f>'REV-REVCALC_CWS'!BJ17</f>
        <v>8624000</v>
      </c>
    </row>
    <row r="8" spans="1:63" x14ac:dyDescent="0.15">
      <c r="B8" s="33" t="s">
        <v>349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1048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385000</v>
      </c>
      <c r="G10" s="9">
        <f>'REV-REVCALC_CWS'!G44</f>
        <v>455000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9009000</v>
      </c>
      <c r="G12" s="9">
        <f t="shared" si="0"/>
        <v>9079000</v>
      </c>
      <c r="H12" s="9">
        <f t="shared" si="0"/>
        <v>9096500</v>
      </c>
      <c r="I12" s="9">
        <f t="shared" si="0"/>
        <v>9096500</v>
      </c>
      <c r="J12" s="9">
        <f t="shared" si="0"/>
        <v>9096500</v>
      </c>
      <c r="K12" s="9">
        <f t="shared" si="0"/>
        <v>9096500</v>
      </c>
      <c r="L12" s="9">
        <f t="shared" si="0"/>
        <v>9096500</v>
      </c>
      <c r="M12" s="9">
        <f t="shared" si="0"/>
        <v>9096500</v>
      </c>
      <c r="N12" s="9">
        <f t="shared" si="0"/>
        <v>9074000</v>
      </c>
      <c r="O12" s="9">
        <f t="shared" si="0"/>
        <v>9137600</v>
      </c>
      <c r="P12" s="9">
        <f t="shared" si="0"/>
        <v>9445225</v>
      </c>
      <c r="Q12" s="9">
        <f t="shared" si="0"/>
        <v>9546875</v>
      </c>
      <c r="R12" s="9">
        <f t="shared" si="0"/>
        <v>9546875</v>
      </c>
      <c r="S12" s="9">
        <f t="shared" si="0"/>
        <v>9546875</v>
      </c>
      <c r="T12" s="9">
        <f t="shared" si="0"/>
        <v>9546875</v>
      </c>
      <c r="U12" s="9">
        <f t="shared" si="0"/>
        <v>9546875</v>
      </c>
      <c r="V12" s="9">
        <f t="shared" si="0"/>
        <v>9546875</v>
      </c>
      <c r="W12" s="9">
        <f t="shared" si="0"/>
        <v>9546875</v>
      </c>
      <c r="X12" s="9">
        <f t="shared" si="0"/>
        <v>9546875</v>
      </c>
      <c r="Y12" s="9">
        <f t="shared" si="0"/>
        <v>9546875</v>
      </c>
      <c r="Z12" s="9">
        <f t="shared" si="0"/>
        <v>9239250</v>
      </c>
      <c r="AA12" s="9">
        <f t="shared" si="0"/>
        <v>9431154.5</v>
      </c>
      <c r="AB12" s="9">
        <f t="shared" si="0"/>
        <v>9914874.75</v>
      </c>
      <c r="AC12" s="9">
        <f t="shared" si="0"/>
        <v>10075160.75</v>
      </c>
      <c r="AD12" s="9">
        <f t="shared" si="0"/>
        <v>10075160.75</v>
      </c>
      <c r="AE12" s="9">
        <f t="shared" si="0"/>
        <v>10075160.75</v>
      </c>
      <c r="AF12" s="9">
        <f t="shared" si="0"/>
        <v>10075160.75</v>
      </c>
      <c r="AG12" s="9">
        <f t="shared" si="0"/>
        <v>10075160.75</v>
      </c>
      <c r="AH12" s="9">
        <f t="shared" si="0"/>
        <v>10075160.75</v>
      </c>
      <c r="AI12" s="9">
        <f t="shared" si="0"/>
        <v>10075160.75</v>
      </c>
      <c r="AJ12" s="9">
        <f t="shared" si="0"/>
        <v>10075160.75</v>
      </c>
      <c r="AK12" s="9">
        <f t="shared" si="0"/>
        <v>10075160.75</v>
      </c>
      <c r="AL12" s="9">
        <f t="shared" si="0"/>
        <v>9591440.5</v>
      </c>
      <c r="AM12" s="9">
        <f t="shared" si="0"/>
        <v>10342122.807500001</v>
      </c>
      <c r="AN12" s="9">
        <f t="shared" si="0"/>
        <v>11374221.535</v>
      </c>
      <c r="AO12" s="9">
        <f t="shared" si="0"/>
        <v>11717233.574999999</v>
      </c>
      <c r="AP12" s="9">
        <f t="shared" si="0"/>
        <v>11717233.574999999</v>
      </c>
      <c r="AQ12" s="9">
        <f t="shared" si="0"/>
        <v>11717233.574999999</v>
      </c>
      <c r="AR12" s="9">
        <f t="shared" si="0"/>
        <v>11717233.574999999</v>
      </c>
      <c r="AS12" s="9">
        <f t="shared" si="0"/>
        <v>11717233.574999999</v>
      </c>
      <c r="AT12" s="9">
        <f t="shared" si="0"/>
        <v>11717233.574999999</v>
      </c>
      <c r="AU12" s="9">
        <f t="shared" si="0"/>
        <v>11717233.574999999</v>
      </c>
      <c r="AV12" s="9">
        <f t="shared" si="0"/>
        <v>11717233.574999999</v>
      </c>
      <c r="AW12" s="9">
        <f t="shared" si="0"/>
        <v>11717233.574999999</v>
      </c>
      <c r="AX12" s="9">
        <f t="shared" si="0"/>
        <v>10685134.8475</v>
      </c>
      <c r="AY12" s="9">
        <f t="shared" si="0"/>
        <v>10518100.234449999</v>
      </c>
      <c r="AZ12" s="9">
        <f t="shared" si="0"/>
        <v>11655215.773125</v>
      </c>
      <c r="BA12" s="9">
        <f t="shared" si="0"/>
        <v>12032069.626</v>
      </c>
      <c r="BB12" s="9">
        <f t="shared" si="0"/>
        <v>12032069.626</v>
      </c>
      <c r="BC12" s="9">
        <f t="shared" si="0"/>
        <v>12032069.626</v>
      </c>
      <c r="BD12" s="9">
        <f t="shared" si="0"/>
        <v>12032069.626</v>
      </c>
      <c r="BE12" s="9">
        <f t="shared" si="0"/>
        <v>12032069.626</v>
      </c>
      <c r="BF12" s="9">
        <f t="shared" si="0"/>
        <v>12032069.626</v>
      </c>
      <c r="BG12" s="9">
        <f t="shared" si="0"/>
        <v>12032069.626</v>
      </c>
      <c r="BH12" s="9">
        <f t="shared" si="0"/>
        <v>12032069.626</v>
      </c>
      <c r="BI12" s="9">
        <f t="shared" si="0"/>
        <v>12032069.626</v>
      </c>
      <c r="BJ12" s="9">
        <f t="shared" si="0"/>
        <v>10898231.07735</v>
      </c>
      <c r="BK12" s="66">
        <f>SUM(C12:BJ12)</f>
        <v>594315621.58392501</v>
      </c>
    </row>
    <row r="13" spans="1:63" s="37" customFormat="1" x14ac:dyDescent="0.15">
      <c r="B13" s="37" t="s">
        <v>301</v>
      </c>
      <c r="N13" s="38">
        <f>SUM(C7:N11)</f>
        <v>81741000</v>
      </c>
      <c r="Z13" s="38">
        <f>SUM(O7:Z11)</f>
        <v>113743950</v>
      </c>
      <c r="AL13" s="38">
        <f>SUM(AA7:AL11)</f>
        <v>119613916.5</v>
      </c>
      <c r="AX13" s="38">
        <f>SUM(AM7:AX11)</f>
        <v>137856581.36500001</v>
      </c>
      <c r="BJ13" s="38">
        <f>SUM(AY7:BJ11)</f>
        <v>141360173.71892497</v>
      </c>
      <c r="BK13" s="65">
        <f>SUM(C13:BJ13)</f>
        <v>594315621.58392501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90" t="s">
        <v>35</v>
      </c>
      <c r="D17" s="390"/>
      <c r="E17" s="390"/>
      <c r="F17" s="390"/>
      <c r="G17" s="390"/>
      <c r="H17" s="390"/>
      <c r="I17" s="390"/>
      <c r="J17" s="390"/>
      <c r="K17" s="390"/>
      <c r="L17" s="390"/>
      <c r="M17" s="390"/>
      <c r="N17" s="390"/>
      <c r="O17" s="390" t="s">
        <v>36</v>
      </c>
      <c r="P17" s="390"/>
      <c r="Q17" s="390"/>
      <c r="R17" s="390"/>
      <c r="S17" s="390"/>
      <c r="T17" s="390"/>
      <c r="U17" s="390"/>
      <c r="V17" s="390"/>
      <c r="W17" s="390"/>
      <c r="X17" s="390"/>
      <c r="Y17" s="390"/>
      <c r="Z17" s="390"/>
      <c r="AA17" s="390" t="s">
        <v>37</v>
      </c>
      <c r="AB17" s="390"/>
      <c r="AC17" s="390"/>
      <c r="AD17" s="390"/>
      <c r="AE17" s="390"/>
      <c r="AF17" s="390"/>
      <c r="AG17" s="390"/>
      <c r="AH17" s="390"/>
      <c r="AI17" s="390"/>
      <c r="AJ17" s="390"/>
      <c r="AK17" s="390"/>
      <c r="AL17" s="390"/>
      <c r="AM17" s="390" t="s">
        <v>38</v>
      </c>
      <c r="AN17" s="390"/>
      <c r="AO17" s="390"/>
      <c r="AP17" s="390"/>
      <c r="AQ17" s="390"/>
      <c r="AR17" s="390"/>
      <c r="AS17" s="390"/>
      <c r="AT17" s="390"/>
      <c r="AU17" s="390"/>
      <c r="AV17" s="390"/>
      <c r="AW17" s="390"/>
      <c r="AX17" s="390"/>
      <c r="AY17" s="390" t="s">
        <v>39</v>
      </c>
      <c r="AZ17" s="390"/>
      <c r="BA17" s="390"/>
      <c r="BB17" s="390"/>
      <c r="BC17" s="390"/>
      <c r="BD17" s="390"/>
      <c r="BE17" s="390"/>
      <c r="BF17" s="390"/>
      <c r="BG17" s="390"/>
      <c r="BH17" s="390"/>
      <c r="BI17" s="390"/>
      <c r="BJ17" s="39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3157000</v>
      </c>
      <c r="G20" s="9">
        <f>'FIN-P&amp;L_CWS'!I129</f>
        <v>3557000</v>
      </c>
      <c r="H20" s="9">
        <f>'FIN-P&amp;L_CWS'!J129</f>
        <v>5386000</v>
      </c>
      <c r="I20" s="9">
        <f>'FIN-P&amp;L_CWS'!K129</f>
        <v>5386000</v>
      </c>
      <c r="J20" s="9">
        <f>'FIN-P&amp;L_CWS'!L129</f>
        <v>5386000</v>
      </c>
      <c r="K20" s="9">
        <f>'FIN-P&amp;L_CWS'!M129</f>
        <v>5386000</v>
      </c>
      <c r="L20" s="9">
        <f>'FIN-P&amp;L_CWS'!N129</f>
        <v>5386000</v>
      </c>
      <c r="M20" s="9">
        <f>'FIN-P&amp;L_CWS'!O129</f>
        <v>5386000</v>
      </c>
      <c r="N20" s="9">
        <f>'FIN-P&amp;L_CWS'!P129</f>
        <v>5535500</v>
      </c>
      <c r="O20" s="9">
        <f>'FIN-P&amp;L_CWS'!Q129</f>
        <v>5557915</v>
      </c>
      <c r="P20" s="9">
        <f>'FIN-P&amp;L_CWS'!R129</f>
        <v>3707350</v>
      </c>
      <c r="Q20" s="9">
        <f>'FIN-P&amp;L_CWS'!S129</f>
        <v>3103335</v>
      </c>
      <c r="R20" s="9">
        <f>'FIN-P&amp;L_CWS'!T129</f>
        <v>3103335</v>
      </c>
      <c r="S20" s="9">
        <f>'FIN-P&amp;L_CWS'!U129</f>
        <v>3103335</v>
      </c>
      <c r="T20" s="9">
        <f>'FIN-P&amp;L_CWS'!V129</f>
        <v>3103335</v>
      </c>
      <c r="U20" s="9">
        <f>'FIN-P&amp;L_CWS'!W129</f>
        <v>3103335</v>
      </c>
      <c r="V20" s="9">
        <f>'FIN-P&amp;L_CWS'!X129</f>
        <v>3103335</v>
      </c>
      <c r="W20" s="9">
        <f>'FIN-P&amp;L_CWS'!Y129</f>
        <v>3103335</v>
      </c>
      <c r="X20" s="9">
        <f>'FIN-P&amp;L_CWS'!Z129</f>
        <v>3103335</v>
      </c>
      <c r="Y20" s="9">
        <f>'FIN-P&amp;L_CWS'!AA129</f>
        <v>3103335</v>
      </c>
      <c r="Z20" s="9">
        <f>'FIN-P&amp;L_CWS'!AB129</f>
        <v>4953900</v>
      </c>
      <c r="AA20" s="9">
        <f>'FIN-P&amp;L_CWS'!AC129</f>
        <v>10743209.9</v>
      </c>
      <c r="AB20" s="9">
        <f>'FIN-P&amp;L_CWS'!AD129</f>
        <v>11994013.150000002</v>
      </c>
      <c r="AC20" s="9">
        <f>'FIN-P&amp;L_CWS'!AE129</f>
        <v>12426785.349999998</v>
      </c>
      <c r="AD20" s="9">
        <f>'FIN-P&amp;L_CWS'!AF129</f>
        <v>12426785.349999998</v>
      </c>
      <c r="AE20" s="9">
        <f>'FIN-P&amp;L_CWS'!AG129</f>
        <v>12426785.349999998</v>
      </c>
      <c r="AF20" s="9">
        <f>'FIN-P&amp;L_CWS'!AH129</f>
        <v>12426785.349999998</v>
      </c>
      <c r="AG20" s="9">
        <f>'FIN-P&amp;L_CWS'!AI129</f>
        <v>12426785.349999998</v>
      </c>
      <c r="AH20" s="9">
        <f>'FIN-P&amp;L_CWS'!AJ129</f>
        <v>12426785.349999998</v>
      </c>
      <c r="AI20" s="9">
        <f>'FIN-P&amp;L_CWS'!AK129</f>
        <v>12426785.349999998</v>
      </c>
      <c r="AJ20" s="9">
        <f>'FIN-P&amp;L_CWS'!AL129</f>
        <v>12426785.349999998</v>
      </c>
      <c r="AK20" s="9">
        <f>'FIN-P&amp;L_CWS'!AM129</f>
        <v>12426785.349999998</v>
      </c>
      <c r="AL20" s="9">
        <f>'FIN-P&amp;L_CWS'!AN129</f>
        <v>11150794.300000001</v>
      </c>
      <c r="AM20" s="9">
        <f>'FIN-P&amp;L_CWS'!AO129</f>
        <v>1804821.0384999993</v>
      </c>
      <c r="AN20" s="9">
        <f>'FIN-P&amp;L_CWS'!AP129</f>
        <v>-2294281.6050000023</v>
      </c>
      <c r="AO20" s="9">
        <f>'FIN-P&amp;L_CWS'!AQ129</f>
        <v>-3661670.0219999999</v>
      </c>
      <c r="AP20" s="9">
        <f>'FIN-P&amp;L_CWS'!AR129</f>
        <v>-3661670.0219999999</v>
      </c>
      <c r="AQ20" s="9">
        <f>'FIN-P&amp;L_CWS'!AS129</f>
        <v>-3661670.0219999999</v>
      </c>
      <c r="AR20" s="9">
        <f>'FIN-P&amp;L_CWS'!AT129</f>
        <v>-3661670.0219999999</v>
      </c>
      <c r="AS20" s="9">
        <f>'FIN-P&amp;L_CWS'!AU129</f>
        <v>-3661670.0219999999</v>
      </c>
      <c r="AT20" s="9">
        <f>'FIN-P&amp;L_CWS'!AV129</f>
        <v>-3661670.0219999999</v>
      </c>
      <c r="AU20" s="9">
        <f>'FIN-P&amp;L_CWS'!AW129</f>
        <v>-3661670.0219999999</v>
      </c>
      <c r="AV20" s="9">
        <f>'FIN-P&amp;L_CWS'!AX129</f>
        <v>-3661670.0219999999</v>
      </c>
      <c r="AW20" s="9">
        <f>'FIN-P&amp;L_CWS'!AY129</f>
        <v>-3661670.0219999999</v>
      </c>
      <c r="AX20" s="9">
        <f>'FIN-P&amp;L_CWS'!AZ129</f>
        <v>437432.62150000129</v>
      </c>
      <c r="AY20" s="9">
        <f>'FIN-P&amp;L_CWS'!BA129</f>
        <v>-2406777.1892000046</v>
      </c>
      <c r="AZ20" s="9">
        <f>'FIN-P&amp;L_CWS'!BB129</f>
        <v>-9032977.015995007</v>
      </c>
      <c r="BA20" s="9">
        <f>'FIN-P&amp;L_CWS'!BC129</f>
        <v>-11250012.610270005</v>
      </c>
      <c r="BB20" s="9">
        <f>'FIN-P&amp;L_CWS'!BD129</f>
        <v>-11250012.610270005</v>
      </c>
      <c r="BC20" s="9">
        <f>'FIN-P&amp;L_CWS'!BE129</f>
        <v>-11250012.610270005</v>
      </c>
      <c r="BD20" s="9">
        <f>'FIN-P&amp;L_CWS'!BF129</f>
        <v>-11250012.610270005</v>
      </c>
      <c r="BE20" s="9">
        <f>'FIN-P&amp;L_CWS'!BG129</f>
        <v>-11250012.610270005</v>
      </c>
      <c r="BF20" s="9">
        <f>'FIN-P&amp;L_CWS'!BH129</f>
        <v>-11250012.610270005</v>
      </c>
      <c r="BG20" s="9">
        <f>'FIN-P&amp;L_CWS'!BI129</f>
        <v>-11250012.610270005</v>
      </c>
      <c r="BH20" s="9">
        <f>'FIN-P&amp;L_CWS'!BJ129</f>
        <v>-11250012.610270005</v>
      </c>
      <c r="BI20" s="9">
        <f>'FIN-P&amp;L_CWS'!BK129</f>
        <v>-11250012.610270005</v>
      </c>
      <c r="BJ20" s="9">
        <f>'FIN-P&amp;L_CWS'!BL129</f>
        <v>-4619224.0815200033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-18906250</v>
      </c>
      <c r="G22" s="9">
        <f>'FIN-P&amp;L_CWS'!I208</f>
        <v>-13508916.666666668</v>
      </c>
      <c r="H22" s="9">
        <f>'FIN-P&amp;L_CWS'!J208</f>
        <v>-13679916.666666668</v>
      </c>
      <c r="I22" s="9">
        <f>'FIN-P&amp;L_CWS'!K208</f>
        <v>-12711250</v>
      </c>
      <c r="J22" s="9">
        <f>'FIN-P&amp;L_CWS'!L208</f>
        <v>-12711250</v>
      </c>
      <c r="K22" s="9">
        <f>'FIN-P&amp;L_CWS'!M208</f>
        <v>-12711250</v>
      </c>
      <c r="L22" s="9">
        <f>'FIN-P&amp;L_CWS'!N208</f>
        <v>-12711250</v>
      </c>
      <c r="M22" s="9">
        <f>'FIN-P&amp;L_CWS'!O208</f>
        <v>-12711250</v>
      </c>
      <c r="N22" s="9">
        <f>'FIN-P&amp;L_CWS'!P208</f>
        <v>-12561750</v>
      </c>
      <c r="O22" s="9">
        <f>'FIN-P&amp;L_CWS'!Q208</f>
        <v>-14879335</v>
      </c>
      <c r="P22" s="9">
        <f>'FIN-P&amp;L_CWS'!R208</f>
        <v>-16729900</v>
      </c>
      <c r="Q22" s="9">
        <f>'FIN-P&amp;L_CWS'!S208</f>
        <v>-17333915</v>
      </c>
      <c r="R22" s="9">
        <f>'FIN-P&amp;L_CWS'!T208</f>
        <v>-16333915</v>
      </c>
      <c r="S22" s="9">
        <f>'FIN-P&amp;L_CWS'!U208</f>
        <v>-16333915</v>
      </c>
      <c r="T22" s="9">
        <f>'FIN-P&amp;L_CWS'!V208</f>
        <v>-16333915</v>
      </c>
      <c r="U22" s="9">
        <f>'FIN-P&amp;L_CWS'!W208</f>
        <v>-16333915</v>
      </c>
      <c r="V22" s="9">
        <f>'FIN-P&amp;L_CWS'!X208</f>
        <v>-16333915</v>
      </c>
      <c r="W22" s="9">
        <f>'FIN-P&amp;L_CWS'!Y208</f>
        <v>-16333915</v>
      </c>
      <c r="X22" s="9">
        <f>'FIN-P&amp;L_CWS'!Z208</f>
        <v>-16333915</v>
      </c>
      <c r="Y22" s="9">
        <f>'FIN-P&amp;L_CWS'!AA208</f>
        <v>-16333915</v>
      </c>
      <c r="Z22" s="9">
        <f>'FIN-P&amp;L_CWS'!AB208</f>
        <v>-14483350</v>
      </c>
      <c r="AA22" s="9">
        <f>'FIN-P&amp;L_CWS'!AC208</f>
        <v>-13496840.1</v>
      </c>
      <c r="AB22" s="9">
        <f>'FIN-P&amp;L_CWS'!AD208</f>
        <v>-12246036.849999998</v>
      </c>
      <c r="AC22" s="9">
        <f>'FIN-P&amp;L_CWS'!AE208</f>
        <v>-11813264.650000002</v>
      </c>
      <c r="AD22" s="9">
        <f>'FIN-P&amp;L_CWS'!AF208</f>
        <v>-11813264.650000002</v>
      </c>
      <c r="AE22" s="9">
        <f>'FIN-P&amp;L_CWS'!AG208</f>
        <v>-11813264.650000002</v>
      </c>
      <c r="AF22" s="9">
        <f>'FIN-P&amp;L_CWS'!AH208</f>
        <v>-11813264.650000002</v>
      </c>
      <c r="AG22" s="9">
        <f>'FIN-P&amp;L_CWS'!AI208</f>
        <v>-11813264.650000002</v>
      </c>
      <c r="AH22" s="9">
        <f>'FIN-P&amp;L_CWS'!AJ208</f>
        <v>-11813264.650000002</v>
      </c>
      <c r="AI22" s="9">
        <f>'FIN-P&amp;L_CWS'!AK208</f>
        <v>-11813264.650000002</v>
      </c>
      <c r="AJ22" s="9">
        <f>'FIN-P&amp;L_CWS'!AL208</f>
        <v>-11813264.650000002</v>
      </c>
      <c r="AK22" s="9">
        <f>'FIN-P&amp;L_CWS'!AM208</f>
        <v>-11813264.650000002</v>
      </c>
      <c r="AL22" s="9">
        <f>'FIN-P&amp;L_CWS'!AN208</f>
        <v>-13089255.699999999</v>
      </c>
      <c r="AM22" s="9">
        <f>'FIN-P&amp;L_CWS'!AO208</f>
        <v>-23732304.9615</v>
      </c>
      <c r="AN22" s="9">
        <f>'FIN-P&amp;L_CWS'!AP208</f>
        <v>-27831407.605000004</v>
      </c>
      <c r="AO22" s="9">
        <f>'FIN-P&amp;L_CWS'!AQ208</f>
        <v>-29198796.022</v>
      </c>
      <c r="AP22" s="9">
        <f>'FIN-P&amp;L_CWS'!AR208</f>
        <v>-29198796.022</v>
      </c>
      <c r="AQ22" s="9">
        <f>'FIN-P&amp;L_CWS'!AS208</f>
        <v>-29198796.022</v>
      </c>
      <c r="AR22" s="9">
        <f>'FIN-P&amp;L_CWS'!AT208</f>
        <v>-29198796.022</v>
      </c>
      <c r="AS22" s="9">
        <f>'FIN-P&amp;L_CWS'!AU208</f>
        <v>-29198796.022</v>
      </c>
      <c r="AT22" s="9">
        <f>'FIN-P&amp;L_CWS'!AV208</f>
        <v>-29198796.022</v>
      </c>
      <c r="AU22" s="9">
        <f>'FIN-P&amp;L_CWS'!AW208</f>
        <v>-29198796.022</v>
      </c>
      <c r="AV22" s="9">
        <f>'FIN-P&amp;L_CWS'!AX208</f>
        <v>-29198796.022</v>
      </c>
      <c r="AW22" s="9">
        <f>'FIN-P&amp;L_CWS'!AY208</f>
        <v>-29198796.022</v>
      </c>
      <c r="AX22" s="9">
        <f>'FIN-P&amp;L_CWS'!AZ208</f>
        <v>-25099693.3785</v>
      </c>
      <c r="AY22" s="9">
        <f>'FIN-P&amp;L_CWS'!BA208</f>
        <v>-29349924.509200007</v>
      </c>
      <c r="AZ22" s="9">
        <f>'FIN-P&amp;L_CWS'!BB208</f>
        <v>-35976124.335995011</v>
      </c>
      <c r="BA22" s="9">
        <f>'FIN-P&amp;L_CWS'!BC208</f>
        <v>-38193159.930270009</v>
      </c>
      <c r="BB22" s="9">
        <f>'FIN-P&amp;L_CWS'!BD208</f>
        <v>-38193159.930270009</v>
      </c>
      <c r="BC22" s="9">
        <f>'FIN-P&amp;L_CWS'!BE208</f>
        <v>-38193159.930270009</v>
      </c>
      <c r="BD22" s="9">
        <f>'FIN-P&amp;L_CWS'!BF208</f>
        <v>-38193159.930270009</v>
      </c>
      <c r="BE22" s="9">
        <f>'FIN-P&amp;L_CWS'!BG208</f>
        <v>-38193159.930270009</v>
      </c>
      <c r="BF22" s="9">
        <f>'FIN-P&amp;L_CWS'!BH208</f>
        <v>-38193159.930270009</v>
      </c>
      <c r="BG22" s="9">
        <f>'FIN-P&amp;L_CWS'!BI208</f>
        <v>-38193159.930270009</v>
      </c>
      <c r="BH22" s="9">
        <f>'FIN-P&amp;L_CWS'!BJ208</f>
        <v>-38193159.930270009</v>
      </c>
      <c r="BI22" s="9">
        <f>'FIN-P&amp;L_CWS'!BK208</f>
        <v>-38193159.930270009</v>
      </c>
      <c r="BJ22" s="9">
        <f>'FIN-P&amp;L_CWS'!BL208</f>
        <v>-31562371.401520006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-18906250</v>
      </c>
      <c r="G23" s="9">
        <f>'FIN-P&amp;L_CWS'!I209</f>
        <v>-32415166.666666668</v>
      </c>
      <c r="H23" s="9">
        <f>'FIN-P&amp;L_CWS'!J209</f>
        <v>-46095083.333333336</v>
      </c>
      <c r="I23" s="9">
        <f>'FIN-P&amp;L_CWS'!K209</f>
        <v>-58806333.333333336</v>
      </c>
      <c r="J23" s="9">
        <f>'FIN-P&amp;L_CWS'!L209</f>
        <v>-71517583.333333343</v>
      </c>
      <c r="K23" s="9">
        <f>'FIN-P&amp;L_CWS'!M209</f>
        <v>-84228833.333333343</v>
      </c>
      <c r="L23" s="9">
        <f>'FIN-P&amp;L_CWS'!N209</f>
        <v>-96940083.333333343</v>
      </c>
      <c r="M23" s="9">
        <f>'FIN-P&amp;L_CWS'!O209</f>
        <v>-109651333.33333334</v>
      </c>
      <c r="N23" s="9">
        <f>'FIN-P&amp;L_CWS'!P209</f>
        <v>-122213083.33333334</v>
      </c>
      <c r="O23" s="9">
        <f>'FIN-P&amp;L_CWS'!Q209</f>
        <v>-137092418.33333334</v>
      </c>
      <c r="P23" s="9">
        <f>'FIN-P&amp;L_CWS'!R209</f>
        <v>-153822318.33333334</v>
      </c>
      <c r="Q23" s="9">
        <f>'FIN-P&amp;L_CWS'!S209</f>
        <v>-171156233.33333334</v>
      </c>
      <c r="R23" s="9">
        <f>'FIN-P&amp;L_CWS'!T209</f>
        <v>-187490148.33333334</v>
      </c>
      <c r="S23" s="9">
        <f>'FIN-P&amp;L_CWS'!U209</f>
        <v>-203824063.33333334</v>
      </c>
      <c r="T23" s="9">
        <f>'FIN-P&amp;L_CWS'!V209</f>
        <v>-220157978.33333334</v>
      </c>
      <c r="U23" s="9">
        <f>'FIN-P&amp;L_CWS'!W209</f>
        <v>-236491893.33333334</v>
      </c>
      <c r="V23" s="9">
        <f>'FIN-P&amp;L_CWS'!X209</f>
        <v>-252825808.33333334</v>
      </c>
      <c r="W23" s="9">
        <f>'FIN-P&amp;L_CWS'!Y209</f>
        <v>-269159723.33333337</v>
      </c>
      <c r="X23" s="9">
        <f>'FIN-P&amp;L_CWS'!Z209</f>
        <v>-285493638.33333337</v>
      </c>
      <c r="Y23" s="9">
        <f>'FIN-P&amp;L_CWS'!AA209</f>
        <v>-301827553.33333337</v>
      </c>
      <c r="Z23" s="9">
        <f>'FIN-P&amp;L_CWS'!AB209</f>
        <v>-316310903.33333337</v>
      </c>
      <c r="AA23" s="9">
        <f>'FIN-P&amp;L_CWS'!AC209</f>
        <v>-329807743.4333334</v>
      </c>
      <c r="AB23" s="9">
        <f>'FIN-P&amp;L_CWS'!AD209</f>
        <v>-342053780.28333342</v>
      </c>
      <c r="AC23" s="9">
        <f>'FIN-P&amp;L_CWS'!AE209</f>
        <v>-353867044.9333334</v>
      </c>
      <c r="AD23" s="9">
        <f>'FIN-P&amp;L_CWS'!AF209</f>
        <v>-365680309.58333337</v>
      </c>
      <c r="AE23" s="9">
        <f>'FIN-P&amp;L_CWS'!AG209</f>
        <v>-377493574.23333335</v>
      </c>
      <c r="AF23" s="9">
        <f>'FIN-P&amp;L_CWS'!AH209</f>
        <v>-389306838.88333333</v>
      </c>
      <c r="AG23" s="9">
        <f>'FIN-P&amp;L_CWS'!AI209</f>
        <v>-401120103.5333333</v>
      </c>
      <c r="AH23" s="9">
        <f>'FIN-P&amp;L_CWS'!AJ209</f>
        <v>-412933368.18333328</v>
      </c>
      <c r="AI23" s="9">
        <f>'FIN-P&amp;L_CWS'!AK209</f>
        <v>-424746632.83333325</v>
      </c>
      <c r="AJ23" s="9">
        <f>'FIN-P&amp;L_CWS'!AL209</f>
        <v>-436559897.48333323</v>
      </c>
      <c r="AK23" s="9">
        <f>'FIN-P&amp;L_CWS'!AM209</f>
        <v>-448373162.13333321</v>
      </c>
      <c r="AL23" s="9">
        <f>'FIN-P&amp;L_CWS'!AN209</f>
        <v>-461462417.83333319</v>
      </c>
      <c r="AM23" s="9">
        <f>'FIN-P&amp;L_CWS'!AO209</f>
        <v>-485194722.79483318</v>
      </c>
      <c r="AN23" s="9">
        <f>'FIN-P&amp;L_CWS'!AP209</f>
        <v>-513026130.3998332</v>
      </c>
      <c r="AO23" s="9">
        <f>'FIN-P&amp;L_CWS'!AQ209</f>
        <v>-542224926.42183316</v>
      </c>
      <c r="AP23" s="9">
        <f>'FIN-P&amp;L_CWS'!AR209</f>
        <v>-571423722.44383311</v>
      </c>
      <c r="AQ23" s="9">
        <f>'FIN-P&amp;L_CWS'!AS209</f>
        <v>-600622518.46583307</v>
      </c>
      <c r="AR23" s="9">
        <f>'FIN-P&amp;L_CWS'!AT209</f>
        <v>-629821314.48783302</v>
      </c>
      <c r="AS23" s="9">
        <f>'FIN-P&amp;L_CWS'!AU209</f>
        <v>-659020110.50983298</v>
      </c>
      <c r="AT23" s="9">
        <f>'FIN-P&amp;L_CWS'!AV209</f>
        <v>-688218906.53183293</v>
      </c>
      <c r="AU23" s="9">
        <f>'FIN-P&amp;L_CWS'!AW209</f>
        <v>-717417702.55383289</v>
      </c>
      <c r="AV23" s="9">
        <f>'FIN-P&amp;L_CWS'!AX209</f>
        <v>-746616498.57583284</v>
      </c>
      <c r="AW23" s="9">
        <f>'FIN-P&amp;L_CWS'!AY209</f>
        <v>-775815294.5978328</v>
      </c>
      <c r="AX23" s="9">
        <f>'FIN-P&amp;L_CWS'!AZ209</f>
        <v>-800914987.97633278</v>
      </c>
      <c r="AY23" s="9">
        <f>'FIN-P&amp;L_CWS'!BA209</f>
        <v>-830264912.48553276</v>
      </c>
      <c r="AZ23" s="9">
        <f>'FIN-P&amp;L_CWS'!BB209</f>
        <v>-866241036.82152772</v>
      </c>
      <c r="BA23" s="9">
        <f>'FIN-P&amp;L_CWS'!BC209</f>
        <v>-904434196.75179768</v>
      </c>
      <c r="BB23" s="9">
        <f>'FIN-P&amp;L_CWS'!BD209</f>
        <v>-942627356.68206763</v>
      </c>
      <c r="BC23" s="9">
        <f>'FIN-P&amp;L_CWS'!BE209</f>
        <v>-980820516.61233759</v>
      </c>
      <c r="BD23" s="9">
        <f>'FIN-P&amp;L_CWS'!BF209</f>
        <v>-1019013676.5426075</v>
      </c>
      <c r="BE23" s="9">
        <f>'FIN-P&amp;L_CWS'!BG209</f>
        <v>-1057206836.4728775</v>
      </c>
      <c r="BF23" s="9">
        <f>'FIN-P&amp;L_CWS'!BH209</f>
        <v>-1095399996.4031475</v>
      </c>
      <c r="BG23" s="9">
        <f>'FIN-P&amp;L_CWS'!BI209</f>
        <v>-1133593156.3334174</v>
      </c>
      <c r="BH23" s="9">
        <f>'FIN-P&amp;L_CWS'!BJ209</f>
        <v>-1171786316.2636874</v>
      </c>
      <c r="BI23" s="9">
        <f>'FIN-P&amp;L_CWS'!BK209</f>
        <v>-1209979476.1939573</v>
      </c>
      <c r="BJ23" s="9">
        <f>'FIN-P&amp;L_CWS'!BL209</f>
        <v>-1241541847.5954773</v>
      </c>
    </row>
    <row r="25" spans="2:62" x14ac:dyDescent="0.15">
      <c r="B25" s="14" t="s">
        <v>646</v>
      </c>
    </row>
    <row r="26" spans="2:62" x14ac:dyDescent="0.15"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4182000</v>
      </c>
      <c r="G28" s="9">
        <f>COGS_DB!G13</f>
        <v>5803500</v>
      </c>
      <c r="H28" s="9">
        <f>COGS_DB!H13</f>
        <v>7318000</v>
      </c>
      <c r="I28" s="9">
        <f>COGS_DB!I13</f>
        <v>7318000</v>
      </c>
      <c r="J28" s="9">
        <f>COGS_DB!J13</f>
        <v>7318000</v>
      </c>
      <c r="K28" s="9">
        <f>COGS_DB!K13</f>
        <v>7318000</v>
      </c>
      <c r="L28" s="9">
        <f>COGS_DB!L13</f>
        <v>7318000</v>
      </c>
      <c r="M28" s="9">
        <f>COGS_DB!M13</f>
        <v>7318000</v>
      </c>
      <c r="N28" s="9">
        <f>COGS_DB!N13</f>
        <v>6963500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3066000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1972500</v>
      </c>
      <c r="G30" s="9">
        <f>COGS_DB!G16</f>
        <v>2737500</v>
      </c>
      <c r="H30" s="9">
        <f>COGS_DB!H16</f>
        <v>3452500</v>
      </c>
      <c r="I30" s="9">
        <f>COGS_DB!I16</f>
        <v>3452500</v>
      </c>
      <c r="J30" s="9">
        <f>COGS_DB!J16</f>
        <v>3452500</v>
      </c>
      <c r="K30" s="9">
        <f>COGS_DB!K16</f>
        <v>3452500</v>
      </c>
      <c r="L30" s="9">
        <f>COGS_DB!L16</f>
        <v>3452500</v>
      </c>
      <c r="M30" s="9">
        <f>COGS_DB!M16</f>
        <v>3452500</v>
      </c>
      <c r="N30" s="9">
        <f>COGS_DB!N16</f>
        <v>3282500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0.39841852045920068</v>
      </c>
      <c r="G31" s="98">
        <f>COGS_DB!G14</f>
        <v>0.39835947420805162</v>
      </c>
      <c r="H31" s="98">
        <f>COGS_DB!H14</f>
        <v>0.398388589471392</v>
      </c>
      <c r="I31" s="98">
        <f>COGS_DB!I14</f>
        <v>0.398388589471392</v>
      </c>
      <c r="J31" s="98">
        <f>COGS_DB!J14</f>
        <v>0.398388589471392</v>
      </c>
      <c r="K31" s="98">
        <f>COGS_DB!K14</f>
        <v>0.398388589471392</v>
      </c>
      <c r="L31" s="98">
        <f>COGS_DB!L14</f>
        <v>0.398388589471392</v>
      </c>
      <c r="M31" s="98">
        <f>COGS_DB!M14</f>
        <v>0.398388589471392</v>
      </c>
      <c r="N31" s="98">
        <f>COGS_DB!N14</f>
        <v>0.39835817053287947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14568500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647</v>
      </c>
      <c r="C34" s="390"/>
      <c r="D34" s="390"/>
      <c r="E34" s="390"/>
      <c r="F34" s="390"/>
      <c r="G34" s="390"/>
      <c r="H34" s="390"/>
      <c r="I34" s="390"/>
      <c r="J34" s="390"/>
      <c r="K34" s="390"/>
      <c r="L34" s="390"/>
      <c r="M34" s="390"/>
      <c r="N34" s="390"/>
      <c r="O34" s="390" t="s">
        <v>36</v>
      </c>
      <c r="P34" s="390"/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 t="s">
        <v>37</v>
      </c>
      <c r="AB34" s="390"/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 t="s">
        <v>38</v>
      </c>
      <c r="AN34" s="390"/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 t="s">
        <v>39</v>
      </c>
      <c r="AZ34" s="390"/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152759500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60857000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32149500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641</v>
      </c>
      <c r="C39" s="9">
        <f>COGS_DB!C7</f>
        <v>28707500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0.39838438853230079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645</v>
      </c>
      <c r="C43" s="116">
        <f>COGS_DB!D6</f>
        <v>0.21045826937113568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0.18792611916116511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90" t="s">
        <v>35</v>
      </c>
      <c r="E55" s="390"/>
      <c r="F55" s="390"/>
      <c r="G55" s="390"/>
      <c r="H55" s="390"/>
      <c r="I55" s="390"/>
      <c r="J55" s="390"/>
      <c r="K55" s="390"/>
      <c r="L55" s="390"/>
      <c r="M55" s="390"/>
      <c r="N55" s="390"/>
      <c r="O55" s="390"/>
      <c r="P55" s="390" t="s">
        <v>36</v>
      </c>
      <c r="Q55" s="390"/>
      <c r="R55" s="390"/>
      <c r="S55" s="390"/>
      <c r="T55" s="390"/>
      <c r="U55" s="390"/>
      <c r="V55" s="390"/>
      <c r="W55" s="390"/>
      <c r="X55" s="390"/>
      <c r="Y55" s="390"/>
      <c r="Z55" s="390"/>
      <c r="AA55" s="390"/>
      <c r="AB55" s="390" t="s">
        <v>37</v>
      </c>
      <c r="AC55" s="390"/>
      <c r="AD55" s="390"/>
      <c r="AE55" s="390"/>
      <c r="AF55" s="390"/>
      <c r="AG55" s="390"/>
      <c r="AH55" s="390"/>
      <c r="AI55" s="390"/>
      <c r="AJ55" s="390"/>
      <c r="AK55" s="390"/>
      <c r="AL55" s="390"/>
      <c r="AM55" s="390"/>
      <c r="AN55" s="390" t="s">
        <v>38</v>
      </c>
      <c r="AO55" s="390"/>
      <c r="AP55" s="390"/>
      <c r="AQ55" s="390"/>
      <c r="AR55" s="390"/>
      <c r="AS55" s="390"/>
      <c r="AT55" s="390"/>
      <c r="AU55" s="390"/>
      <c r="AV55" s="390"/>
      <c r="AW55" s="390"/>
      <c r="AX55" s="390"/>
      <c r="AY55" s="390"/>
      <c r="AZ55" s="390" t="s">
        <v>39</v>
      </c>
      <c r="BA55" s="390"/>
      <c r="BB55" s="390"/>
      <c r="BC55" s="390"/>
      <c r="BD55" s="390"/>
      <c r="BE55" s="390"/>
      <c r="BF55" s="390"/>
      <c r="BG55" s="390"/>
      <c r="BH55" s="390"/>
      <c r="BI55" s="390"/>
      <c r="BJ55" s="390"/>
      <c r="BK55" s="390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tabSelected="1" workbookViewId="2">
      <selection activeCell="F14" sqref="F14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6" width="14.6640625" bestFit="1" customWidth="1"/>
    <col min="17" max="18" width="13.6640625" bestFit="1" customWidth="1"/>
    <col min="19" max="26" width="12.1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90" t="s">
        <v>35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 t="s">
        <v>36</v>
      </c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 t="s">
        <v>37</v>
      </c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 t="s">
        <v>38</v>
      </c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 t="s">
        <v>39</v>
      </c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9">
        <v>0</v>
      </c>
      <c r="G7" s="399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70">
        <f>'COGS-PRICE-MARGIN_CWS'!$B5*F13</f>
        <v>8624000</v>
      </c>
      <c r="G14" s="70">
        <v>8624000</v>
      </c>
      <c r="H14" s="70">
        <v>8624000</v>
      </c>
      <c r="I14" s="70">
        <v>8624000</v>
      </c>
      <c r="J14" s="70">
        <v>8624000</v>
      </c>
      <c r="K14" s="70">
        <v>8624000</v>
      </c>
      <c r="L14" s="70">
        <v>8624000</v>
      </c>
      <c r="M14" s="66">
        <v>8624000</v>
      </c>
      <c r="N14" s="66">
        <v>8624000</v>
      </c>
      <c r="O14" s="66">
        <v>8624000</v>
      </c>
      <c r="P14" s="66">
        <v>8624000</v>
      </c>
      <c r="Q14" s="66">
        <v>8624000</v>
      </c>
      <c r="R14" s="66">
        <v>8624000</v>
      </c>
      <c r="S14" s="66">
        <v>8624000</v>
      </c>
      <c r="T14" s="66">
        <v>8624000</v>
      </c>
      <c r="U14" s="66">
        <v>8624000</v>
      </c>
      <c r="V14" s="66">
        <v>8624000</v>
      </c>
      <c r="W14" s="66">
        <v>8624000</v>
      </c>
      <c r="X14" s="66">
        <v>8624000</v>
      </c>
      <c r="Y14" s="66">
        <v>8624000</v>
      </c>
      <c r="Z14" s="66">
        <v>8624000</v>
      </c>
      <c r="AA14" s="66">
        <v>8624000</v>
      </c>
      <c r="AB14" s="66">
        <v>8624000</v>
      </c>
      <c r="AC14" s="66">
        <v>8624000</v>
      </c>
      <c r="AD14" s="66">
        <v>8624000</v>
      </c>
      <c r="AE14" s="66">
        <v>8624000</v>
      </c>
      <c r="AF14" s="66">
        <v>8624000</v>
      </c>
      <c r="AG14" s="66">
        <v>8624000</v>
      </c>
      <c r="AH14" s="66">
        <v>8624000</v>
      </c>
      <c r="AI14" s="66">
        <v>8624000</v>
      </c>
      <c r="AJ14" s="66">
        <v>8624000</v>
      </c>
      <c r="AK14" s="66">
        <v>8624000</v>
      </c>
      <c r="AL14" s="66">
        <v>8624000</v>
      </c>
      <c r="AM14" s="66">
        <v>8624000</v>
      </c>
      <c r="AN14" s="66">
        <v>8624000</v>
      </c>
      <c r="AO14" s="66">
        <v>8624000</v>
      </c>
      <c r="AP14" s="66">
        <v>8624000</v>
      </c>
      <c r="AQ14" s="66">
        <v>8624000</v>
      </c>
      <c r="AR14" s="66">
        <v>8624000</v>
      </c>
      <c r="AS14" s="66">
        <v>8624000</v>
      </c>
      <c r="AT14" s="66">
        <v>8624000</v>
      </c>
      <c r="AU14" s="66">
        <v>8624000</v>
      </c>
      <c r="AV14" s="66">
        <v>8624000</v>
      </c>
      <c r="AW14" s="66">
        <v>8624000</v>
      </c>
      <c r="AX14" s="66">
        <v>8624000</v>
      </c>
      <c r="AY14" s="66">
        <v>8624000</v>
      </c>
      <c r="AZ14" s="66">
        <v>8624000</v>
      </c>
      <c r="BA14" s="66">
        <v>8624000</v>
      </c>
      <c r="BB14" s="66">
        <v>8624000</v>
      </c>
      <c r="BC14" s="66">
        <v>8624000</v>
      </c>
      <c r="BD14" s="66">
        <v>8624000</v>
      </c>
      <c r="BE14" s="66">
        <v>8624000</v>
      </c>
      <c r="BF14" s="66">
        <v>8624000</v>
      </c>
      <c r="BG14" s="66">
        <v>8624000</v>
      </c>
      <c r="BH14" s="66">
        <v>8624000</v>
      </c>
      <c r="BI14" s="66">
        <v>8624000</v>
      </c>
      <c r="BJ14" s="66">
        <v>8624000</v>
      </c>
      <c r="BK14" s="65">
        <v>8624000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8624000</v>
      </c>
      <c r="G17" s="99">
        <f t="shared" si="10"/>
        <v>8624000</v>
      </c>
      <c r="H17" s="99">
        <f t="shared" si="10"/>
        <v>8624000</v>
      </c>
      <c r="I17" s="99">
        <f t="shared" si="10"/>
        <v>8624000</v>
      </c>
      <c r="J17" s="99">
        <f t="shared" si="10"/>
        <v>8624000</v>
      </c>
      <c r="K17" s="99">
        <f t="shared" si="10"/>
        <v>8624000</v>
      </c>
      <c r="L17" s="99">
        <f t="shared" si="10"/>
        <v>8624000</v>
      </c>
      <c r="M17" s="99">
        <f t="shared" si="10"/>
        <v>8624000</v>
      </c>
      <c r="N17" s="99">
        <f t="shared" si="10"/>
        <v>8624000</v>
      </c>
      <c r="O17" s="99">
        <f t="shared" si="10"/>
        <v>8624000</v>
      </c>
      <c r="P17" s="99">
        <f t="shared" si="10"/>
        <v>8624000</v>
      </c>
      <c r="Q17" s="99">
        <f t="shared" si="10"/>
        <v>8624000</v>
      </c>
      <c r="R17" s="99">
        <f t="shared" si="10"/>
        <v>8624000</v>
      </c>
      <c r="S17" s="99">
        <f t="shared" si="10"/>
        <v>8624000</v>
      </c>
      <c r="T17" s="99">
        <f t="shared" si="10"/>
        <v>8624000</v>
      </c>
      <c r="U17" s="99">
        <f t="shared" si="10"/>
        <v>8624000</v>
      </c>
      <c r="V17" s="99">
        <f t="shared" si="10"/>
        <v>8624000</v>
      </c>
      <c r="W17" s="99">
        <f t="shared" si="10"/>
        <v>8624000</v>
      </c>
      <c r="X17" s="99">
        <f t="shared" si="10"/>
        <v>8624000</v>
      </c>
      <c r="Y17" s="99">
        <f t="shared" si="10"/>
        <v>8624000</v>
      </c>
      <c r="Z17" s="99">
        <f t="shared" si="10"/>
        <v>8624000</v>
      </c>
      <c r="AA17" s="99">
        <f t="shared" si="10"/>
        <v>8624000</v>
      </c>
      <c r="AB17" s="99">
        <f t="shared" si="10"/>
        <v>8624000</v>
      </c>
      <c r="AC17" s="99">
        <f t="shared" si="10"/>
        <v>8624000</v>
      </c>
      <c r="AD17" s="99">
        <f t="shared" si="10"/>
        <v>8624000</v>
      </c>
      <c r="AE17" s="99">
        <f t="shared" si="10"/>
        <v>8624000</v>
      </c>
      <c r="AF17" s="99">
        <f t="shared" si="10"/>
        <v>8624000</v>
      </c>
      <c r="AG17" s="99">
        <f t="shared" si="10"/>
        <v>8624000</v>
      </c>
      <c r="AH17" s="99">
        <f t="shared" si="10"/>
        <v>8624000</v>
      </c>
      <c r="AI17" s="99">
        <f t="shared" ref="AI17:BJ17" si="11">AI14*(1-AI15)</f>
        <v>8624000</v>
      </c>
      <c r="AJ17" s="99">
        <f t="shared" si="11"/>
        <v>8624000</v>
      </c>
      <c r="AK17" s="99">
        <f t="shared" si="11"/>
        <v>8624000</v>
      </c>
      <c r="AL17" s="99">
        <f t="shared" si="11"/>
        <v>8624000</v>
      </c>
      <c r="AM17" s="99">
        <f t="shared" si="11"/>
        <v>8624000</v>
      </c>
      <c r="AN17" s="99">
        <f t="shared" si="11"/>
        <v>8624000</v>
      </c>
      <c r="AO17" s="99">
        <f t="shared" si="11"/>
        <v>8624000</v>
      </c>
      <c r="AP17" s="99">
        <f t="shared" si="11"/>
        <v>8624000</v>
      </c>
      <c r="AQ17" s="99">
        <f t="shared" si="11"/>
        <v>8624000</v>
      </c>
      <c r="AR17" s="99">
        <f t="shared" si="11"/>
        <v>8624000</v>
      </c>
      <c r="AS17" s="99">
        <f t="shared" si="11"/>
        <v>8624000</v>
      </c>
      <c r="AT17" s="99">
        <f t="shared" si="11"/>
        <v>8624000</v>
      </c>
      <c r="AU17" s="99">
        <f t="shared" si="11"/>
        <v>8624000</v>
      </c>
      <c r="AV17" s="99">
        <f t="shared" si="11"/>
        <v>8624000</v>
      </c>
      <c r="AW17" s="99">
        <f t="shared" si="11"/>
        <v>8624000</v>
      </c>
      <c r="AX17" s="99">
        <f t="shared" si="11"/>
        <v>8624000</v>
      </c>
      <c r="AY17" s="99">
        <f t="shared" si="11"/>
        <v>8624000</v>
      </c>
      <c r="AZ17" s="99">
        <f t="shared" si="11"/>
        <v>8624000</v>
      </c>
      <c r="BA17" s="99">
        <f t="shared" si="11"/>
        <v>8624000</v>
      </c>
      <c r="BB17" s="99">
        <f t="shared" si="11"/>
        <v>8624000</v>
      </c>
      <c r="BC17" s="99">
        <f t="shared" si="11"/>
        <v>8624000</v>
      </c>
      <c r="BD17" s="99">
        <f t="shared" si="11"/>
        <v>8624000</v>
      </c>
      <c r="BE17" s="99">
        <f t="shared" si="11"/>
        <v>8624000</v>
      </c>
      <c r="BF17" s="99">
        <f t="shared" si="11"/>
        <v>8624000</v>
      </c>
      <c r="BG17" s="99">
        <f t="shared" si="11"/>
        <v>8624000</v>
      </c>
      <c r="BH17" s="99">
        <f t="shared" si="11"/>
        <v>8624000</v>
      </c>
      <c r="BI17" s="99">
        <f t="shared" si="11"/>
        <v>8624000</v>
      </c>
      <c r="BJ17" s="99">
        <f t="shared" si="11"/>
        <v>8624000</v>
      </c>
      <c r="BK17" s="118">
        <f>SUM(C17:BJ17)</f>
        <v>491568000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5852000</v>
      </c>
      <c r="G21" s="97">
        <f>'COGS-PRICE-MARGIN_CWS'!$E5*G13</f>
        <v>6897000</v>
      </c>
      <c r="H21" s="97">
        <f>'COGS-PRICE-MARGIN_CWS'!$E5*H13</f>
        <v>7163000</v>
      </c>
      <c r="I21" s="97">
        <f>'COGS-PRICE-MARGIN_CWS'!$E5*I13</f>
        <v>7163000</v>
      </c>
      <c r="J21" s="97">
        <f>'COGS-PRICE-MARGIN_CWS'!$E5*J13</f>
        <v>7163000</v>
      </c>
      <c r="K21" s="97">
        <f>'COGS-PRICE-MARGIN_CWS'!$E5*K13</f>
        <v>7163000</v>
      </c>
      <c r="L21" s="97">
        <f>'COGS-PRICE-MARGIN_CWS'!$E5*L13</f>
        <v>7163000</v>
      </c>
      <c r="M21" s="97">
        <f>'COGS-PRICE-MARGIN_CWS'!$E5*M13</f>
        <v>7163000</v>
      </c>
      <c r="N21" s="97">
        <f>'COGS-PRICE-MARGIN_CWS'!$E5*N13</f>
        <v>6821000</v>
      </c>
      <c r="O21" s="97">
        <f>'COGS-PRICE-MARGIN_CWS'!$E55*O13</f>
        <v>7206985</v>
      </c>
      <c r="P21" s="97">
        <f>'COGS-PRICE-MARGIN_CWS'!$E55*P13</f>
        <v>11537275</v>
      </c>
      <c r="Q21" s="97">
        <f>'COGS-PRICE-MARGIN_CWS'!$E55*Q13</f>
        <v>12970540</v>
      </c>
      <c r="R21" s="97">
        <f>'COGS-PRICE-MARGIN_CWS'!$E55*R13</f>
        <v>12970540</v>
      </c>
      <c r="S21" s="97">
        <f>'COGS-PRICE-MARGIN_CWS'!$E55*S13</f>
        <v>12970540</v>
      </c>
      <c r="T21" s="97">
        <f>'COGS-PRICE-MARGIN_CWS'!$E55*T13</f>
        <v>12970540</v>
      </c>
      <c r="U21" s="97">
        <f>'COGS-PRICE-MARGIN_CWS'!$E55*U13</f>
        <v>12970540</v>
      </c>
      <c r="V21" s="97">
        <f>'COGS-PRICE-MARGIN_CWS'!$E55*V13</f>
        <v>12970540</v>
      </c>
      <c r="W21" s="97">
        <f>'COGS-PRICE-MARGIN_CWS'!$E55*W13</f>
        <v>12970540</v>
      </c>
      <c r="X21" s="97">
        <f>'COGS-PRICE-MARGIN_CWS'!$E55*X13</f>
        <v>12970540</v>
      </c>
      <c r="Y21" s="97">
        <f>'COGS-PRICE-MARGIN_CWS'!$E55*Y13</f>
        <v>12970540</v>
      </c>
      <c r="Z21" s="97">
        <f>'COGS-PRICE-MARGIN_CWS'!$E55*Z$13</f>
        <v>8640250</v>
      </c>
      <c r="AA21" s="97">
        <f>'COGS-PRICE-MARGIN_CWS'!$E105*AA$13</f>
        <v>9865030.8500000015</v>
      </c>
      <c r="AB21" s="97">
        <f>'COGS-PRICE-MARGIN_CWS'!$E105*AB$13</f>
        <v>15792750.600000001</v>
      </c>
      <c r="AC21" s="97">
        <f>'COGS-PRICE-MARGIN_CWS'!$E105*AC$13</f>
        <v>17761406.150000002</v>
      </c>
      <c r="AD21" s="97">
        <f>'COGS-PRICE-MARGIN_CWS'!$E105*AD$13</f>
        <v>17761406.150000002</v>
      </c>
      <c r="AE21" s="97">
        <f>'COGS-PRICE-MARGIN_CWS'!$E105*AE$13</f>
        <v>17761406.150000002</v>
      </c>
      <c r="AF21" s="97">
        <f>'COGS-PRICE-MARGIN_CWS'!$E105*AF$13</f>
        <v>17761406.150000002</v>
      </c>
      <c r="AG21" s="97">
        <f>'COGS-PRICE-MARGIN_CWS'!$E105*AG$13</f>
        <v>17761406.150000002</v>
      </c>
      <c r="AH21" s="97">
        <f>'COGS-PRICE-MARGIN_CWS'!$E105*AH$13</f>
        <v>17761406.150000002</v>
      </c>
      <c r="AI21" s="97">
        <f>'COGS-PRICE-MARGIN_CWS'!$E105*AI$13</f>
        <v>17761406.150000002</v>
      </c>
      <c r="AJ21" s="97">
        <f>'COGS-PRICE-MARGIN_CWS'!$E105*AJ$13</f>
        <v>17761406.150000002</v>
      </c>
      <c r="AK21" s="97">
        <f>'COGS-PRICE-MARGIN_CWS'!$E105*AK$13</f>
        <v>17761406.150000002</v>
      </c>
      <c r="AL21" s="97">
        <f>'COGS-PRICE-MARGIN_CWS'!$E105*AL$13</f>
        <v>11844562.950000001</v>
      </c>
      <c r="AM21" s="97">
        <f>'COGS-PRICE-MARGIN_CWS'!$E155*AM$13</f>
        <v>21751250.986500002</v>
      </c>
      <c r="AN21" s="97">
        <f>'COGS-PRICE-MARGIN_CWS'!$E155*AN$13</f>
        <v>34808984.323500007</v>
      </c>
      <c r="AO21" s="97">
        <f>'COGS-PRICE-MARGIN_CWS'!$E155*AO$13</f>
        <v>39161562.102500007</v>
      </c>
      <c r="AP21" s="97">
        <f>'COGS-PRICE-MARGIN_CWS'!$E155*AP$13</f>
        <v>39161562.102500007</v>
      </c>
      <c r="AQ21" s="97">
        <f>'COGS-PRICE-MARGIN_CWS'!$E155*AQ$13</f>
        <v>39161562.102500007</v>
      </c>
      <c r="AR21" s="97">
        <f>'COGS-PRICE-MARGIN_CWS'!$E155*AR$13</f>
        <v>39161562.102500007</v>
      </c>
      <c r="AS21" s="97">
        <f>'COGS-PRICE-MARGIN_CWS'!$E155*AS$13</f>
        <v>39161562.102500007</v>
      </c>
      <c r="AT21" s="97">
        <f>'COGS-PRICE-MARGIN_CWS'!$E155*AT$13</f>
        <v>39161562.102500007</v>
      </c>
      <c r="AU21" s="97">
        <f>'COGS-PRICE-MARGIN_CWS'!$E155*AU$13</f>
        <v>39161562.102500007</v>
      </c>
      <c r="AV21" s="97">
        <f>'COGS-PRICE-MARGIN_CWS'!$E155*AV$13</f>
        <v>39161562.102500007</v>
      </c>
      <c r="AW21" s="97">
        <f>'COGS-PRICE-MARGIN_CWS'!$E155*AW$13</f>
        <v>39161562.102500007</v>
      </c>
      <c r="AX21" s="97">
        <f>'COGS-PRICE-MARGIN_CWS'!$E155*AX$13</f>
        <v>26103828.765500002</v>
      </c>
      <c r="AY21" s="97">
        <f>'COGS-PRICE-MARGIN_CWS'!$E205*AY$13</f>
        <v>23971182.032875005</v>
      </c>
      <c r="AZ21" s="97">
        <f>'COGS-PRICE-MARGIN_CWS'!$E205*AZ$13</f>
        <v>38366343.814695008</v>
      </c>
      <c r="BA21" s="97">
        <f>'COGS-PRICE-MARGIN_CWS'!$E205*BA$13</f>
        <v>43160580.22127001</v>
      </c>
      <c r="BB21" s="97">
        <f>'COGS-PRICE-MARGIN_CWS'!$E205*BB$13</f>
        <v>43160580.22127001</v>
      </c>
      <c r="BC21" s="97">
        <f>'COGS-PRICE-MARGIN_CWS'!$E205*BC$13</f>
        <v>43160580.22127001</v>
      </c>
      <c r="BD21" s="97">
        <f>'COGS-PRICE-MARGIN_CWS'!$E205*BD$13</f>
        <v>43160580.22127001</v>
      </c>
      <c r="BE21" s="97">
        <f>'COGS-PRICE-MARGIN_CWS'!$E205*BE$13</f>
        <v>43160580.22127001</v>
      </c>
      <c r="BF21" s="97">
        <f>'COGS-PRICE-MARGIN_CWS'!$E205*BF$13</f>
        <v>43160580.22127001</v>
      </c>
      <c r="BG21" s="97">
        <f>'COGS-PRICE-MARGIN_CWS'!$E205*BG$13</f>
        <v>43160580.22127001</v>
      </c>
      <c r="BH21" s="97">
        <f>'COGS-PRICE-MARGIN_CWS'!$E205*BH$13</f>
        <v>43160580.22127001</v>
      </c>
      <c r="BI21" s="97">
        <f>'COGS-PRICE-MARGIN_CWS'!$E205*BI$13</f>
        <v>43160580.22127001</v>
      </c>
      <c r="BJ21" s="97">
        <f>'COGS-PRICE-MARGIN_CWS'!$E205*BJ$13</f>
        <v>28777871.001545008</v>
      </c>
      <c r="BK21" s="118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333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5852000</v>
      </c>
      <c r="G26" s="99">
        <f t="shared" si="12"/>
        <v>6897000</v>
      </c>
      <c r="H26" s="99">
        <f t="shared" si="12"/>
        <v>7163000</v>
      </c>
      <c r="I26" s="99">
        <f t="shared" si="12"/>
        <v>7163000</v>
      </c>
      <c r="J26" s="99">
        <f t="shared" si="12"/>
        <v>7163000</v>
      </c>
      <c r="K26" s="99">
        <f t="shared" si="12"/>
        <v>7163000</v>
      </c>
      <c r="L26" s="99">
        <f t="shared" si="12"/>
        <v>7163000</v>
      </c>
      <c r="M26" s="99">
        <f t="shared" si="12"/>
        <v>7163000</v>
      </c>
      <c r="N26" s="99">
        <f t="shared" si="12"/>
        <v>6821000</v>
      </c>
      <c r="O26" s="99">
        <f>SUM(O21:O24)</f>
        <v>7206985</v>
      </c>
      <c r="P26" s="99">
        <f t="shared" ref="P26:Z26" si="13">SUM(P21:P24)</f>
        <v>11537275</v>
      </c>
      <c r="Q26" s="99">
        <f t="shared" si="13"/>
        <v>12970540</v>
      </c>
      <c r="R26" s="99">
        <f t="shared" si="13"/>
        <v>12970540</v>
      </c>
      <c r="S26" s="99">
        <f t="shared" si="13"/>
        <v>12970540</v>
      </c>
      <c r="T26" s="99">
        <f t="shared" si="13"/>
        <v>12970540</v>
      </c>
      <c r="U26" s="99">
        <f t="shared" si="13"/>
        <v>12970540</v>
      </c>
      <c r="V26" s="99">
        <f t="shared" si="13"/>
        <v>12970540</v>
      </c>
      <c r="W26" s="99">
        <f t="shared" si="13"/>
        <v>12970540</v>
      </c>
      <c r="X26" s="99">
        <f t="shared" si="13"/>
        <v>12970540</v>
      </c>
      <c r="Y26" s="99">
        <f t="shared" si="13"/>
        <v>12970540</v>
      </c>
      <c r="Z26" s="99">
        <f t="shared" si="13"/>
        <v>8640250</v>
      </c>
      <c r="AA26" s="99">
        <f>SUM(AA21:AA24)</f>
        <v>9865030.8500000015</v>
      </c>
      <c r="AB26" s="99">
        <f t="shared" ref="AB26:BJ26" si="14">SUM(AB21:AB24)</f>
        <v>15792750.600000001</v>
      </c>
      <c r="AC26" s="99">
        <f t="shared" si="14"/>
        <v>17761406.150000002</v>
      </c>
      <c r="AD26" s="99">
        <f t="shared" si="14"/>
        <v>17761406.150000002</v>
      </c>
      <c r="AE26" s="99">
        <f t="shared" si="14"/>
        <v>17761406.150000002</v>
      </c>
      <c r="AF26" s="99">
        <f t="shared" si="14"/>
        <v>17761406.150000002</v>
      </c>
      <c r="AG26" s="99">
        <f t="shared" si="14"/>
        <v>17761406.150000002</v>
      </c>
      <c r="AH26" s="99">
        <f t="shared" si="14"/>
        <v>17761406.150000002</v>
      </c>
      <c r="AI26" s="99">
        <f t="shared" si="14"/>
        <v>17761406.150000002</v>
      </c>
      <c r="AJ26" s="99">
        <f t="shared" si="14"/>
        <v>17761406.150000002</v>
      </c>
      <c r="AK26" s="99">
        <f t="shared" si="14"/>
        <v>17761406.150000002</v>
      </c>
      <c r="AL26" s="99">
        <f t="shared" si="14"/>
        <v>11844562.950000001</v>
      </c>
      <c r="AM26" s="99">
        <f t="shared" si="14"/>
        <v>21751250.986500002</v>
      </c>
      <c r="AN26" s="99">
        <f t="shared" si="14"/>
        <v>34808984.323500007</v>
      </c>
      <c r="AO26" s="99">
        <f t="shared" si="14"/>
        <v>39161562.102500007</v>
      </c>
      <c r="AP26" s="99">
        <f t="shared" si="14"/>
        <v>39161562.102500007</v>
      </c>
      <c r="AQ26" s="99">
        <f t="shared" si="14"/>
        <v>39161562.102500007</v>
      </c>
      <c r="AR26" s="99">
        <f t="shared" si="14"/>
        <v>39161562.102500007</v>
      </c>
      <c r="AS26" s="99">
        <f t="shared" si="14"/>
        <v>39161562.102500007</v>
      </c>
      <c r="AT26" s="99">
        <f t="shared" si="14"/>
        <v>39161562.102500007</v>
      </c>
      <c r="AU26" s="99">
        <f t="shared" si="14"/>
        <v>39161562.102500007</v>
      </c>
      <c r="AV26" s="99">
        <f t="shared" si="14"/>
        <v>39161562.102500007</v>
      </c>
      <c r="AW26" s="99">
        <f t="shared" si="14"/>
        <v>39161562.102500007</v>
      </c>
      <c r="AX26" s="99">
        <f t="shared" si="14"/>
        <v>26103828.765500002</v>
      </c>
      <c r="AY26" s="99">
        <f t="shared" si="14"/>
        <v>23971182.032875005</v>
      </c>
      <c r="AZ26" s="99">
        <f t="shared" si="14"/>
        <v>38366343.814695008</v>
      </c>
      <c r="BA26" s="99">
        <f t="shared" si="14"/>
        <v>43160580.22127001</v>
      </c>
      <c r="BB26" s="99">
        <f t="shared" si="14"/>
        <v>43160580.22127001</v>
      </c>
      <c r="BC26" s="99">
        <f t="shared" si="14"/>
        <v>43160580.22127001</v>
      </c>
      <c r="BD26" s="99">
        <f t="shared" si="14"/>
        <v>43160580.22127001</v>
      </c>
      <c r="BE26" s="99">
        <f t="shared" si="14"/>
        <v>43160580.22127001</v>
      </c>
      <c r="BF26" s="99">
        <f t="shared" si="14"/>
        <v>43160580.22127001</v>
      </c>
      <c r="BG26" s="99">
        <f t="shared" si="14"/>
        <v>43160580.22127001</v>
      </c>
      <c r="BH26" s="99">
        <f t="shared" si="14"/>
        <v>43160580.22127001</v>
      </c>
      <c r="BI26" s="99">
        <f t="shared" si="14"/>
        <v>43160580.22127001</v>
      </c>
      <c r="BJ26" s="99">
        <f t="shared" si="14"/>
        <v>28777871.001545008</v>
      </c>
      <c r="BK26" s="118">
        <f>SUM(C26:BJ26)</f>
        <v>1318701111.5885448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330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2772000</v>
      </c>
      <c r="G28" s="99">
        <f t="shared" si="15"/>
        <v>1727000</v>
      </c>
      <c r="H28" s="99">
        <f t="shared" si="15"/>
        <v>1461000</v>
      </c>
      <c r="I28" s="99">
        <f t="shared" si="15"/>
        <v>1461000</v>
      </c>
      <c r="J28" s="99">
        <f t="shared" si="15"/>
        <v>1461000</v>
      </c>
      <c r="K28" s="99">
        <f t="shared" si="15"/>
        <v>1461000</v>
      </c>
      <c r="L28" s="99">
        <f t="shared" si="15"/>
        <v>1461000</v>
      </c>
      <c r="M28" s="99">
        <f t="shared" si="15"/>
        <v>1461000</v>
      </c>
      <c r="N28" s="99">
        <f t="shared" si="15"/>
        <v>1803000</v>
      </c>
      <c r="O28" s="99">
        <f t="shared" si="15"/>
        <v>1417015</v>
      </c>
      <c r="P28" s="99">
        <f t="shared" si="15"/>
        <v>-2913275</v>
      </c>
      <c r="Q28" s="99">
        <f t="shared" si="15"/>
        <v>-4346540</v>
      </c>
      <c r="R28" s="99">
        <f t="shared" si="15"/>
        <v>-4346540</v>
      </c>
      <c r="S28" s="99">
        <f t="shared" si="15"/>
        <v>-4346540</v>
      </c>
      <c r="T28" s="99">
        <f t="shared" si="15"/>
        <v>-4346540</v>
      </c>
      <c r="U28" s="99">
        <f t="shared" si="15"/>
        <v>-4346540</v>
      </c>
      <c r="V28" s="99">
        <f t="shared" si="15"/>
        <v>-4346540</v>
      </c>
      <c r="W28" s="99">
        <f t="shared" si="15"/>
        <v>-4346540</v>
      </c>
      <c r="X28" s="99">
        <f t="shared" si="15"/>
        <v>-4346540</v>
      </c>
      <c r="Y28" s="99">
        <f t="shared" si="15"/>
        <v>-4346540</v>
      </c>
      <c r="Z28" s="99">
        <f t="shared" si="15"/>
        <v>-16250</v>
      </c>
      <c r="AA28" s="99">
        <f t="shared" si="15"/>
        <v>-1241030.8500000015</v>
      </c>
      <c r="AB28" s="99">
        <f t="shared" si="15"/>
        <v>-7168750.6000000015</v>
      </c>
      <c r="AC28" s="99">
        <f t="shared" si="15"/>
        <v>-9137406.1500000022</v>
      </c>
      <c r="AD28" s="99">
        <f t="shared" si="15"/>
        <v>-9137406.1500000022</v>
      </c>
      <c r="AE28" s="99">
        <f t="shared" si="15"/>
        <v>-9137406.1500000022</v>
      </c>
      <c r="AF28" s="99">
        <f t="shared" si="15"/>
        <v>-9137406.1500000022</v>
      </c>
      <c r="AG28" s="99">
        <f t="shared" si="15"/>
        <v>-9137406.1500000022</v>
      </c>
      <c r="AH28" s="99">
        <f t="shared" si="15"/>
        <v>-9137406.1500000022</v>
      </c>
      <c r="AI28" s="99">
        <f t="shared" ref="AI28:BJ28" si="16">AI17-AI26</f>
        <v>-9137406.1500000022</v>
      </c>
      <c r="AJ28" s="99">
        <f t="shared" si="16"/>
        <v>-9137406.1500000022</v>
      </c>
      <c r="AK28" s="99">
        <f t="shared" si="16"/>
        <v>-9137406.1500000022</v>
      </c>
      <c r="AL28" s="99">
        <f t="shared" si="16"/>
        <v>-3220562.9500000011</v>
      </c>
      <c r="AM28" s="99">
        <f t="shared" si="16"/>
        <v>-13127250.986500002</v>
      </c>
      <c r="AN28" s="99">
        <f t="shared" si="16"/>
        <v>-26184984.323500007</v>
      </c>
      <c r="AO28" s="99">
        <f t="shared" si="16"/>
        <v>-30537562.102500007</v>
      </c>
      <c r="AP28" s="99">
        <f t="shared" si="16"/>
        <v>-30537562.102500007</v>
      </c>
      <c r="AQ28" s="99">
        <f t="shared" si="16"/>
        <v>-30537562.102500007</v>
      </c>
      <c r="AR28" s="99">
        <f t="shared" si="16"/>
        <v>-30537562.102500007</v>
      </c>
      <c r="AS28" s="99">
        <f t="shared" si="16"/>
        <v>-30537562.102500007</v>
      </c>
      <c r="AT28" s="99">
        <f t="shared" si="16"/>
        <v>-30537562.102500007</v>
      </c>
      <c r="AU28" s="99">
        <f t="shared" si="16"/>
        <v>-30537562.102500007</v>
      </c>
      <c r="AV28" s="99">
        <f t="shared" si="16"/>
        <v>-30537562.102500007</v>
      </c>
      <c r="AW28" s="99">
        <f t="shared" si="16"/>
        <v>-30537562.102500007</v>
      </c>
      <c r="AX28" s="99">
        <f t="shared" si="16"/>
        <v>-17479828.765500002</v>
      </c>
      <c r="AY28" s="99">
        <f t="shared" si="16"/>
        <v>-15347182.032875005</v>
      </c>
      <c r="AZ28" s="99">
        <f t="shared" si="16"/>
        <v>-29742343.814695008</v>
      </c>
      <c r="BA28" s="99">
        <f t="shared" si="16"/>
        <v>-34536580.22127001</v>
      </c>
      <c r="BB28" s="99">
        <f t="shared" si="16"/>
        <v>-34536580.22127001</v>
      </c>
      <c r="BC28" s="99">
        <f t="shared" si="16"/>
        <v>-34536580.22127001</v>
      </c>
      <c r="BD28" s="99">
        <f t="shared" si="16"/>
        <v>-34536580.22127001</v>
      </c>
      <c r="BE28" s="99">
        <f t="shared" si="16"/>
        <v>-34536580.22127001</v>
      </c>
      <c r="BF28" s="99">
        <f t="shared" si="16"/>
        <v>-34536580.22127001</v>
      </c>
      <c r="BG28" s="99">
        <f t="shared" si="16"/>
        <v>-34536580.22127001</v>
      </c>
      <c r="BH28" s="99">
        <f t="shared" si="16"/>
        <v>-34536580.22127001</v>
      </c>
      <c r="BI28" s="99">
        <f t="shared" si="16"/>
        <v>-34536580.22127001</v>
      </c>
      <c r="BJ28" s="99">
        <f t="shared" si="16"/>
        <v>-20153871.001545008</v>
      </c>
      <c r="BK28" s="118">
        <f>SUM(C28:BJ28)</f>
        <v>-827133111.58854496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0.32142857142857145</v>
      </c>
      <c r="G29" s="100">
        <f t="shared" si="17"/>
        <v>0.20025510204081631</v>
      </c>
      <c r="H29" s="100">
        <f t="shared" si="17"/>
        <v>0.16941094619666047</v>
      </c>
      <c r="I29" s="100">
        <f t="shared" si="17"/>
        <v>0.16941094619666047</v>
      </c>
      <c r="J29" s="100">
        <f t="shared" si="17"/>
        <v>0.16941094619666047</v>
      </c>
      <c r="K29" s="100">
        <f t="shared" si="17"/>
        <v>0.16941094619666047</v>
      </c>
      <c r="L29" s="100">
        <f t="shared" si="17"/>
        <v>0.16941094619666047</v>
      </c>
      <c r="M29" s="100">
        <f t="shared" si="17"/>
        <v>0.16941094619666047</v>
      </c>
      <c r="N29" s="100">
        <f t="shared" si="17"/>
        <v>0.20906771799628943</v>
      </c>
      <c r="O29" s="100">
        <f t="shared" si="17"/>
        <v>0.16431064471243043</v>
      </c>
      <c r="P29" s="100">
        <f t="shared" si="17"/>
        <v>0</v>
      </c>
      <c r="Q29" s="100">
        <f t="shared" si="17"/>
        <v>0</v>
      </c>
      <c r="R29" s="100">
        <f t="shared" si="17"/>
        <v>0</v>
      </c>
      <c r="S29" s="100">
        <f t="shared" si="17"/>
        <v>0</v>
      </c>
      <c r="T29" s="100">
        <f t="shared" si="17"/>
        <v>0</v>
      </c>
      <c r="U29" s="100">
        <f t="shared" si="17"/>
        <v>0</v>
      </c>
      <c r="V29" s="100">
        <f t="shared" si="17"/>
        <v>0</v>
      </c>
      <c r="W29" s="100">
        <f t="shared" si="17"/>
        <v>0</v>
      </c>
      <c r="X29" s="100">
        <f t="shared" si="17"/>
        <v>0</v>
      </c>
      <c r="Y29" s="100">
        <f t="shared" si="17"/>
        <v>0</v>
      </c>
      <c r="Z29" s="100">
        <f t="shared" si="17"/>
        <v>0</v>
      </c>
      <c r="AA29" s="100">
        <f t="shared" si="17"/>
        <v>0</v>
      </c>
      <c r="AB29" s="100">
        <f t="shared" si="17"/>
        <v>0</v>
      </c>
      <c r="AC29" s="100">
        <f t="shared" si="17"/>
        <v>0</v>
      </c>
      <c r="AD29" s="100">
        <f t="shared" si="17"/>
        <v>0</v>
      </c>
      <c r="AE29" s="100">
        <f t="shared" si="17"/>
        <v>0</v>
      </c>
      <c r="AF29" s="100">
        <f t="shared" si="17"/>
        <v>0</v>
      </c>
      <c r="AG29" s="100">
        <f t="shared" si="17"/>
        <v>0</v>
      </c>
      <c r="AH29" s="100">
        <f t="shared" si="17"/>
        <v>0</v>
      </c>
      <c r="AI29" s="100">
        <f t="shared" si="17"/>
        <v>0</v>
      </c>
      <c r="AJ29" s="100">
        <f t="shared" si="17"/>
        <v>0</v>
      </c>
      <c r="AK29" s="100">
        <f t="shared" si="17"/>
        <v>0</v>
      </c>
      <c r="AL29" s="100">
        <f t="shared" si="17"/>
        <v>0</v>
      </c>
      <c r="AM29" s="100">
        <f t="shared" si="17"/>
        <v>0</v>
      </c>
      <c r="AN29" s="100">
        <f t="shared" si="17"/>
        <v>0</v>
      </c>
      <c r="AO29" s="100">
        <f t="shared" si="17"/>
        <v>0</v>
      </c>
      <c r="AP29" s="100">
        <f t="shared" si="17"/>
        <v>0</v>
      </c>
      <c r="AQ29" s="100">
        <f t="shared" si="17"/>
        <v>0</v>
      </c>
      <c r="AR29" s="100">
        <f t="shared" si="17"/>
        <v>0</v>
      </c>
      <c r="AS29" s="100">
        <f t="shared" si="17"/>
        <v>0</v>
      </c>
      <c r="AT29" s="100">
        <f t="shared" si="17"/>
        <v>0</v>
      </c>
      <c r="AU29" s="100">
        <f t="shared" si="17"/>
        <v>0</v>
      </c>
      <c r="AV29" s="100">
        <f t="shared" si="17"/>
        <v>0</v>
      </c>
      <c r="AW29" s="100">
        <f t="shared" si="17"/>
        <v>0</v>
      </c>
      <c r="AX29" s="100">
        <f t="shared" si="17"/>
        <v>0</v>
      </c>
      <c r="AY29" s="100">
        <f t="shared" si="17"/>
        <v>0</v>
      </c>
      <c r="AZ29" s="100">
        <f t="shared" si="17"/>
        <v>0</v>
      </c>
      <c r="BA29" s="100">
        <f t="shared" si="17"/>
        <v>0</v>
      </c>
      <c r="BB29" s="100">
        <f t="shared" si="17"/>
        <v>0</v>
      </c>
      <c r="BC29" s="100">
        <f t="shared" si="17"/>
        <v>0</v>
      </c>
      <c r="BD29" s="100">
        <f t="shared" si="17"/>
        <v>0</v>
      </c>
      <c r="BE29" s="100">
        <f t="shared" si="17"/>
        <v>0</v>
      </c>
      <c r="BF29" s="100">
        <f t="shared" si="17"/>
        <v>0</v>
      </c>
      <c r="BG29" s="100">
        <f t="shared" si="17"/>
        <v>0</v>
      </c>
      <c r="BH29" s="100">
        <f t="shared" si="17"/>
        <v>0</v>
      </c>
      <c r="BI29" s="100">
        <f t="shared" si="17"/>
        <v>0</v>
      </c>
      <c r="BJ29" s="100">
        <f t="shared" si="17"/>
        <v>0</v>
      </c>
      <c r="BK29" s="119"/>
    </row>
    <row r="30" spans="1:63" outlineLevel="1" x14ac:dyDescent="0.15"/>
    <row r="31" spans="1:63" outlineLevel="1" x14ac:dyDescent="0.15">
      <c r="A31" s="16" t="s">
        <v>1199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462</v>
      </c>
      <c r="G34" s="169">
        <f t="shared" si="18"/>
        <v>544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80909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154</v>
      </c>
      <c r="G35" s="169">
        <f t="shared" si="20"/>
        <v>182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33897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332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385000</v>
      </c>
      <c r="G44" s="90">
        <f>'COGS-PRICE-MARGIN_CWS'!$B20*G35</f>
        <v>455000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102747621.58392504</v>
      </c>
    </row>
    <row r="45" spans="1:63" outlineLevel="1" x14ac:dyDescent="0.15">
      <c r="A45" s="47" t="s">
        <v>344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0</v>
      </c>
      <c r="G50" s="169">
        <f t="shared" si="24"/>
        <v>129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64871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0</v>
      </c>
      <c r="G51" s="97">
        <f>'COGS-PRICE-MARGIN_CWS'!$B29*G50</f>
        <v>2838000</v>
      </c>
      <c r="H51" s="97">
        <f>'COGS-PRICE-MARGIN_CWS'!$B29*H50</f>
        <v>7128000</v>
      </c>
      <c r="I51" s="97">
        <f>'COGS-PRICE-MARGIN_CWS'!$B29*I50</f>
        <v>7128000</v>
      </c>
      <c r="J51" s="97">
        <f>'COGS-PRICE-MARGIN_CWS'!$B29*J50</f>
        <v>7128000</v>
      </c>
      <c r="K51" s="97">
        <f>'COGS-PRICE-MARGIN_CWS'!$B29*K50</f>
        <v>7128000</v>
      </c>
      <c r="L51" s="97">
        <f>'COGS-PRICE-MARGIN_CWS'!$B29*L50</f>
        <v>7128000</v>
      </c>
      <c r="M51" s="97">
        <f>'COGS-PRICE-MARGIN_CWS'!$B29*M50</f>
        <v>7128000</v>
      </c>
      <c r="N51" s="97">
        <f>'COGS-PRICE-MARGIN_CWS'!$B29*N50</f>
        <v>6776000</v>
      </c>
      <c r="O51" s="97">
        <f>'COGS-PRICE-MARGIN_CWS'!$B79*O50</f>
        <v>7509260</v>
      </c>
      <c r="P51" s="97">
        <f>'COGS-PRICE-MARGIN_CWS'!$B79*P50</f>
        <v>12005400</v>
      </c>
      <c r="Q51" s="97">
        <f>'COGS-PRICE-MARGIN_CWS'!$B79*Q50</f>
        <v>13511960</v>
      </c>
      <c r="R51" s="97">
        <f>'COGS-PRICE-MARGIN_CWS'!$B79*R50</f>
        <v>13511960</v>
      </c>
      <c r="S51" s="97">
        <f>'COGS-PRICE-MARGIN_CWS'!$B79*S50</f>
        <v>13511960</v>
      </c>
      <c r="T51" s="97">
        <f>'COGS-PRICE-MARGIN_CWS'!$B79*T50</f>
        <v>13511960</v>
      </c>
      <c r="U51" s="97">
        <f>'COGS-PRICE-MARGIN_CWS'!$B79*U50</f>
        <v>13511960</v>
      </c>
      <c r="V51" s="97">
        <f>'COGS-PRICE-MARGIN_CWS'!$B79*V50</f>
        <v>13511960</v>
      </c>
      <c r="W51" s="97">
        <f>'COGS-PRICE-MARGIN_CWS'!$B79*W50</f>
        <v>13511960</v>
      </c>
      <c r="X51" s="97">
        <f>'COGS-PRICE-MARGIN_CWS'!$B79*X50</f>
        <v>13511960</v>
      </c>
      <c r="Y51" s="97">
        <f>'COGS-PRICE-MARGIN_CWS'!$B79*Y50</f>
        <v>13511960</v>
      </c>
      <c r="Z51" s="97">
        <f>'COGS-PRICE-MARGIN_CWS'!$B79*Z50</f>
        <v>9015820</v>
      </c>
      <c r="AA51" s="97">
        <f>'COGS-PRICE-MARGIN_CWS'!$B129*AA50</f>
        <v>22870522.400000002</v>
      </c>
      <c r="AB51" s="97">
        <f>'COGS-PRICE-MARGIN_CWS'!$B129*AB50</f>
        <v>36572685.600000001</v>
      </c>
      <c r="AC51" s="97">
        <f>'COGS-PRICE-MARGIN_CWS'!$B129*AC50</f>
        <v>41156865.200000003</v>
      </c>
      <c r="AD51" s="97">
        <f>'COGS-PRICE-MARGIN_CWS'!$B129*AD50</f>
        <v>41156865.200000003</v>
      </c>
      <c r="AE51" s="97">
        <f>'COGS-PRICE-MARGIN_CWS'!$B129*AE50</f>
        <v>41156865.200000003</v>
      </c>
      <c r="AF51" s="97">
        <f>'COGS-PRICE-MARGIN_CWS'!$B129*AF50</f>
        <v>41156865.200000003</v>
      </c>
      <c r="AG51" s="97">
        <f>'COGS-PRICE-MARGIN_CWS'!$B129*AG50</f>
        <v>41156865.200000003</v>
      </c>
      <c r="AH51" s="97">
        <f>'COGS-PRICE-MARGIN_CWS'!$B129*AH50</f>
        <v>41156865.200000003</v>
      </c>
      <c r="AI51" s="97">
        <f>'COGS-PRICE-MARGIN_CWS'!$B129*AI50</f>
        <v>41156865.200000003</v>
      </c>
      <c r="AJ51" s="97">
        <f>'COGS-PRICE-MARGIN_CWS'!$B129*AJ50</f>
        <v>41156865.200000003</v>
      </c>
      <c r="AK51" s="97">
        <f>'COGS-PRICE-MARGIN_CWS'!$B129*AK50</f>
        <v>41156865.200000003</v>
      </c>
      <c r="AL51" s="97">
        <f>'COGS-PRICE-MARGIN_CWS'!$B129*AL50</f>
        <v>27429514.200000003</v>
      </c>
      <c r="AM51" s="97">
        <f>'COGS-PRICE-MARGIN_CWS'!$B179*AM50</f>
        <v>25199134.510000002</v>
      </c>
      <c r="AN51" s="97">
        <f>'COGS-PRICE-MARGIN_CWS'!$B179*AN50</f>
        <v>40318615.216000006</v>
      </c>
      <c r="AO51" s="97">
        <f>'COGS-PRICE-MARGIN_CWS'!$B179*AO50</f>
        <v>45358442.118000008</v>
      </c>
      <c r="AP51" s="97">
        <f>'COGS-PRICE-MARGIN_CWS'!$B179*AP50</f>
        <v>45358442.118000008</v>
      </c>
      <c r="AQ51" s="97">
        <f>'COGS-PRICE-MARGIN_CWS'!$B179*AQ50</f>
        <v>45358442.118000008</v>
      </c>
      <c r="AR51" s="97">
        <f>'COGS-PRICE-MARGIN_CWS'!$B179*AR50</f>
        <v>45358442.118000008</v>
      </c>
      <c r="AS51" s="97">
        <f>'COGS-PRICE-MARGIN_CWS'!$B179*AS50</f>
        <v>45358442.118000008</v>
      </c>
      <c r="AT51" s="97">
        <f>'COGS-PRICE-MARGIN_CWS'!$B179*AT50</f>
        <v>45358442.118000008</v>
      </c>
      <c r="AU51" s="97">
        <f>'COGS-PRICE-MARGIN_CWS'!$B179*AU50</f>
        <v>45358442.118000008</v>
      </c>
      <c r="AV51" s="97">
        <f>'COGS-PRICE-MARGIN_CWS'!$B179*AV50</f>
        <v>45358442.118000008</v>
      </c>
      <c r="AW51" s="97">
        <f>'COGS-PRICE-MARGIN_CWS'!$B179*AW50</f>
        <v>45358442.118000008</v>
      </c>
      <c r="AX51" s="97">
        <f>'COGS-PRICE-MARGIN_CWS'!$B179*AX50</f>
        <v>30238961.412000004</v>
      </c>
      <c r="AY51" s="97">
        <f>'COGS-PRICE-MARGIN_CWS'!$B129*AY50</f>
        <v>24255851.400000002</v>
      </c>
      <c r="AZ51" s="97">
        <f>'COGS-PRICE-MARGIN_CWS'!$B129*AZ50</f>
        <v>38814399.800000004</v>
      </c>
      <c r="BA51" s="97">
        <f>'COGS-PRICE-MARGIN_CWS'!$B129*BA50</f>
        <v>43650457.400000006</v>
      </c>
      <c r="BB51" s="97">
        <f>'COGS-PRICE-MARGIN_CWS'!$B129*BB50</f>
        <v>43650457.400000006</v>
      </c>
      <c r="BC51" s="97">
        <f>'COGS-PRICE-MARGIN_CWS'!$B129*BC50</f>
        <v>43650457.400000006</v>
      </c>
      <c r="BD51" s="97">
        <f>'COGS-PRICE-MARGIN_CWS'!$B129*BD50</f>
        <v>43650457.400000006</v>
      </c>
      <c r="BE51" s="97">
        <f>'COGS-PRICE-MARGIN_CWS'!$B129*BE50</f>
        <v>43650457.400000006</v>
      </c>
      <c r="BF51" s="97">
        <f>'COGS-PRICE-MARGIN_CWS'!$B129*BF50</f>
        <v>43650457.400000006</v>
      </c>
      <c r="BG51" s="97">
        <f>'COGS-PRICE-MARGIN_CWS'!$B129*BG50</f>
        <v>43650457.400000006</v>
      </c>
      <c r="BH51" s="97">
        <f>'COGS-PRICE-MARGIN_CWS'!$B129*BH50</f>
        <v>43650457.400000006</v>
      </c>
      <c r="BI51" s="97">
        <f>'COGS-PRICE-MARGIN_CWS'!$B129*BI50</f>
        <v>43650457.400000006</v>
      </c>
      <c r="BJ51" s="97">
        <f>'COGS-PRICE-MARGIN_CWS'!$B129*BJ50</f>
        <v>29117096.800000004</v>
      </c>
      <c r="BK51" s="118">
        <f>SUM(C51:BJ51)</f>
        <v>1648828783.8000011</v>
      </c>
    </row>
    <row r="52" spans="1:63" outlineLevel="1" x14ac:dyDescent="0.15">
      <c r="A52" s="47" t="s">
        <v>334</v>
      </c>
      <c r="C52" s="98">
        <f>'COGS-PRICE-MARGIN_CWS'!$C$29</f>
        <v>0</v>
      </c>
      <c r="D52" s="98">
        <f>'COGS-PRICE-MARGIN_CWS'!$C29</f>
        <v>0</v>
      </c>
      <c r="E52" s="98">
        <f>'COGS-PRICE-MARGIN_CWS'!$C29</f>
        <v>0</v>
      </c>
      <c r="F52" s="98">
        <f>'COGS-PRICE-MARGIN_CWS'!$C29</f>
        <v>0</v>
      </c>
      <c r="G52" s="98">
        <f>'COGS-PRICE-MARGIN_CWS'!$C29</f>
        <v>0</v>
      </c>
      <c r="H52" s="98">
        <f>'COGS-PRICE-MARGIN_CWS'!$C29</f>
        <v>0</v>
      </c>
      <c r="I52" s="98">
        <f>'COGS-PRICE-MARGIN_CWS'!$C29</f>
        <v>0</v>
      </c>
      <c r="J52" s="98">
        <f>'COGS-PRICE-MARGIN_CWS'!$C29</f>
        <v>0</v>
      </c>
      <c r="K52" s="98">
        <f>'COGS-PRICE-MARGIN_CWS'!$C29</f>
        <v>0</v>
      </c>
      <c r="L52" s="98">
        <f>'COGS-PRICE-MARGIN_CWS'!$C29</f>
        <v>0</v>
      </c>
      <c r="M52" s="98">
        <f>'COGS-PRICE-MARGIN_CWS'!$C29</f>
        <v>0</v>
      </c>
      <c r="N52" s="98">
        <f>'COGS-PRICE-MARGIN_CWS'!$C29</f>
        <v>0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335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0</v>
      </c>
      <c r="G54" s="99">
        <f t="shared" si="25"/>
        <v>2838000</v>
      </c>
      <c r="H54" s="99">
        <f t="shared" si="25"/>
        <v>7128000</v>
      </c>
      <c r="I54" s="99">
        <f t="shared" si="25"/>
        <v>7128000</v>
      </c>
      <c r="J54" s="99">
        <f t="shared" si="25"/>
        <v>7128000</v>
      </c>
      <c r="K54" s="99">
        <f t="shared" si="25"/>
        <v>7128000</v>
      </c>
      <c r="L54" s="99">
        <f t="shared" si="25"/>
        <v>7128000</v>
      </c>
      <c r="M54" s="99">
        <f t="shared" si="25"/>
        <v>7128000</v>
      </c>
      <c r="N54" s="99">
        <f t="shared" si="25"/>
        <v>6776000</v>
      </c>
      <c r="O54" s="99">
        <f t="shared" si="25"/>
        <v>7509260</v>
      </c>
      <c r="P54" s="99">
        <f t="shared" si="25"/>
        <v>12005400</v>
      </c>
      <c r="Q54" s="99">
        <f t="shared" si="25"/>
        <v>13511960</v>
      </c>
      <c r="R54" s="99">
        <f t="shared" si="25"/>
        <v>13511960</v>
      </c>
      <c r="S54" s="99">
        <f t="shared" si="25"/>
        <v>13511960</v>
      </c>
      <c r="T54" s="99">
        <f t="shared" si="25"/>
        <v>13511960</v>
      </c>
      <c r="U54" s="99">
        <f t="shared" si="25"/>
        <v>13511960</v>
      </c>
      <c r="V54" s="99">
        <f t="shared" si="25"/>
        <v>13511960</v>
      </c>
      <c r="W54" s="99">
        <f t="shared" si="25"/>
        <v>13511960</v>
      </c>
      <c r="X54" s="99">
        <f t="shared" si="25"/>
        <v>13511960</v>
      </c>
      <c r="Y54" s="99">
        <f t="shared" si="25"/>
        <v>13511960</v>
      </c>
      <c r="Z54" s="99">
        <f t="shared" si="25"/>
        <v>9015820</v>
      </c>
      <c r="AA54" s="99">
        <f t="shared" si="25"/>
        <v>22870522.400000002</v>
      </c>
      <c r="AB54" s="99">
        <f t="shared" si="25"/>
        <v>36572685.600000001</v>
      </c>
      <c r="AC54" s="99">
        <f t="shared" si="25"/>
        <v>41156865.200000003</v>
      </c>
      <c r="AD54" s="99">
        <f t="shared" si="25"/>
        <v>41156865.200000003</v>
      </c>
      <c r="AE54" s="99">
        <f t="shared" si="25"/>
        <v>41156865.200000003</v>
      </c>
      <c r="AF54" s="99">
        <f t="shared" si="25"/>
        <v>41156865.200000003</v>
      </c>
      <c r="AG54" s="99">
        <f t="shared" si="25"/>
        <v>41156865.200000003</v>
      </c>
      <c r="AH54" s="99">
        <f t="shared" si="25"/>
        <v>41156865.200000003</v>
      </c>
      <c r="AI54" s="99">
        <f t="shared" si="25"/>
        <v>41156865.200000003</v>
      </c>
      <c r="AJ54" s="99">
        <f t="shared" si="25"/>
        <v>41156865.200000003</v>
      </c>
      <c r="AK54" s="99">
        <f t="shared" si="25"/>
        <v>41156865.200000003</v>
      </c>
      <c r="AL54" s="99">
        <f t="shared" si="25"/>
        <v>27429514.200000003</v>
      </c>
      <c r="AM54" s="99">
        <f t="shared" si="25"/>
        <v>25199134.510000002</v>
      </c>
      <c r="AN54" s="99">
        <f t="shared" si="25"/>
        <v>40318615.216000006</v>
      </c>
      <c r="AO54" s="99">
        <f t="shared" si="25"/>
        <v>45358442.118000008</v>
      </c>
      <c r="AP54" s="99">
        <f t="shared" si="25"/>
        <v>45358442.118000008</v>
      </c>
      <c r="AQ54" s="99">
        <f t="shared" si="25"/>
        <v>45358442.118000008</v>
      </c>
      <c r="AR54" s="99">
        <f t="shared" si="25"/>
        <v>45358442.118000008</v>
      </c>
      <c r="AS54" s="99">
        <f t="shared" si="25"/>
        <v>45358442.118000008</v>
      </c>
      <c r="AT54" s="99">
        <f t="shared" si="25"/>
        <v>45358442.118000008</v>
      </c>
      <c r="AU54" s="99">
        <f t="shared" si="25"/>
        <v>45358442.118000008</v>
      </c>
      <c r="AV54" s="99">
        <f t="shared" si="25"/>
        <v>45358442.118000008</v>
      </c>
      <c r="AW54" s="99">
        <f t="shared" si="25"/>
        <v>45358442.118000008</v>
      </c>
      <c r="AX54" s="99">
        <f t="shared" si="25"/>
        <v>30238961.412000004</v>
      </c>
      <c r="AY54" s="99">
        <f t="shared" si="25"/>
        <v>24255851.400000002</v>
      </c>
      <c r="AZ54" s="99">
        <f t="shared" si="25"/>
        <v>38814399.800000004</v>
      </c>
      <c r="BA54" s="99">
        <f t="shared" si="25"/>
        <v>43650457.400000006</v>
      </c>
      <c r="BB54" s="99">
        <f t="shared" si="25"/>
        <v>43650457.400000006</v>
      </c>
      <c r="BC54" s="99">
        <f t="shared" si="25"/>
        <v>43650457.400000006</v>
      </c>
      <c r="BD54" s="99">
        <f t="shared" si="25"/>
        <v>43650457.400000006</v>
      </c>
      <c r="BE54" s="99">
        <f t="shared" si="25"/>
        <v>43650457.400000006</v>
      </c>
      <c r="BF54" s="99">
        <f t="shared" si="25"/>
        <v>43650457.400000006</v>
      </c>
      <c r="BG54" s="99">
        <f t="shared" si="25"/>
        <v>43650457.400000006</v>
      </c>
      <c r="BH54" s="99">
        <f t="shared" si="25"/>
        <v>43650457.400000006</v>
      </c>
      <c r="BI54" s="99">
        <f t="shared" si="25"/>
        <v>43650457.400000006</v>
      </c>
      <c r="BJ54" s="99">
        <f t="shared" si="25"/>
        <v>29117096.800000004</v>
      </c>
      <c r="BK54" s="118">
        <f>SUM(C54:BJ54)</f>
        <v>1648828783.8000011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0</v>
      </c>
      <c r="G58" s="97">
        <f>'COGS-PRICE-MARGIN_CWS'!$E29*G50</f>
        <v>1483500</v>
      </c>
      <c r="H58" s="97">
        <f>'COGS-PRICE-MARGIN_CWS'!$E29*H50</f>
        <v>3726000</v>
      </c>
      <c r="I58" s="97">
        <f>'COGS-PRICE-MARGIN_CWS'!$E29*I50</f>
        <v>3726000</v>
      </c>
      <c r="J58" s="97">
        <f>'COGS-PRICE-MARGIN_CWS'!$E29*J50</f>
        <v>3726000</v>
      </c>
      <c r="K58" s="97">
        <f>'COGS-PRICE-MARGIN_CWS'!$E29*K50</f>
        <v>3726000</v>
      </c>
      <c r="L58" s="97">
        <f>'COGS-PRICE-MARGIN_CWS'!$E29*L50</f>
        <v>3726000</v>
      </c>
      <c r="M58" s="97">
        <f>'COGS-PRICE-MARGIN_CWS'!$E29*M50</f>
        <v>3726000</v>
      </c>
      <c r="N58" s="97">
        <f>'COGS-PRICE-MARGIN_CWS'!$E29*N50</f>
        <v>3542000</v>
      </c>
      <c r="O58" s="97">
        <f>'COGS-PRICE-MARGIN_CWS'!$E79*O50</f>
        <v>3925295</v>
      </c>
      <c r="P58" s="97">
        <f>'COGS-PRICE-MARGIN_CWS'!$E79*P50</f>
        <v>6275550</v>
      </c>
      <c r="Q58" s="97">
        <f>'COGS-PRICE-MARGIN_CWS'!$E79*Q50</f>
        <v>7063070</v>
      </c>
      <c r="R58" s="97">
        <f>'COGS-PRICE-MARGIN_CWS'!$E79*R50</f>
        <v>7063070</v>
      </c>
      <c r="S58" s="97">
        <f>'COGS-PRICE-MARGIN_CWS'!$E79*S50</f>
        <v>7063070</v>
      </c>
      <c r="T58" s="97">
        <f>'COGS-PRICE-MARGIN_CWS'!$E79*T50</f>
        <v>7063070</v>
      </c>
      <c r="U58" s="97">
        <f>'COGS-PRICE-MARGIN_CWS'!$E79*U50</f>
        <v>7063070</v>
      </c>
      <c r="V58" s="97">
        <f>'COGS-PRICE-MARGIN_CWS'!$E79*V50</f>
        <v>7063070</v>
      </c>
      <c r="W58" s="97">
        <f>'COGS-PRICE-MARGIN_CWS'!$E79*W50</f>
        <v>7063070</v>
      </c>
      <c r="X58" s="97">
        <f>'COGS-PRICE-MARGIN_CWS'!$E79*X50</f>
        <v>7063070</v>
      </c>
      <c r="Y58" s="97">
        <f>'COGS-PRICE-MARGIN_CWS'!$E79*Y50</f>
        <v>7063070</v>
      </c>
      <c r="Z58" s="97">
        <f>'COGS-PRICE-MARGIN_CWS'!$E79*Z$50</f>
        <v>4712815</v>
      </c>
      <c r="AA58" s="97">
        <f>'COGS-PRICE-MARGIN_CWS'!$E129*AA$50</f>
        <v>11955045.800000001</v>
      </c>
      <c r="AB58" s="97">
        <f>'COGS-PRICE-MARGIN_CWS'!$E129*AB$50</f>
        <v>19117540.199999999</v>
      </c>
      <c r="AC58" s="97">
        <f>'COGS-PRICE-MARGIN_CWS'!$E129*AC$50</f>
        <v>21513815.900000002</v>
      </c>
      <c r="AD58" s="97">
        <f>'COGS-PRICE-MARGIN_CWS'!$E129*AD$50</f>
        <v>21513815.900000002</v>
      </c>
      <c r="AE58" s="97">
        <f>'COGS-PRICE-MARGIN_CWS'!$E129*AE$50</f>
        <v>21513815.900000002</v>
      </c>
      <c r="AF58" s="97">
        <f>'COGS-PRICE-MARGIN_CWS'!$E129*AF$50</f>
        <v>21513815.900000002</v>
      </c>
      <c r="AG58" s="97">
        <f>'COGS-PRICE-MARGIN_CWS'!$E129*AG$50</f>
        <v>21513815.900000002</v>
      </c>
      <c r="AH58" s="97">
        <f>'COGS-PRICE-MARGIN_CWS'!$E129*AH$50</f>
        <v>21513815.900000002</v>
      </c>
      <c r="AI58" s="97">
        <f>'COGS-PRICE-MARGIN_CWS'!$E129*AI$50</f>
        <v>21513815.900000002</v>
      </c>
      <c r="AJ58" s="97">
        <f>'COGS-PRICE-MARGIN_CWS'!$E129*AJ$50</f>
        <v>21513815.900000002</v>
      </c>
      <c r="AK58" s="97">
        <f>'COGS-PRICE-MARGIN_CWS'!$E129*AK$50</f>
        <v>21513815.900000002</v>
      </c>
      <c r="AL58" s="97">
        <f>'COGS-PRICE-MARGIN_CWS'!$E129*AL$50</f>
        <v>14338155.15</v>
      </c>
      <c r="AM58" s="97">
        <f>'COGS-PRICE-MARGIN_CWS'!$E129*AM$50</f>
        <v>12310537.25</v>
      </c>
      <c r="AN58" s="97">
        <f>'COGS-PRICE-MARGIN_CWS'!$E129*AN$50</f>
        <v>19696859.600000001</v>
      </c>
      <c r="AO58" s="97">
        <f>'COGS-PRICE-MARGIN_CWS'!$E129*AO$50</f>
        <v>22158967.050000001</v>
      </c>
      <c r="AP58" s="97">
        <f>'COGS-PRICE-MARGIN_CWS'!$E129*AP$50</f>
        <v>22158967.050000001</v>
      </c>
      <c r="AQ58" s="97">
        <f>'COGS-PRICE-MARGIN_CWS'!$E129*AQ$50</f>
        <v>22158967.050000001</v>
      </c>
      <c r="AR58" s="97">
        <f>'COGS-PRICE-MARGIN_CWS'!$E129*AR$50</f>
        <v>22158967.050000001</v>
      </c>
      <c r="AS58" s="97">
        <f>'COGS-PRICE-MARGIN_CWS'!$E129*AS$50</f>
        <v>22158967.050000001</v>
      </c>
      <c r="AT58" s="97">
        <f>'COGS-PRICE-MARGIN_CWS'!$E129*AT$50</f>
        <v>22158967.050000001</v>
      </c>
      <c r="AU58" s="97">
        <f>'COGS-PRICE-MARGIN_CWS'!$E129*AU$50</f>
        <v>22158967.050000001</v>
      </c>
      <c r="AV58" s="97">
        <f>'COGS-PRICE-MARGIN_CWS'!$E129*AV$50</f>
        <v>22158967.050000001</v>
      </c>
      <c r="AW58" s="97">
        <f>'COGS-PRICE-MARGIN_CWS'!$E129*AW$50</f>
        <v>22158967.050000001</v>
      </c>
      <c r="AX58" s="97">
        <f>'COGS-PRICE-MARGIN_CWS'!$E129*AX$50</f>
        <v>14772644.700000001</v>
      </c>
      <c r="AY58" s="97">
        <f>'COGS-PRICE-MARGIN_CWS'!$E179*AY$50</f>
        <v>13566738.703500001</v>
      </c>
      <c r="AZ58" s="97">
        <f>'COGS-PRICE-MARGIN_CWS'!$E179*AZ$50</f>
        <v>21709599.524500001</v>
      </c>
      <c r="BA58" s="97">
        <f>'COGS-PRICE-MARGIN_CWS'!$E179*BA$50</f>
        <v>24414494.468499999</v>
      </c>
      <c r="BB58" s="97">
        <f>'COGS-PRICE-MARGIN_CWS'!$E179*BB$50</f>
        <v>24414494.468499999</v>
      </c>
      <c r="BC58" s="97">
        <f>'COGS-PRICE-MARGIN_CWS'!$E179*BC$50</f>
        <v>24414494.468499999</v>
      </c>
      <c r="BD58" s="97">
        <f>'COGS-PRICE-MARGIN_CWS'!$E179*BD$50</f>
        <v>24414494.468499999</v>
      </c>
      <c r="BE58" s="97">
        <f>'COGS-PRICE-MARGIN_CWS'!$E179*BE$50</f>
        <v>24414494.468499999</v>
      </c>
      <c r="BF58" s="97">
        <f>'COGS-PRICE-MARGIN_CWS'!$E179*BF$50</f>
        <v>24414494.468499999</v>
      </c>
      <c r="BG58" s="97">
        <f>'COGS-PRICE-MARGIN_CWS'!$E179*BG$50</f>
        <v>24414494.468499999</v>
      </c>
      <c r="BH58" s="97">
        <f>'COGS-PRICE-MARGIN_CWS'!$E179*BH$50</f>
        <v>24414494.468499999</v>
      </c>
      <c r="BI58" s="97">
        <f>'COGS-PRICE-MARGIN_CWS'!$E179*BI$50</f>
        <v>24414494.468499999</v>
      </c>
      <c r="BJ58" s="97">
        <f>'COGS-PRICE-MARGIN_CWS'!$E179*BJ$50</f>
        <v>16285721.642000001</v>
      </c>
      <c r="BK58" s="118">
        <f>SUM(C58:BJ58)</f>
        <v>862401129.33650017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0</v>
      </c>
      <c r="G59" s="97">
        <f>'COGS-PRICE-MARGIN_CWS'!$E30*G50</f>
        <v>64500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37495701.275500014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333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0</v>
      </c>
      <c r="G63" s="99">
        <f t="shared" si="26"/>
        <v>1548000</v>
      </c>
      <c r="H63" s="99">
        <f t="shared" si="26"/>
        <v>3888000</v>
      </c>
      <c r="I63" s="99">
        <f t="shared" si="26"/>
        <v>3888000</v>
      </c>
      <c r="J63" s="99">
        <f t="shared" si="26"/>
        <v>3888000</v>
      </c>
      <c r="K63" s="99">
        <f t="shared" si="26"/>
        <v>3888000</v>
      </c>
      <c r="L63" s="99">
        <f t="shared" si="26"/>
        <v>3888000</v>
      </c>
      <c r="M63" s="99">
        <f t="shared" si="26"/>
        <v>3888000</v>
      </c>
      <c r="N63" s="99">
        <f t="shared" si="26"/>
        <v>3696000</v>
      </c>
      <c r="O63" s="99">
        <f>SUM(O58:O61)</f>
        <v>4095960</v>
      </c>
      <c r="P63" s="99">
        <f t="shared" ref="P63:BJ63" si="27">SUM(P58:P61)</f>
        <v>6548400</v>
      </c>
      <c r="Q63" s="99">
        <f t="shared" si="27"/>
        <v>7370160</v>
      </c>
      <c r="R63" s="99">
        <f t="shared" si="27"/>
        <v>7370160</v>
      </c>
      <c r="S63" s="99">
        <f t="shared" si="27"/>
        <v>7370160</v>
      </c>
      <c r="T63" s="99">
        <f t="shared" si="27"/>
        <v>7370160</v>
      </c>
      <c r="U63" s="99">
        <f t="shared" si="27"/>
        <v>7370160</v>
      </c>
      <c r="V63" s="99">
        <f t="shared" si="27"/>
        <v>7370160</v>
      </c>
      <c r="W63" s="99">
        <f t="shared" si="27"/>
        <v>7370160</v>
      </c>
      <c r="X63" s="99">
        <f t="shared" si="27"/>
        <v>7370160</v>
      </c>
      <c r="Y63" s="99">
        <f t="shared" si="27"/>
        <v>7370160</v>
      </c>
      <c r="Z63" s="99">
        <f t="shared" si="27"/>
        <v>4917720</v>
      </c>
      <c r="AA63" s="99">
        <f t="shared" si="27"/>
        <v>12474830.4</v>
      </c>
      <c r="AB63" s="99">
        <f t="shared" si="27"/>
        <v>19948737.599999998</v>
      </c>
      <c r="AC63" s="99">
        <f t="shared" si="27"/>
        <v>22449199.200000003</v>
      </c>
      <c r="AD63" s="99">
        <f t="shared" si="27"/>
        <v>22449199.200000003</v>
      </c>
      <c r="AE63" s="99">
        <f t="shared" si="27"/>
        <v>22449199.200000003</v>
      </c>
      <c r="AF63" s="99">
        <f t="shared" si="27"/>
        <v>22449199.200000003</v>
      </c>
      <c r="AG63" s="99">
        <f t="shared" si="27"/>
        <v>22449199.200000003</v>
      </c>
      <c r="AH63" s="99">
        <f t="shared" si="27"/>
        <v>22449199.200000003</v>
      </c>
      <c r="AI63" s="99">
        <f t="shared" si="27"/>
        <v>22449199.200000003</v>
      </c>
      <c r="AJ63" s="99">
        <f t="shared" si="27"/>
        <v>22449199.200000003</v>
      </c>
      <c r="AK63" s="99">
        <f t="shared" si="27"/>
        <v>22449199.200000003</v>
      </c>
      <c r="AL63" s="99">
        <f t="shared" si="27"/>
        <v>14961553.200000001</v>
      </c>
      <c r="AM63" s="99">
        <f t="shared" si="27"/>
        <v>12845778</v>
      </c>
      <c r="AN63" s="99">
        <f t="shared" si="27"/>
        <v>20553244.800000001</v>
      </c>
      <c r="AO63" s="99">
        <f t="shared" si="27"/>
        <v>23122400.400000002</v>
      </c>
      <c r="AP63" s="99">
        <f t="shared" si="27"/>
        <v>23122400.400000002</v>
      </c>
      <c r="AQ63" s="99">
        <f t="shared" si="27"/>
        <v>23122400.400000002</v>
      </c>
      <c r="AR63" s="99">
        <f t="shared" si="27"/>
        <v>23122400.400000002</v>
      </c>
      <c r="AS63" s="99">
        <f t="shared" si="27"/>
        <v>23122400.400000002</v>
      </c>
      <c r="AT63" s="99">
        <f t="shared" si="27"/>
        <v>23122400.400000002</v>
      </c>
      <c r="AU63" s="99">
        <f t="shared" si="27"/>
        <v>23122400.400000002</v>
      </c>
      <c r="AV63" s="99">
        <f t="shared" si="27"/>
        <v>23122400.400000002</v>
      </c>
      <c r="AW63" s="99">
        <f t="shared" si="27"/>
        <v>23122400.400000002</v>
      </c>
      <c r="AX63" s="99">
        <f t="shared" si="27"/>
        <v>15414933.600000001</v>
      </c>
      <c r="AY63" s="99">
        <f t="shared" si="27"/>
        <v>14156596.908000002</v>
      </c>
      <c r="AZ63" s="99">
        <f t="shared" si="27"/>
        <v>22653495.156000003</v>
      </c>
      <c r="BA63" s="99">
        <f t="shared" si="27"/>
        <v>25475994.228</v>
      </c>
      <c r="BB63" s="99">
        <f t="shared" si="27"/>
        <v>25475994.228</v>
      </c>
      <c r="BC63" s="99">
        <f t="shared" si="27"/>
        <v>25475994.228</v>
      </c>
      <c r="BD63" s="99">
        <f t="shared" si="27"/>
        <v>25475994.228</v>
      </c>
      <c r="BE63" s="99">
        <f t="shared" si="27"/>
        <v>25475994.228</v>
      </c>
      <c r="BF63" s="99">
        <f t="shared" si="27"/>
        <v>25475994.228</v>
      </c>
      <c r="BG63" s="99">
        <f t="shared" si="27"/>
        <v>25475994.228</v>
      </c>
      <c r="BH63" s="99">
        <f t="shared" si="27"/>
        <v>25475994.228</v>
      </c>
      <c r="BI63" s="99">
        <f t="shared" si="27"/>
        <v>25475994.228</v>
      </c>
      <c r="BJ63" s="99">
        <f t="shared" si="27"/>
        <v>16993796.495999999</v>
      </c>
      <c r="BK63" s="118">
        <f>SUM(C63:BJ63)</f>
        <v>899896830.61200023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330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0</v>
      </c>
      <c r="G65" s="99">
        <f t="shared" si="28"/>
        <v>1290000</v>
      </c>
      <c r="H65" s="99">
        <f t="shared" si="28"/>
        <v>3240000</v>
      </c>
      <c r="I65" s="99">
        <f t="shared" si="28"/>
        <v>3240000</v>
      </c>
      <c r="J65" s="99">
        <f t="shared" si="28"/>
        <v>3240000</v>
      </c>
      <c r="K65" s="99">
        <f t="shared" si="28"/>
        <v>3240000</v>
      </c>
      <c r="L65" s="99">
        <f t="shared" si="28"/>
        <v>3240000</v>
      </c>
      <c r="M65" s="99">
        <f t="shared" si="28"/>
        <v>3240000</v>
      </c>
      <c r="N65" s="99">
        <f t="shared" si="28"/>
        <v>3080000</v>
      </c>
      <c r="O65" s="99">
        <f t="shared" si="28"/>
        <v>3413300</v>
      </c>
      <c r="P65" s="99">
        <f t="shared" si="28"/>
        <v>5457000</v>
      </c>
      <c r="Q65" s="99">
        <f t="shared" si="28"/>
        <v>6141800</v>
      </c>
      <c r="R65" s="99">
        <f t="shared" si="28"/>
        <v>6141800</v>
      </c>
      <c r="S65" s="99">
        <f t="shared" si="28"/>
        <v>6141800</v>
      </c>
      <c r="T65" s="99">
        <f t="shared" si="28"/>
        <v>6141800</v>
      </c>
      <c r="U65" s="99">
        <f t="shared" si="28"/>
        <v>6141800</v>
      </c>
      <c r="V65" s="99">
        <f t="shared" si="28"/>
        <v>6141800</v>
      </c>
      <c r="W65" s="99">
        <f t="shared" si="28"/>
        <v>6141800</v>
      </c>
      <c r="X65" s="99">
        <f t="shared" si="28"/>
        <v>6141800</v>
      </c>
      <c r="Y65" s="99">
        <f t="shared" si="28"/>
        <v>6141800</v>
      </c>
      <c r="Z65" s="99">
        <f t="shared" si="28"/>
        <v>4098100</v>
      </c>
      <c r="AA65" s="99">
        <f t="shared" si="28"/>
        <v>10395692.000000002</v>
      </c>
      <c r="AB65" s="99">
        <f t="shared" si="28"/>
        <v>16623948.000000004</v>
      </c>
      <c r="AC65" s="99">
        <f t="shared" si="28"/>
        <v>18707666</v>
      </c>
      <c r="AD65" s="99">
        <f t="shared" si="28"/>
        <v>18707666</v>
      </c>
      <c r="AE65" s="99">
        <f t="shared" si="28"/>
        <v>18707666</v>
      </c>
      <c r="AF65" s="99">
        <f t="shared" si="28"/>
        <v>18707666</v>
      </c>
      <c r="AG65" s="99">
        <f t="shared" si="28"/>
        <v>18707666</v>
      </c>
      <c r="AH65" s="99">
        <f t="shared" si="28"/>
        <v>18707666</v>
      </c>
      <c r="AI65" s="99">
        <f t="shared" si="28"/>
        <v>18707666</v>
      </c>
      <c r="AJ65" s="99">
        <f t="shared" si="28"/>
        <v>18707666</v>
      </c>
      <c r="AK65" s="99">
        <f t="shared" si="28"/>
        <v>18707666</v>
      </c>
      <c r="AL65" s="99">
        <f t="shared" si="28"/>
        <v>12467961.000000002</v>
      </c>
      <c r="AM65" s="99">
        <f t="shared" si="28"/>
        <v>12353356.510000002</v>
      </c>
      <c r="AN65" s="99">
        <f t="shared" si="28"/>
        <v>19765370.416000005</v>
      </c>
      <c r="AO65" s="99">
        <f t="shared" si="28"/>
        <v>22236041.718000006</v>
      </c>
      <c r="AP65" s="99">
        <f t="shared" si="28"/>
        <v>22236041.718000006</v>
      </c>
      <c r="AQ65" s="99">
        <f t="shared" si="28"/>
        <v>22236041.718000006</v>
      </c>
      <c r="AR65" s="99">
        <f t="shared" si="28"/>
        <v>22236041.718000006</v>
      </c>
      <c r="AS65" s="99">
        <f t="shared" si="28"/>
        <v>22236041.718000006</v>
      </c>
      <c r="AT65" s="99">
        <f t="shared" si="28"/>
        <v>22236041.718000006</v>
      </c>
      <c r="AU65" s="99">
        <f t="shared" si="28"/>
        <v>22236041.718000006</v>
      </c>
      <c r="AV65" s="99">
        <f t="shared" si="28"/>
        <v>22236041.718000006</v>
      </c>
      <c r="AW65" s="99">
        <f t="shared" si="28"/>
        <v>22236041.718000006</v>
      </c>
      <c r="AX65" s="99">
        <f t="shared" si="28"/>
        <v>14824027.812000003</v>
      </c>
      <c r="AY65" s="99">
        <f t="shared" si="28"/>
        <v>10099254.492000001</v>
      </c>
      <c r="AZ65" s="99">
        <f t="shared" si="28"/>
        <v>16160904.644000001</v>
      </c>
      <c r="BA65" s="99">
        <f t="shared" si="28"/>
        <v>18174463.172000006</v>
      </c>
      <c r="BB65" s="99">
        <f t="shared" si="28"/>
        <v>18174463.172000006</v>
      </c>
      <c r="BC65" s="99">
        <f t="shared" si="28"/>
        <v>18174463.172000006</v>
      </c>
      <c r="BD65" s="99">
        <f t="shared" si="28"/>
        <v>18174463.172000006</v>
      </c>
      <c r="BE65" s="99">
        <f t="shared" si="28"/>
        <v>18174463.172000006</v>
      </c>
      <c r="BF65" s="99">
        <f t="shared" si="28"/>
        <v>18174463.172000006</v>
      </c>
      <c r="BG65" s="99">
        <f t="shared" si="28"/>
        <v>18174463.172000006</v>
      </c>
      <c r="BH65" s="99">
        <f t="shared" si="28"/>
        <v>18174463.172000006</v>
      </c>
      <c r="BI65" s="99">
        <f t="shared" si="28"/>
        <v>18174463.172000006</v>
      </c>
      <c r="BJ65" s="99">
        <f t="shared" si="28"/>
        <v>12123300.304000005</v>
      </c>
      <c r="BK65" s="118">
        <f>SUM(C65:BJ65)</f>
        <v>748931953.18800044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</v>
      </c>
      <c r="G66" s="100">
        <f t="shared" si="29"/>
        <v>0.45454545454545453</v>
      </c>
      <c r="H66" s="100">
        <f t="shared" si="29"/>
        <v>0.45454545454545453</v>
      </c>
      <c r="I66" s="100">
        <f t="shared" si="29"/>
        <v>0.45454545454545453</v>
      </c>
      <c r="J66" s="100">
        <f t="shared" si="29"/>
        <v>0.45454545454545453</v>
      </c>
      <c r="K66" s="100">
        <f t="shared" si="29"/>
        <v>0.45454545454545453</v>
      </c>
      <c r="L66" s="100">
        <f t="shared" si="29"/>
        <v>0.45454545454545453</v>
      </c>
      <c r="M66" s="100">
        <f t="shared" si="29"/>
        <v>0.45454545454545453</v>
      </c>
      <c r="N66" s="100">
        <f t="shared" si="29"/>
        <v>0.45454545454545453</v>
      </c>
      <c r="O66" s="100">
        <f t="shared" si="29"/>
        <v>0.45454545454545453</v>
      </c>
      <c r="P66" s="100">
        <f t="shared" si="29"/>
        <v>0.45454545454545453</v>
      </c>
      <c r="Q66" s="100">
        <f t="shared" si="29"/>
        <v>0.45454545454545453</v>
      </c>
      <c r="R66" s="100">
        <f t="shared" si="29"/>
        <v>0.45454545454545453</v>
      </c>
      <c r="S66" s="100">
        <f t="shared" si="29"/>
        <v>0.45454545454545453</v>
      </c>
      <c r="T66" s="100">
        <f t="shared" si="29"/>
        <v>0.45454545454545453</v>
      </c>
      <c r="U66" s="100">
        <f t="shared" si="29"/>
        <v>0.45454545454545453</v>
      </c>
      <c r="V66" s="100">
        <f t="shared" si="29"/>
        <v>0.45454545454545453</v>
      </c>
      <c r="W66" s="100">
        <f t="shared" si="29"/>
        <v>0.45454545454545453</v>
      </c>
      <c r="X66" s="100">
        <f t="shared" si="29"/>
        <v>0.45454545454545453</v>
      </c>
      <c r="Y66" s="100">
        <f t="shared" si="29"/>
        <v>0.45454545454545453</v>
      </c>
      <c r="Z66" s="100">
        <f t="shared" si="29"/>
        <v>0.45454545454545453</v>
      </c>
      <c r="AA66" s="100">
        <f t="shared" si="29"/>
        <v>0.45454545454545459</v>
      </c>
      <c r="AB66" s="100">
        <f t="shared" si="29"/>
        <v>0.45454545454545464</v>
      </c>
      <c r="AC66" s="100">
        <f t="shared" si="29"/>
        <v>0.45454545454545453</v>
      </c>
      <c r="AD66" s="100">
        <f t="shared" si="29"/>
        <v>0.45454545454545453</v>
      </c>
      <c r="AE66" s="100">
        <f t="shared" si="29"/>
        <v>0.45454545454545453</v>
      </c>
      <c r="AF66" s="100">
        <f t="shared" si="29"/>
        <v>0.45454545454545453</v>
      </c>
      <c r="AG66" s="100">
        <f t="shared" si="29"/>
        <v>0.45454545454545453</v>
      </c>
      <c r="AH66" s="100">
        <f t="shared" si="29"/>
        <v>0.45454545454545453</v>
      </c>
      <c r="AI66" s="100">
        <f t="shared" si="29"/>
        <v>0.45454545454545453</v>
      </c>
      <c r="AJ66" s="100">
        <f t="shared" si="29"/>
        <v>0.45454545454545453</v>
      </c>
      <c r="AK66" s="100">
        <f t="shared" si="29"/>
        <v>0.45454545454545453</v>
      </c>
      <c r="AL66" s="100">
        <f t="shared" si="29"/>
        <v>0.45454545454545459</v>
      </c>
      <c r="AM66" s="100">
        <f t="shared" si="29"/>
        <v>0.49022939677145289</v>
      </c>
      <c r="AN66" s="100">
        <f t="shared" si="29"/>
        <v>0.49022939677145289</v>
      </c>
      <c r="AO66" s="100">
        <f t="shared" si="29"/>
        <v>0.49022939677145289</v>
      </c>
      <c r="AP66" s="100">
        <f t="shared" si="29"/>
        <v>0.49022939677145289</v>
      </c>
      <c r="AQ66" s="100">
        <f t="shared" si="29"/>
        <v>0.49022939677145289</v>
      </c>
      <c r="AR66" s="100">
        <f t="shared" si="29"/>
        <v>0.49022939677145289</v>
      </c>
      <c r="AS66" s="100">
        <f t="shared" si="29"/>
        <v>0.49022939677145289</v>
      </c>
      <c r="AT66" s="100">
        <f t="shared" si="29"/>
        <v>0.49022939677145289</v>
      </c>
      <c r="AU66" s="100">
        <f t="shared" si="29"/>
        <v>0.49022939677145289</v>
      </c>
      <c r="AV66" s="100">
        <f t="shared" si="29"/>
        <v>0.49022939677145289</v>
      </c>
      <c r="AW66" s="100">
        <f t="shared" si="29"/>
        <v>0.49022939677145289</v>
      </c>
      <c r="AX66" s="100">
        <f t="shared" si="29"/>
        <v>0.49022939677145289</v>
      </c>
      <c r="AY66" s="100">
        <f t="shared" si="29"/>
        <v>0.41636363636363632</v>
      </c>
      <c r="AZ66" s="100">
        <f t="shared" si="29"/>
        <v>0.41636363636363632</v>
      </c>
      <c r="BA66" s="100">
        <f t="shared" si="29"/>
        <v>0.41636363636363644</v>
      </c>
      <c r="BB66" s="100">
        <f t="shared" si="29"/>
        <v>0.41636363636363644</v>
      </c>
      <c r="BC66" s="100">
        <f t="shared" si="29"/>
        <v>0.41636363636363644</v>
      </c>
      <c r="BD66" s="100">
        <f t="shared" si="29"/>
        <v>0.41636363636363644</v>
      </c>
      <c r="BE66" s="100">
        <f t="shared" si="29"/>
        <v>0.41636363636363644</v>
      </c>
      <c r="BF66" s="100">
        <f t="shared" si="29"/>
        <v>0.41636363636363644</v>
      </c>
      <c r="BG66" s="100">
        <f t="shared" si="29"/>
        <v>0.41636363636363644</v>
      </c>
      <c r="BH66" s="100">
        <f t="shared" si="29"/>
        <v>0.41636363636363644</v>
      </c>
      <c r="BI66" s="100">
        <f t="shared" si="29"/>
        <v>0.41636363636363644</v>
      </c>
      <c r="BJ66" s="100">
        <f t="shared" si="29"/>
        <v>0.41636363636363649</v>
      </c>
      <c r="BK66" s="119"/>
    </row>
    <row r="67" spans="1:63" outlineLevel="1" x14ac:dyDescent="0.15"/>
    <row r="68" spans="1:63" outlineLevel="1" x14ac:dyDescent="0.15">
      <c r="A68" s="16" t="s">
        <v>1199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0</v>
      </c>
      <c r="G71" s="169">
        <f t="shared" si="30"/>
        <v>95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45800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0</v>
      </c>
      <c r="G72" s="169">
        <f t="shared" si="31"/>
        <v>34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19071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332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'REV-REC-MAINT_CWS'!$I$104</f>
        <v>0</v>
      </c>
      <c r="G78" s="169">
        <f>'REV-REC-MAINT_CWS'!$I$104</f>
        <v>0</v>
      </c>
      <c r="H78" s="169">
        <f>'REV-REC-MAINT_CWS'!$I$104</f>
        <v>0</v>
      </c>
      <c r="I78" s="169">
        <f>'REV-REC-MAINT_CWS'!$I$104</f>
        <v>0</v>
      </c>
      <c r="J78" s="169">
        <f>'REV-REC-MAINT_CWS'!$I$104</f>
        <v>0</v>
      </c>
      <c r="K78" s="169">
        <f>'REV-REC-MAINT_CWS'!$I$104</f>
        <v>0</v>
      </c>
      <c r="L78" s="169">
        <f>'REV-REC-MAINT_CWS'!$I$104</f>
        <v>0</v>
      </c>
      <c r="M78" s="169">
        <f>'REV-REC-MAINT_CWS'!$I$104</f>
        <v>0</v>
      </c>
      <c r="N78" s="169">
        <f>'REV-REC-MAINT_CWS'!$I$104</f>
        <v>0</v>
      </c>
      <c r="O78" s="169">
        <f>'REV-REC-MAINT_CWS'!$I$104</f>
        <v>0</v>
      </c>
      <c r="P78" s="169">
        <f>'REV-REC-MAINT_CWS'!$I$104</f>
        <v>0</v>
      </c>
      <c r="Q78" s="169">
        <f>'REV-REC-MAINT_CWS'!$I$104</f>
        <v>0</v>
      </c>
      <c r="R78" s="169">
        <f>'REV-REC-MAINT_CWS'!$I$104</f>
        <v>0</v>
      </c>
      <c r="S78" s="169">
        <f>'REV-REC-MAINT_CWS'!$I$104</f>
        <v>0</v>
      </c>
      <c r="T78" s="169">
        <f>'REV-REC-MAINT_CWS'!$I$104</f>
        <v>0</v>
      </c>
      <c r="U78" s="169">
        <f>'REV-REC-MAINT_CWS'!$I$104</f>
        <v>0</v>
      </c>
      <c r="V78" s="169">
        <f>'REV-REC-MAINT_CWS'!$I$104</f>
        <v>0</v>
      </c>
      <c r="W78" s="169">
        <f>'REV-REC-MAINT_CWS'!$I$104</f>
        <v>0</v>
      </c>
      <c r="X78" s="169">
        <f>'REV-REC-MAINT_CWS'!$I$104</f>
        <v>0</v>
      </c>
      <c r="Y78" s="169">
        <f>'REV-REC-MAINT_CWS'!$I$104</f>
        <v>0</v>
      </c>
      <c r="Z78" s="169">
        <f>'REV-REC-MAINT_CWS'!$I$104</f>
        <v>0</v>
      </c>
      <c r="AA78" s="169">
        <f>'REV-REC-MAINT_CWS'!$I$104</f>
        <v>0</v>
      </c>
      <c r="AB78" s="169">
        <f>'REV-REC-MAINT_CWS'!$I$104</f>
        <v>0</v>
      </c>
      <c r="AC78" s="169">
        <f>'REV-REC-MAINT_CWS'!$I$104</f>
        <v>0</v>
      </c>
      <c r="AD78" s="169">
        <f>'REV-REC-MAINT_CWS'!$I$104</f>
        <v>0</v>
      </c>
      <c r="AE78" s="169">
        <f>'REV-REC-MAINT_CWS'!$I$104</f>
        <v>0</v>
      </c>
      <c r="AF78" s="169">
        <f>'REV-REC-MAINT_CWS'!$I$104</f>
        <v>0</v>
      </c>
      <c r="AG78" s="169">
        <f>'REV-REC-MAINT_CWS'!$I$104</f>
        <v>0</v>
      </c>
      <c r="AH78" s="169">
        <f>'REV-REC-MAINT_CWS'!$I$104</f>
        <v>0</v>
      </c>
      <c r="AI78" s="169">
        <f>'REV-REC-MAINT_CWS'!$I$104</f>
        <v>0</v>
      </c>
      <c r="AJ78" s="169">
        <f>'REV-REC-MAINT_CWS'!$I$104</f>
        <v>0</v>
      </c>
      <c r="AK78" s="169">
        <f>'REV-REC-MAINT_CWS'!$I$104</f>
        <v>0</v>
      </c>
      <c r="AL78" s="169">
        <f>'REV-REC-MAINT_CWS'!$I$104</f>
        <v>0</v>
      </c>
      <c r="AM78" s="169">
        <f>'REV-REC-MAINT_CWS'!$I$104</f>
        <v>0</v>
      </c>
      <c r="AN78" s="169">
        <f>'REV-REC-MAINT_CWS'!$I$104</f>
        <v>0</v>
      </c>
      <c r="AO78" s="169">
        <f>'REV-REC-MAINT_CWS'!$I$104</f>
        <v>0</v>
      </c>
      <c r="AP78" s="169">
        <f>'REV-REC-MAINT_CWS'!$I$104</f>
        <v>0</v>
      </c>
      <c r="AQ78" s="169">
        <f>'REV-REC-MAINT_CWS'!$I$104</f>
        <v>0</v>
      </c>
      <c r="AR78" s="169">
        <f>'REV-REC-MAINT_CWS'!$I$104</f>
        <v>0</v>
      </c>
      <c r="AS78" s="169">
        <f>'REV-REC-MAINT_CWS'!$I$104</f>
        <v>0</v>
      </c>
      <c r="AT78" s="169">
        <f>'REV-REC-MAINT_CWS'!$I$104</f>
        <v>0</v>
      </c>
      <c r="AU78" s="169">
        <f>'REV-REC-MAINT_CWS'!$I$104</f>
        <v>0</v>
      </c>
      <c r="AV78" s="169">
        <f>'REV-REC-MAINT_CWS'!$I$104</f>
        <v>0</v>
      </c>
      <c r="AW78" s="169">
        <f>'REV-REC-MAINT_CWS'!$I$104</f>
        <v>0</v>
      </c>
      <c r="AX78" s="169">
        <f>'REV-REC-MAINT_CWS'!$I$104</f>
        <v>0</v>
      </c>
      <c r="AY78" s="169">
        <f>'REV-REC-MAINT_CWS'!$I$104</f>
        <v>0</v>
      </c>
      <c r="AZ78" s="169">
        <f>'REV-REC-MAINT_CWS'!$I$104</f>
        <v>0</v>
      </c>
      <c r="BA78" s="169">
        <f>'REV-REC-MAINT_CWS'!$I$104</f>
        <v>0</v>
      </c>
      <c r="BB78" s="169">
        <f>'REV-REC-MAINT_CWS'!$I$104</f>
        <v>0</v>
      </c>
      <c r="BC78" s="169">
        <f>'REV-REC-MAINT_CWS'!$I$104</f>
        <v>0</v>
      </c>
      <c r="BD78" s="169">
        <f>'REV-REC-MAINT_CWS'!$I$104</f>
        <v>0</v>
      </c>
      <c r="BE78" s="169">
        <f>'REV-REC-MAINT_CWS'!$I$104</f>
        <v>0</v>
      </c>
      <c r="BF78" s="169">
        <f>'REV-REC-MAINT_CWS'!$I$104</f>
        <v>0</v>
      </c>
      <c r="BG78" s="169">
        <f>'REV-REC-MAINT_CWS'!$I$104</f>
        <v>0</v>
      </c>
      <c r="BH78" s="169">
        <f>'REV-REC-MAINT_CWS'!$I$104</f>
        <v>0</v>
      </c>
      <c r="BI78" s="169">
        <f>'REV-REC-MAINT_CWS'!$I$104</f>
        <v>0</v>
      </c>
      <c r="BJ78" s="169">
        <f>'REV-REC-MAINT_CWS'!$I$104</f>
        <v>0</v>
      </c>
      <c r="BK78" s="118">
        <f>SUM(C78:BJ78)</f>
        <v>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0</v>
      </c>
      <c r="G81" s="90">
        <f>'COGS-PRICE-MARGIN_CWS'!$B49*G72</f>
        <v>85000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57581152.394475028</v>
      </c>
    </row>
    <row r="82" spans="1:64" outlineLevel="1" x14ac:dyDescent="0.15">
      <c r="A82" s="47" t="s">
        <v>344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9009000</v>
      </c>
      <c r="G86" s="97">
        <f t="shared" si="36"/>
        <v>9079000</v>
      </c>
      <c r="H86" s="97">
        <f t="shared" si="36"/>
        <v>9096500</v>
      </c>
      <c r="I86" s="97">
        <f t="shared" si="36"/>
        <v>9096500</v>
      </c>
      <c r="J86" s="97">
        <f t="shared" si="36"/>
        <v>9096500</v>
      </c>
      <c r="K86" s="97">
        <f t="shared" si="36"/>
        <v>9096500</v>
      </c>
      <c r="L86" s="97">
        <f t="shared" si="36"/>
        <v>9096500</v>
      </c>
      <c r="M86" s="97">
        <f t="shared" si="36"/>
        <v>9096500</v>
      </c>
      <c r="N86" s="97">
        <f t="shared" si="36"/>
        <v>9074000</v>
      </c>
      <c r="O86" s="97">
        <f t="shared" si="36"/>
        <v>9137600</v>
      </c>
      <c r="P86" s="97">
        <f t="shared" si="36"/>
        <v>9445225</v>
      </c>
      <c r="Q86" s="97">
        <f t="shared" si="36"/>
        <v>9546875</v>
      </c>
      <c r="R86" s="97">
        <f t="shared" si="36"/>
        <v>9546875</v>
      </c>
      <c r="S86" s="97">
        <f t="shared" si="36"/>
        <v>9546875</v>
      </c>
      <c r="T86" s="97">
        <f t="shared" si="36"/>
        <v>9546875</v>
      </c>
      <c r="U86" s="97">
        <f t="shared" si="36"/>
        <v>9546875</v>
      </c>
      <c r="V86" s="97">
        <f t="shared" si="36"/>
        <v>9546875</v>
      </c>
      <c r="W86" s="97">
        <f t="shared" si="36"/>
        <v>9546875</v>
      </c>
      <c r="X86" s="97">
        <f t="shared" si="36"/>
        <v>9546875</v>
      </c>
      <c r="Y86" s="97">
        <f t="shared" si="36"/>
        <v>9546875</v>
      </c>
      <c r="Z86" s="97">
        <f t="shared" si="36"/>
        <v>9239250</v>
      </c>
      <c r="AA86" s="97">
        <f t="shared" si="36"/>
        <v>9431154.5</v>
      </c>
      <c r="AB86" s="97">
        <f t="shared" si="36"/>
        <v>9914874.75</v>
      </c>
      <c r="AC86" s="97">
        <f t="shared" si="36"/>
        <v>10075160.75</v>
      </c>
      <c r="AD86" s="97">
        <f t="shared" si="36"/>
        <v>10075160.75</v>
      </c>
      <c r="AE86" s="97">
        <f t="shared" si="36"/>
        <v>10075160.75</v>
      </c>
      <c r="AF86" s="97">
        <f t="shared" si="36"/>
        <v>10075160.75</v>
      </c>
      <c r="AG86" s="97">
        <f t="shared" si="36"/>
        <v>10075160.75</v>
      </c>
      <c r="AH86" s="97">
        <f t="shared" si="36"/>
        <v>10075160.75</v>
      </c>
      <c r="AI86" s="97">
        <f t="shared" si="36"/>
        <v>10075160.75</v>
      </c>
      <c r="AJ86" s="97">
        <f t="shared" si="36"/>
        <v>10075160.75</v>
      </c>
      <c r="AK86" s="97">
        <f t="shared" si="36"/>
        <v>10075160.75</v>
      </c>
      <c r="AL86" s="97">
        <f t="shared" si="36"/>
        <v>9591440.5</v>
      </c>
      <c r="AM86" s="97">
        <f t="shared" si="36"/>
        <v>10342122.807500001</v>
      </c>
      <c r="AN86" s="97">
        <f t="shared" si="36"/>
        <v>11374221.535</v>
      </c>
      <c r="AO86" s="97">
        <f t="shared" si="36"/>
        <v>11717233.574999999</v>
      </c>
      <c r="AP86" s="97">
        <f t="shared" si="36"/>
        <v>11717233.574999999</v>
      </c>
      <c r="AQ86" s="97">
        <f t="shared" si="36"/>
        <v>11717233.574999999</v>
      </c>
      <c r="AR86" s="97">
        <f t="shared" si="36"/>
        <v>11717233.574999999</v>
      </c>
      <c r="AS86" s="97">
        <f t="shared" si="36"/>
        <v>11717233.574999999</v>
      </c>
      <c r="AT86" s="97">
        <f t="shared" si="36"/>
        <v>11717233.574999999</v>
      </c>
      <c r="AU86" s="97">
        <f t="shared" si="36"/>
        <v>11717233.574999999</v>
      </c>
      <c r="AV86" s="97">
        <f t="shared" si="36"/>
        <v>11717233.574999999</v>
      </c>
      <c r="AW86" s="97">
        <f t="shared" si="36"/>
        <v>11717233.574999999</v>
      </c>
      <c r="AX86" s="97">
        <f t="shared" si="36"/>
        <v>10685134.8475</v>
      </c>
      <c r="AY86" s="97">
        <f t="shared" si="36"/>
        <v>10518100.234449999</v>
      </c>
      <c r="AZ86" s="97">
        <f t="shared" si="36"/>
        <v>11655215.773125</v>
      </c>
      <c r="BA86" s="97">
        <f t="shared" si="36"/>
        <v>12032069.626</v>
      </c>
      <c r="BB86" s="97">
        <f t="shared" si="36"/>
        <v>12032069.626</v>
      </c>
      <c r="BC86" s="97">
        <f t="shared" si="36"/>
        <v>12032069.626</v>
      </c>
      <c r="BD86" s="97">
        <f t="shared" si="36"/>
        <v>12032069.626</v>
      </c>
      <c r="BE86" s="97">
        <f t="shared" si="36"/>
        <v>12032069.626</v>
      </c>
      <c r="BF86" s="97">
        <f t="shared" si="36"/>
        <v>12032069.626</v>
      </c>
      <c r="BG86" s="97">
        <f t="shared" si="36"/>
        <v>12032069.626</v>
      </c>
      <c r="BH86" s="97">
        <f t="shared" si="36"/>
        <v>12032069.626</v>
      </c>
      <c r="BI86" s="97">
        <f t="shared" si="36"/>
        <v>12032069.626</v>
      </c>
      <c r="BJ86" s="97">
        <f t="shared" si="36"/>
        <v>10898231.07735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3157000</v>
      </c>
      <c r="G87" s="97">
        <f t="shared" si="37"/>
        <v>2182000</v>
      </c>
      <c r="H87" s="97">
        <f t="shared" si="37"/>
        <v>1933500</v>
      </c>
      <c r="I87" s="97">
        <f t="shared" si="37"/>
        <v>1933500</v>
      </c>
      <c r="J87" s="97">
        <f t="shared" si="37"/>
        <v>1933500</v>
      </c>
      <c r="K87" s="97">
        <f t="shared" si="37"/>
        <v>1933500</v>
      </c>
      <c r="L87" s="97">
        <f t="shared" si="37"/>
        <v>1933500</v>
      </c>
      <c r="M87" s="97">
        <f t="shared" si="37"/>
        <v>1933500</v>
      </c>
      <c r="N87" s="97">
        <f t="shared" si="37"/>
        <v>2253000</v>
      </c>
      <c r="O87" s="97">
        <f t="shared" si="37"/>
        <v>1930615</v>
      </c>
      <c r="P87" s="97">
        <f t="shared" si="37"/>
        <v>-2092050</v>
      </c>
      <c r="Q87" s="97">
        <f t="shared" si="37"/>
        <v>-3423665</v>
      </c>
      <c r="R87" s="97">
        <f t="shared" si="37"/>
        <v>-3423665</v>
      </c>
      <c r="S87" s="97">
        <f t="shared" si="37"/>
        <v>-3423665</v>
      </c>
      <c r="T87" s="97">
        <f t="shared" si="37"/>
        <v>-3423665</v>
      </c>
      <c r="U87" s="97">
        <f t="shared" si="37"/>
        <v>-3423665</v>
      </c>
      <c r="V87" s="97">
        <f t="shared" si="37"/>
        <v>-3423665</v>
      </c>
      <c r="W87" s="97">
        <f t="shared" si="37"/>
        <v>-3423665</v>
      </c>
      <c r="X87" s="97">
        <f t="shared" si="37"/>
        <v>-3423665</v>
      </c>
      <c r="Y87" s="97">
        <f t="shared" si="37"/>
        <v>-3423665</v>
      </c>
      <c r="Z87" s="97">
        <f t="shared" si="37"/>
        <v>599000</v>
      </c>
      <c r="AA87" s="97">
        <f t="shared" si="37"/>
        <v>-433876.35000000149</v>
      </c>
      <c r="AB87" s="97">
        <f t="shared" si="37"/>
        <v>-5877875.8500000015</v>
      </c>
      <c r="AC87" s="97">
        <f t="shared" si="37"/>
        <v>-7686245.4000000022</v>
      </c>
      <c r="AD87" s="97">
        <f t="shared" si="37"/>
        <v>-7686245.4000000022</v>
      </c>
      <c r="AE87" s="97">
        <f t="shared" si="37"/>
        <v>-7686245.4000000022</v>
      </c>
      <c r="AF87" s="97">
        <f t="shared" si="37"/>
        <v>-7686245.4000000022</v>
      </c>
      <c r="AG87" s="97">
        <f t="shared" si="37"/>
        <v>-7686245.4000000022</v>
      </c>
      <c r="AH87" s="97">
        <f t="shared" si="37"/>
        <v>-7686245.4000000022</v>
      </c>
      <c r="AI87" s="97">
        <f t="shared" si="37"/>
        <v>-7686245.4000000022</v>
      </c>
      <c r="AJ87" s="97">
        <f t="shared" si="37"/>
        <v>-7686245.4000000022</v>
      </c>
      <c r="AK87" s="97">
        <f t="shared" si="37"/>
        <v>-7686245.4000000022</v>
      </c>
      <c r="AL87" s="97">
        <f t="shared" si="37"/>
        <v>-2253122.4500000011</v>
      </c>
      <c r="AM87" s="97">
        <f t="shared" si="37"/>
        <v>-11409128.179000001</v>
      </c>
      <c r="AN87" s="97">
        <f t="shared" si="37"/>
        <v>-23434762.788500007</v>
      </c>
      <c r="AO87" s="97">
        <f t="shared" si="37"/>
        <v>-27444328.527500007</v>
      </c>
      <c r="AP87" s="97">
        <f t="shared" si="37"/>
        <v>-27444328.527500007</v>
      </c>
      <c r="AQ87" s="97">
        <f t="shared" si="37"/>
        <v>-27444328.527500007</v>
      </c>
      <c r="AR87" s="97">
        <f t="shared" si="37"/>
        <v>-27444328.527500007</v>
      </c>
      <c r="AS87" s="97">
        <f t="shared" si="37"/>
        <v>-27444328.527500007</v>
      </c>
      <c r="AT87" s="97">
        <f t="shared" si="37"/>
        <v>-27444328.527500007</v>
      </c>
      <c r="AU87" s="97">
        <f t="shared" si="37"/>
        <v>-27444328.527500007</v>
      </c>
      <c r="AV87" s="97">
        <f t="shared" si="37"/>
        <v>-27444328.527500007</v>
      </c>
      <c r="AW87" s="97">
        <f t="shared" si="37"/>
        <v>-27444328.527500007</v>
      </c>
      <c r="AX87" s="97">
        <f t="shared" si="37"/>
        <v>-15418693.918000001</v>
      </c>
      <c r="AY87" s="97">
        <f t="shared" si="37"/>
        <v>-13453081.798425006</v>
      </c>
      <c r="AZ87" s="97">
        <f t="shared" si="37"/>
        <v>-26711128.041570008</v>
      </c>
      <c r="BA87" s="97">
        <f t="shared" si="37"/>
        <v>-31128510.595270008</v>
      </c>
      <c r="BB87" s="97">
        <f t="shared" si="37"/>
        <v>-31128510.595270008</v>
      </c>
      <c r="BC87" s="97">
        <f t="shared" si="37"/>
        <v>-31128510.595270008</v>
      </c>
      <c r="BD87" s="97">
        <f t="shared" si="37"/>
        <v>-31128510.595270008</v>
      </c>
      <c r="BE87" s="97">
        <f t="shared" si="37"/>
        <v>-31128510.595270008</v>
      </c>
      <c r="BF87" s="97">
        <f t="shared" si="37"/>
        <v>-31128510.595270008</v>
      </c>
      <c r="BG87" s="97">
        <f t="shared" si="37"/>
        <v>-31128510.595270008</v>
      </c>
      <c r="BH87" s="97">
        <f t="shared" si="37"/>
        <v>-31128510.595270008</v>
      </c>
      <c r="BI87" s="97">
        <f t="shared" si="37"/>
        <v>-31128510.595270008</v>
      </c>
      <c r="BJ87" s="97">
        <f t="shared" si="37"/>
        <v>-17879639.924195006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0</v>
      </c>
      <c r="G88" s="97">
        <f t="shared" si="38"/>
        <v>2923000</v>
      </c>
      <c r="H88" s="97">
        <f t="shared" si="38"/>
        <v>7340500</v>
      </c>
      <c r="I88" s="97">
        <f t="shared" si="38"/>
        <v>7340500</v>
      </c>
      <c r="J88" s="97">
        <f t="shared" si="38"/>
        <v>7340500</v>
      </c>
      <c r="K88" s="97">
        <f t="shared" si="38"/>
        <v>7340500</v>
      </c>
      <c r="L88" s="97">
        <f t="shared" si="38"/>
        <v>7340500</v>
      </c>
      <c r="M88" s="97">
        <f t="shared" si="38"/>
        <v>7340500</v>
      </c>
      <c r="N88" s="97">
        <f t="shared" si="38"/>
        <v>6978500</v>
      </c>
      <c r="O88" s="97">
        <f t="shared" si="38"/>
        <v>7723260</v>
      </c>
      <c r="P88" s="97">
        <f t="shared" si="38"/>
        <v>12347800</v>
      </c>
      <c r="Q88" s="97">
        <f t="shared" si="38"/>
        <v>13897160</v>
      </c>
      <c r="R88" s="97">
        <f t="shared" si="38"/>
        <v>13897160</v>
      </c>
      <c r="S88" s="97">
        <f t="shared" si="38"/>
        <v>13897160</v>
      </c>
      <c r="T88" s="97">
        <f t="shared" si="38"/>
        <v>13897160</v>
      </c>
      <c r="U88" s="97">
        <f t="shared" si="38"/>
        <v>13897160</v>
      </c>
      <c r="V88" s="97">
        <f t="shared" si="38"/>
        <v>13897160</v>
      </c>
      <c r="W88" s="97">
        <f t="shared" si="38"/>
        <v>13897160</v>
      </c>
      <c r="X88" s="97">
        <f t="shared" si="38"/>
        <v>13897160</v>
      </c>
      <c r="Y88" s="97">
        <f t="shared" si="38"/>
        <v>13897160</v>
      </c>
      <c r="Z88" s="97">
        <f t="shared" si="38"/>
        <v>9272620</v>
      </c>
      <c r="AA88" s="97">
        <f t="shared" si="38"/>
        <v>23651916.650000002</v>
      </c>
      <c r="AB88" s="97">
        <f t="shared" si="38"/>
        <v>37820626.600000001</v>
      </c>
      <c r="AC88" s="97">
        <f t="shared" si="38"/>
        <v>42562229.950000003</v>
      </c>
      <c r="AD88" s="97">
        <f t="shared" si="38"/>
        <v>42562229.950000003</v>
      </c>
      <c r="AE88" s="97">
        <f t="shared" si="38"/>
        <v>42562229.950000003</v>
      </c>
      <c r="AF88" s="97">
        <f t="shared" si="38"/>
        <v>42562229.950000003</v>
      </c>
      <c r="AG88" s="97">
        <f t="shared" si="38"/>
        <v>42562229.950000003</v>
      </c>
      <c r="AH88" s="97">
        <f t="shared" si="38"/>
        <v>42562229.950000003</v>
      </c>
      <c r="AI88" s="97">
        <f t="shared" si="38"/>
        <v>42562229.950000003</v>
      </c>
      <c r="AJ88" s="97">
        <f t="shared" si="38"/>
        <v>42562229.950000003</v>
      </c>
      <c r="AK88" s="97">
        <f t="shared" si="38"/>
        <v>42562229.950000003</v>
      </c>
      <c r="AL88" s="97">
        <f t="shared" si="38"/>
        <v>28365469.950000003</v>
      </c>
      <c r="AM88" s="97">
        <f t="shared" si="38"/>
        <v>26059727.217500001</v>
      </c>
      <c r="AN88" s="97">
        <f t="shared" si="38"/>
        <v>41693725.983500004</v>
      </c>
      <c r="AO88" s="97">
        <f t="shared" si="38"/>
        <v>46905058.90550001</v>
      </c>
      <c r="AP88" s="97">
        <f t="shared" si="38"/>
        <v>46905058.90550001</v>
      </c>
      <c r="AQ88" s="97">
        <f t="shared" si="38"/>
        <v>46905058.90550001</v>
      </c>
      <c r="AR88" s="97">
        <f t="shared" si="38"/>
        <v>46905058.90550001</v>
      </c>
      <c r="AS88" s="97">
        <f t="shared" si="38"/>
        <v>46905058.90550001</v>
      </c>
      <c r="AT88" s="97">
        <f t="shared" si="38"/>
        <v>46905058.90550001</v>
      </c>
      <c r="AU88" s="97">
        <f t="shared" si="38"/>
        <v>46905058.90550001</v>
      </c>
      <c r="AV88" s="97">
        <f t="shared" si="38"/>
        <v>46905058.90550001</v>
      </c>
      <c r="AW88" s="97">
        <f t="shared" si="38"/>
        <v>46905058.90550001</v>
      </c>
      <c r="AX88" s="97">
        <f t="shared" si="38"/>
        <v>31271060.139500003</v>
      </c>
      <c r="AY88" s="97">
        <f t="shared" si="38"/>
        <v>25202901.517225001</v>
      </c>
      <c r="AZ88" s="97">
        <f t="shared" si="38"/>
        <v>40331646.181575008</v>
      </c>
      <c r="BA88" s="97">
        <f t="shared" si="38"/>
        <v>45354492.213000007</v>
      </c>
      <c r="BB88" s="97">
        <f t="shared" si="38"/>
        <v>45354492.213000007</v>
      </c>
      <c r="BC88" s="97">
        <f t="shared" si="38"/>
        <v>45354492.213000007</v>
      </c>
      <c r="BD88" s="97">
        <f t="shared" si="38"/>
        <v>45354492.213000007</v>
      </c>
      <c r="BE88" s="97">
        <f t="shared" si="38"/>
        <v>45354492.213000007</v>
      </c>
      <c r="BF88" s="97">
        <f t="shared" si="38"/>
        <v>45354492.213000007</v>
      </c>
      <c r="BG88" s="97">
        <f t="shared" si="38"/>
        <v>45354492.213000007</v>
      </c>
      <c r="BH88" s="97">
        <f t="shared" si="38"/>
        <v>45354492.213000007</v>
      </c>
      <c r="BI88" s="97">
        <f t="shared" si="38"/>
        <v>45354492.213000007</v>
      </c>
      <c r="BJ88" s="97">
        <f t="shared" si="38"/>
        <v>30254212.338675003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0</v>
      </c>
      <c r="G89" s="97">
        <f t="shared" si="39"/>
        <v>1375000</v>
      </c>
      <c r="H89" s="97">
        <f t="shared" si="39"/>
        <v>3452500</v>
      </c>
      <c r="I89" s="97">
        <f t="shared" si="39"/>
        <v>3452500</v>
      </c>
      <c r="J89" s="97">
        <f t="shared" si="39"/>
        <v>3452500</v>
      </c>
      <c r="K89" s="97">
        <f t="shared" si="39"/>
        <v>3452500</v>
      </c>
      <c r="L89" s="97">
        <f t="shared" si="39"/>
        <v>3452500</v>
      </c>
      <c r="M89" s="97">
        <f t="shared" si="39"/>
        <v>3452500</v>
      </c>
      <c r="N89" s="97">
        <f t="shared" si="39"/>
        <v>3282500</v>
      </c>
      <c r="O89" s="97">
        <f t="shared" si="39"/>
        <v>3627300</v>
      </c>
      <c r="P89" s="97">
        <f t="shared" si="39"/>
        <v>5799400</v>
      </c>
      <c r="Q89" s="97">
        <f t="shared" si="39"/>
        <v>6527000</v>
      </c>
      <c r="R89" s="97">
        <f t="shared" si="39"/>
        <v>6527000</v>
      </c>
      <c r="S89" s="97">
        <f t="shared" si="39"/>
        <v>6527000</v>
      </c>
      <c r="T89" s="97">
        <f t="shared" si="39"/>
        <v>6527000</v>
      </c>
      <c r="U89" s="97">
        <f t="shared" si="39"/>
        <v>6527000</v>
      </c>
      <c r="V89" s="97">
        <f t="shared" si="39"/>
        <v>6527000</v>
      </c>
      <c r="W89" s="97">
        <f t="shared" si="39"/>
        <v>6527000</v>
      </c>
      <c r="X89" s="97">
        <f t="shared" si="39"/>
        <v>6527000</v>
      </c>
      <c r="Y89" s="97">
        <f t="shared" si="39"/>
        <v>6527000</v>
      </c>
      <c r="Z89" s="97">
        <f t="shared" si="39"/>
        <v>4354900</v>
      </c>
      <c r="AA89" s="97">
        <f t="shared" si="39"/>
        <v>11177086.250000002</v>
      </c>
      <c r="AB89" s="97">
        <f t="shared" si="39"/>
        <v>17871889.000000004</v>
      </c>
      <c r="AC89" s="97">
        <f t="shared" si="39"/>
        <v>20113030.75</v>
      </c>
      <c r="AD89" s="97">
        <f t="shared" si="39"/>
        <v>20113030.75</v>
      </c>
      <c r="AE89" s="97">
        <f t="shared" si="39"/>
        <v>20113030.75</v>
      </c>
      <c r="AF89" s="97">
        <f t="shared" si="39"/>
        <v>20113030.75</v>
      </c>
      <c r="AG89" s="97">
        <f t="shared" si="39"/>
        <v>20113030.75</v>
      </c>
      <c r="AH89" s="97">
        <f t="shared" si="39"/>
        <v>20113030.75</v>
      </c>
      <c r="AI89" s="97">
        <f t="shared" si="39"/>
        <v>20113030.75</v>
      </c>
      <c r="AJ89" s="97">
        <f t="shared" si="39"/>
        <v>20113030.75</v>
      </c>
      <c r="AK89" s="97">
        <f t="shared" si="39"/>
        <v>20113030.75</v>
      </c>
      <c r="AL89" s="97">
        <f t="shared" si="39"/>
        <v>13403916.750000002</v>
      </c>
      <c r="AM89" s="97">
        <f t="shared" si="39"/>
        <v>13213949.217500001</v>
      </c>
      <c r="AN89" s="97">
        <f t="shared" si="39"/>
        <v>21140481.183500007</v>
      </c>
      <c r="AO89" s="97">
        <f t="shared" si="39"/>
        <v>23782658.505500007</v>
      </c>
      <c r="AP89" s="97">
        <f t="shared" si="39"/>
        <v>23782658.505500007</v>
      </c>
      <c r="AQ89" s="97">
        <f t="shared" si="39"/>
        <v>23782658.505500007</v>
      </c>
      <c r="AR89" s="97">
        <f t="shared" si="39"/>
        <v>23782658.505500007</v>
      </c>
      <c r="AS89" s="97">
        <f t="shared" si="39"/>
        <v>23782658.505500007</v>
      </c>
      <c r="AT89" s="97">
        <f t="shared" si="39"/>
        <v>23782658.505500007</v>
      </c>
      <c r="AU89" s="97">
        <f t="shared" si="39"/>
        <v>23782658.505500007</v>
      </c>
      <c r="AV89" s="97">
        <f t="shared" si="39"/>
        <v>23782658.505500007</v>
      </c>
      <c r="AW89" s="97">
        <f t="shared" si="39"/>
        <v>23782658.505500007</v>
      </c>
      <c r="AX89" s="97">
        <f t="shared" si="39"/>
        <v>15856126.539500002</v>
      </c>
      <c r="AY89" s="97">
        <f t="shared" si="39"/>
        <v>11046304.609225001</v>
      </c>
      <c r="AZ89" s="97">
        <f t="shared" si="39"/>
        <v>17678151.025575001</v>
      </c>
      <c r="BA89" s="97">
        <f t="shared" si="39"/>
        <v>19878497.985000007</v>
      </c>
      <c r="BB89" s="97">
        <f t="shared" si="39"/>
        <v>19878497.985000007</v>
      </c>
      <c r="BC89" s="97">
        <f t="shared" si="39"/>
        <v>19878497.985000007</v>
      </c>
      <c r="BD89" s="97">
        <f t="shared" si="39"/>
        <v>19878497.985000007</v>
      </c>
      <c r="BE89" s="97">
        <f t="shared" si="39"/>
        <v>19878497.985000007</v>
      </c>
      <c r="BF89" s="97">
        <f t="shared" si="39"/>
        <v>19878497.985000007</v>
      </c>
      <c r="BG89" s="97">
        <f t="shared" si="39"/>
        <v>19878497.985000007</v>
      </c>
      <c r="BH89" s="97">
        <f t="shared" si="39"/>
        <v>19878497.985000007</v>
      </c>
      <c r="BI89" s="97">
        <f t="shared" si="39"/>
        <v>19878497.985000007</v>
      </c>
      <c r="BJ89" s="97">
        <f t="shared" si="39"/>
        <v>13260415.842675004</v>
      </c>
    </row>
    <row r="90" spans="1:64" x14ac:dyDescent="0.15">
      <c r="A90" s="33" t="s">
        <v>351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9009000</v>
      </c>
      <c r="G90" s="97">
        <f t="shared" si="40"/>
        <v>12002000</v>
      </c>
      <c r="H90" s="97">
        <f t="shared" si="40"/>
        <v>16437000</v>
      </c>
      <c r="I90" s="97">
        <f t="shared" si="40"/>
        <v>16437000</v>
      </c>
      <c r="J90" s="97">
        <f t="shared" si="40"/>
        <v>16437000</v>
      </c>
      <c r="K90" s="97">
        <f t="shared" si="40"/>
        <v>16437000</v>
      </c>
      <c r="L90" s="97">
        <f t="shared" si="40"/>
        <v>16437000</v>
      </c>
      <c r="M90" s="97">
        <f t="shared" si="40"/>
        <v>16437000</v>
      </c>
      <c r="N90" s="97">
        <f t="shared" si="40"/>
        <v>16052500</v>
      </c>
      <c r="O90" s="97">
        <f t="shared" si="40"/>
        <v>16860860</v>
      </c>
      <c r="P90" s="97">
        <f t="shared" si="40"/>
        <v>21793025</v>
      </c>
      <c r="Q90" s="97">
        <f t="shared" si="40"/>
        <v>23444035</v>
      </c>
      <c r="R90" s="97">
        <f t="shared" si="40"/>
        <v>23444035</v>
      </c>
      <c r="S90" s="97">
        <f t="shared" si="40"/>
        <v>23444035</v>
      </c>
      <c r="T90" s="97">
        <f t="shared" si="40"/>
        <v>23444035</v>
      </c>
      <c r="U90" s="97">
        <f t="shared" si="40"/>
        <v>23444035</v>
      </c>
      <c r="V90" s="97">
        <f t="shared" si="40"/>
        <v>23444035</v>
      </c>
      <c r="W90" s="97">
        <f t="shared" si="40"/>
        <v>23444035</v>
      </c>
      <c r="X90" s="97">
        <f t="shared" si="40"/>
        <v>23444035</v>
      </c>
      <c r="Y90" s="97">
        <f t="shared" si="40"/>
        <v>23444035</v>
      </c>
      <c r="Z90" s="97">
        <f t="shared" si="40"/>
        <v>18511870</v>
      </c>
      <c r="AA90" s="97">
        <f t="shared" ref="AA90:AL90" si="41">AA45+AA44+AA41+AA40+AA17+AA54+AA77+AA78+AA81+AA82</f>
        <v>33083071.150000002</v>
      </c>
      <c r="AB90" s="97">
        <f t="shared" si="41"/>
        <v>47735501.350000001</v>
      </c>
      <c r="AC90" s="97">
        <f t="shared" si="41"/>
        <v>52637390.700000003</v>
      </c>
      <c r="AD90" s="97">
        <f t="shared" si="41"/>
        <v>52637390.700000003</v>
      </c>
      <c r="AE90" s="97">
        <f t="shared" si="41"/>
        <v>52637390.700000003</v>
      </c>
      <c r="AF90" s="97">
        <f t="shared" si="41"/>
        <v>52637390.700000003</v>
      </c>
      <c r="AG90" s="97">
        <f t="shared" si="41"/>
        <v>52637390.700000003</v>
      </c>
      <c r="AH90" s="97">
        <f t="shared" si="41"/>
        <v>52637390.700000003</v>
      </c>
      <c r="AI90" s="97">
        <f t="shared" si="41"/>
        <v>52637390.700000003</v>
      </c>
      <c r="AJ90" s="97">
        <f t="shared" si="41"/>
        <v>52637390.700000003</v>
      </c>
      <c r="AK90" s="97">
        <f t="shared" si="41"/>
        <v>52637390.700000003</v>
      </c>
      <c r="AL90" s="97">
        <f t="shared" si="41"/>
        <v>37956910.450000003</v>
      </c>
      <c r="AM90" s="97">
        <f t="shared" ref="AM90:BJ90" si="42">AM45+AM44+AM41+AM40+AM17+AM54+AM77+AM78+AM81+AM82</f>
        <v>36401850.025000006</v>
      </c>
      <c r="AN90" s="97">
        <f t="shared" si="42"/>
        <v>53067947.5185</v>
      </c>
      <c r="AO90" s="97">
        <f t="shared" si="42"/>
        <v>58622292.480500005</v>
      </c>
      <c r="AP90" s="97">
        <f t="shared" si="42"/>
        <v>58622292.480500005</v>
      </c>
      <c r="AQ90" s="97">
        <f t="shared" si="42"/>
        <v>58622292.480500005</v>
      </c>
      <c r="AR90" s="97">
        <f t="shared" si="42"/>
        <v>58622292.480500005</v>
      </c>
      <c r="AS90" s="97">
        <f t="shared" si="42"/>
        <v>58622292.480500005</v>
      </c>
      <c r="AT90" s="97">
        <f t="shared" si="42"/>
        <v>58622292.480500005</v>
      </c>
      <c r="AU90" s="97">
        <f t="shared" si="42"/>
        <v>58622292.480500005</v>
      </c>
      <c r="AV90" s="97">
        <f t="shared" si="42"/>
        <v>58622292.480500005</v>
      </c>
      <c r="AW90" s="97">
        <f t="shared" si="42"/>
        <v>58622292.480500005</v>
      </c>
      <c r="AX90" s="97">
        <f t="shared" si="42"/>
        <v>41956194.987000003</v>
      </c>
      <c r="AY90" s="97">
        <f t="shared" si="42"/>
        <v>35721001.751675002</v>
      </c>
      <c r="AZ90" s="97">
        <f t="shared" si="42"/>
        <v>51986861.954700008</v>
      </c>
      <c r="BA90" s="97">
        <f t="shared" si="42"/>
        <v>57386561.839000009</v>
      </c>
      <c r="BB90" s="97">
        <f t="shared" si="42"/>
        <v>57386561.839000009</v>
      </c>
      <c r="BC90" s="97">
        <f t="shared" si="42"/>
        <v>57386561.839000009</v>
      </c>
      <c r="BD90" s="97">
        <f t="shared" si="42"/>
        <v>57386561.839000009</v>
      </c>
      <c r="BE90" s="97">
        <f t="shared" si="42"/>
        <v>57386561.839000009</v>
      </c>
      <c r="BF90" s="97">
        <f t="shared" si="42"/>
        <v>57386561.839000009</v>
      </c>
      <c r="BG90" s="97">
        <f t="shared" si="42"/>
        <v>57386561.839000009</v>
      </c>
      <c r="BH90" s="97">
        <f t="shared" si="42"/>
        <v>57386561.839000009</v>
      </c>
      <c r="BI90" s="97">
        <f t="shared" si="42"/>
        <v>57386561.839000009</v>
      </c>
      <c r="BJ90" s="97">
        <f t="shared" si="42"/>
        <v>41152443.416025005</v>
      </c>
      <c r="BK90" s="118">
        <f>SUM(C90:BJ90)</f>
        <v>2300725557.7784004</v>
      </c>
      <c r="BL90" s="97">
        <f>BK45+BK44+BK41+BK40+BK17</f>
        <v>594315621.58392501</v>
      </c>
    </row>
    <row r="91" spans="1:64" x14ac:dyDescent="0.15">
      <c r="A91" s="33" t="s">
        <v>356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3157000</v>
      </c>
      <c r="G91" s="97">
        <f t="shared" si="43"/>
        <v>3557000</v>
      </c>
      <c r="H91" s="97">
        <f t="shared" si="43"/>
        <v>5386000</v>
      </c>
      <c r="I91" s="97">
        <f t="shared" si="43"/>
        <v>5386000</v>
      </c>
      <c r="J91" s="97">
        <f t="shared" si="43"/>
        <v>5386000</v>
      </c>
      <c r="K91" s="97">
        <f t="shared" si="43"/>
        <v>5386000</v>
      </c>
      <c r="L91" s="97">
        <f t="shared" si="43"/>
        <v>5386000</v>
      </c>
      <c r="M91" s="97">
        <f t="shared" si="43"/>
        <v>5386000</v>
      </c>
      <c r="N91" s="97">
        <f t="shared" si="43"/>
        <v>5535500</v>
      </c>
      <c r="O91" s="97">
        <f t="shared" si="43"/>
        <v>5557915</v>
      </c>
      <c r="P91" s="97">
        <f t="shared" si="43"/>
        <v>3707350</v>
      </c>
      <c r="Q91" s="97">
        <f t="shared" si="43"/>
        <v>3103335</v>
      </c>
      <c r="R91" s="97">
        <f t="shared" si="43"/>
        <v>3103335</v>
      </c>
      <c r="S91" s="97">
        <f t="shared" si="43"/>
        <v>3103335</v>
      </c>
      <c r="T91" s="97">
        <f t="shared" si="43"/>
        <v>3103335</v>
      </c>
      <c r="U91" s="97">
        <f t="shared" si="43"/>
        <v>3103335</v>
      </c>
      <c r="V91" s="97">
        <f t="shared" si="43"/>
        <v>3103335</v>
      </c>
      <c r="W91" s="97">
        <f t="shared" si="43"/>
        <v>3103335</v>
      </c>
      <c r="X91" s="97">
        <f t="shared" si="43"/>
        <v>3103335</v>
      </c>
      <c r="Y91" s="97">
        <f t="shared" si="43"/>
        <v>3103335</v>
      </c>
      <c r="Z91" s="97">
        <f t="shared" si="43"/>
        <v>4953900</v>
      </c>
      <c r="AA91" s="97">
        <f t="shared" ref="AA91:AL91" si="44">AA28+AA40+AA41+AA44+AA45+AA65+AA77+AA78+AA81+AA82</f>
        <v>10743209.9</v>
      </c>
      <c r="AB91" s="97">
        <f t="shared" si="44"/>
        <v>11994013.150000002</v>
      </c>
      <c r="AC91" s="97">
        <f t="shared" si="44"/>
        <v>12426785.349999998</v>
      </c>
      <c r="AD91" s="97">
        <f t="shared" si="44"/>
        <v>12426785.349999998</v>
      </c>
      <c r="AE91" s="97">
        <f t="shared" si="44"/>
        <v>12426785.349999998</v>
      </c>
      <c r="AF91" s="97">
        <f t="shared" si="44"/>
        <v>12426785.349999998</v>
      </c>
      <c r="AG91" s="97">
        <f t="shared" si="44"/>
        <v>12426785.349999998</v>
      </c>
      <c r="AH91" s="97">
        <f t="shared" si="44"/>
        <v>12426785.349999998</v>
      </c>
      <c r="AI91" s="97">
        <f t="shared" si="44"/>
        <v>12426785.349999998</v>
      </c>
      <c r="AJ91" s="97">
        <f t="shared" si="44"/>
        <v>12426785.349999998</v>
      </c>
      <c r="AK91" s="97">
        <f t="shared" si="44"/>
        <v>12426785.349999998</v>
      </c>
      <c r="AL91" s="97">
        <f t="shared" si="44"/>
        <v>11150794.300000001</v>
      </c>
      <c r="AM91" s="97">
        <f t="shared" ref="AM91:BJ91" si="45">AM28+AM40+AM41+AM44+AM45+AM65+AM77+AM78+AM81+AM82</f>
        <v>1804821.0385000003</v>
      </c>
      <c r="AN91" s="97">
        <f t="shared" si="45"/>
        <v>-2294281.6050000023</v>
      </c>
      <c r="AO91" s="97">
        <f t="shared" si="45"/>
        <v>-3661670.0220000013</v>
      </c>
      <c r="AP91" s="97">
        <f t="shared" si="45"/>
        <v>-3661670.0220000013</v>
      </c>
      <c r="AQ91" s="97">
        <f t="shared" si="45"/>
        <v>-3661670.0220000013</v>
      </c>
      <c r="AR91" s="97">
        <f t="shared" si="45"/>
        <v>-3661670.0220000013</v>
      </c>
      <c r="AS91" s="97">
        <f t="shared" si="45"/>
        <v>-3661670.0220000013</v>
      </c>
      <c r="AT91" s="97">
        <f t="shared" si="45"/>
        <v>-3661670.0220000013</v>
      </c>
      <c r="AU91" s="97">
        <f t="shared" si="45"/>
        <v>-3661670.0220000013</v>
      </c>
      <c r="AV91" s="97">
        <f t="shared" si="45"/>
        <v>-3661670.0220000013</v>
      </c>
      <c r="AW91" s="97">
        <f t="shared" si="45"/>
        <v>-3661670.0220000013</v>
      </c>
      <c r="AX91" s="97">
        <f t="shared" si="45"/>
        <v>437432.62150000129</v>
      </c>
      <c r="AY91" s="97">
        <f t="shared" si="45"/>
        <v>-2406777.189200005</v>
      </c>
      <c r="AZ91" s="97">
        <f t="shared" si="45"/>
        <v>-9032977.015995007</v>
      </c>
      <c r="BA91" s="97">
        <f t="shared" si="45"/>
        <v>-11250012.610270001</v>
      </c>
      <c r="BB91" s="97">
        <f t="shared" si="45"/>
        <v>-11250012.610270001</v>
      </c>
      <c r="BC91" s="97">
        <f t="shared" si="45"/>
        <v>-11250012.610270001</v>
      </c>
      <c r="BD91" s="97">
        <f t="shared" si="45"/>
        <v>-11250012.610270001</v>
      </c>
      <c r="BE91" s="97">
        <f t="shared" si="45"/>
        <v>-11250012.610270001</v>
      </c>
      <c r="BF91" s="97">
        <f t="shared" si="45"/>
        <v>-11250012.610270001</v>
      </c>
      <c r="BG91" s="97">
        <f t="shared" si="45"/>
        <v>-11250012.610270001</v>
      </c>
      <c r="BH91" s="97">
        <f t="shared" si="45"/>
        <v>-11250012.610270001</v>
      </c>
      <c r="BI91" s="97">
        <f t="shared" si="45"/>
        <v>-11250012.610270001</v>
      </c>
      <c r="BJ91" s="97">
        <f t="shared" si="45"/>
        <v>-4619224.0815200014</v>
      </c>
      <c r="BK91" s="118">
        <f>SUM(C91:BJ91)</f>
        <v>82127615.577854916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9009000</v>
      </c>
      <c r="G92" s="103">
        <f t="shared" ref="G92:M93" si="47">G86+G88</f>
        <v>12002000</v>
      </c>
      <c r="H92" s="103">
        <f t="shared" si="47"/>
        <v>16437000</v>
      </c>
      <c r="I92" s="103">
        <f t="shared" si="47"/>
        <v>16437000</v>
      </c>
      <c r="J92" s="103">
        <f t="shared" si="47"/>
        <v>16437000</v>
      </c>
      <c r="K92" s="103">
        <f t="shared" si="47"/>
        <v>16437000</v>
      </c>
      <c r="L92" s="103">
        <f t="shared" si="47"/>
        <v>16437000</v>
      </c>
      <c r="M92" s="103">
        <f t="shared" si="47"/>
        <v>16437000</v>
      </c>
      <c r="N92" s="103">
        <f>N$86+N$88</f>
        <v>16052500</v>
      </c>
      <c r="O92" s="103">
        <f>O$86+O$88</f>
        <v>16860860</v>
      </c>
      <c r="P92" s="103">
        <f t="shared" ref="P92:BJ92" si="48">P$86+P$88</f>
        <v>21793025</v>
      </c>
      <c r="Q92" s="103">
        <f t="shared" si="48"/>
        <v>23444035</v>
      </c>
      <c r="R92" s="103">
        <f t="shared" si="48"/>
        <v>23444035</v>
      </c>
      <c r="S92" s="103">
        <f t="shared" si="48"/>
        <v>23444035</v>
      </c>
      <c r="T92" s="103">
        <f t="shared" si="48"/>
        <v>23444035</v>
      </c>
      <c r="U92" s="103">
        <f t="shared" si="48"/>
        <v>23444035</v>
      </c>
      <c r="V92" s="103">
        <f t="shared" si="48"/>
        <v>23444035</v>
      </c>
      <c r="W92" s="103">
        <f t="shared" si="48"/>
        <v>23444035</v>
      </c>
      <c r="X92" s="103">
        <f t="shared" si="48"/>
        <v>23444035</v>
      </c>
      <c r="Y92" s="103">
        <f t="shared" si="48"/>
        <v>23444035</v>
      </c>
      <c r="Z92" s="103">
        <f t="shared" si="48"/>
        <v>18511870</v>
      </c>
      <c r="AA92" s="103">
        <f t="shared" si="48"/>
        <v>33083071.150000002</v>
      </c>
      <c r="AB92" s="103">
        <f t="shared" si="48"/>
        <v>47735501.350000001</v>
      </c>
      <c r="AC92" s="103">
        <f t="shared" si="48"/>
        <v>52637390.700000003</v>
      </c>
      <c r="AD92" s="103">
        <f t="shared" si="48"/>
        <v>52637390.700000003</v>
      </c>
      <c r="AE92" s="103">
        <f t="shared" si="48"/>
        <v>52637390.700000003</v>
      </c>
      <c r="AF92" s="103">
        <f t="shared" si="48"/>
        <v>52637390.700000003</v>
      </c>
      <c r="AG92" s="103">
        <f t="shared" si="48"/>
        <v>52637390.700000003</v>
      </c>
      <c r="AH92" s="103">
        <f t="shared" si="48"/>
        <v>52637390.700000003</v>
      </c>
      <c r="AI92" s="103">
        <f t="shared" si="48"/>
        <v>52637390.700000003</v>
      </c>
      <c r="AJ92" s="103">
        <f t="shared" si="48"/>
        <v>52637390.700000003</v>
      </c>
      <c r="AK92" s="103">
        <f t="shared" si="48"/>
        <v>52637390.700000003</v>
      </c>
      <c r="AL92" s="103">
        <f t="shared" si="48"/>
        <v>37956910.450000003</v>
      </c>
      <c r="AM92" s="103">
        <f t="shared" si="48"/>
        <v>36401850.025000006</v>
      </c>
      <c r="AN92" s="103">
        <f t="shared" si="48"/>
        <v>53067947.5185</v>
      </c>
      <c r="AO92" s="103">
        <f t="shared" si="48"/>
        <v>58622292.480500013</v>
      </c>
      <c r="AP92" s="103">
        <f t="shared" si="48"/>
        <v>58622292.480500013</v>
      </c>
      <c r="AQ92" s="103">
        <f t="shared" si="48"/>
        <v>58622292.480500013</v>
      </c>
      <c r="AR92" s="103">
        <f t="shared" si="48"/>
        <v>58622292.480500013</v>
      </c>
      <c r="AS92" s="103">
        <f t="shared" si="48"/>
        <v>58622292.480500013</v>
      </c>
      <c r="AT92" s="103">
        <f t="shared" si="48"/>
        <v>58622292.480500013</v>
      </c>
      <c r="AU92" s="103">
        <f t="shared" si="48"/>
        <v>58622292.480500013</v>
      </c>
      <c r="AV92" s="103">
        <f t="shared" si="48"/>
        <v>58622292.480500013</v>
      </c>
      <c r="AW92" s="103">
        <f t="shared" si="48"/>
        <v>58622292.480500013</v>
      </c>
      <c r="AX92" s="103">
        <f t="shared" si="48"/>
        <v>41956194.987000003</v>
      </c>
      <c r="AY92" s="103">
        <f t="shared" si="48"/>
        <v>35721001.751675002</v>
      </c>
      <c r="AZ92" s="103">
        <f t="shared" si="48"/>
        <v>51986861.954700008</v>
      </c>
      <c r="BA92" s="103">
        <f t="shared" si="48"/>
        <v>57386561.839000009</v>
      </c>
      <c r="BB92" s="103">
        <f t="shared" si="48"/>
        <v>57386561.839000009</v>
      </c>
      <c r="BC92" s="103">
        <f t="shared" si="48"/>
        <v>57386561.839000009</v>
      </c>
      <c r="BD92" s="103">
        <f t="shared" si="48"/>
        <v>57386561.839000009</v>
      </c>
      <c r="BE92" s="103">
        <f t="shared" si="48"/>
        <v>57386561.839000009</v>
      </c>
      <c r="BF92" s="103">
        <f t="shared" si="48"/>
        <v>57386561.839000009</v>
      </c>
      <c r="BG92" s="103">
        <f t="shared" si="48"/>
        <v>57386561.839000009</v>
      </c>
      <c r="BH92" s="103">
        <f t="shared" si="48"/>
        <v>57386561.839000009</v>
      </c>
      <c r="BI92" s="103">
        <f t="shared" si="48"/>
        <v>57386561.839000009</v>
      </c>
      <c r="BJ92" s="103">
        <f t="shared" si="48"/>
        <v>41152443.416025005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3157000</v>
      </c>
      <c r="G93" s="103">
        <f t="shared" si="47"/>
        <v>3557000</v>
      </c>
      <c r="H93" s="103">
        <f t="shared" si="47"/>
        <v>5386000</v>
      </c>
      <c r="I93" s="103">
        <f t="shared" si="47"/>
        <v>5386000</v>
      </c>
      <c r="J93" s="103">
        <f t="shared" si="47"/>
        <v>5386000</v>
      </c>
      <c r="K93" s="103">
        <f t="shared" si="47"/>
        <v>5386000</v>
      </c>
      <c r="L93" s="103">
        <f t="shared" si="47"/>
        <v>5386000</v>
      </c>
      <c r="M93" s="103">
        <f t="shared" si="47"/>
        <v>5386000</v>
      </c>
      <c r="N93" s="103">
        <f>N$87+N$89</f>
        <v>5535500</v>
      </c>
      <c r="O93" s="103">
        <f>O$87+O$89</f>
        <v>5557915</v>
      </c>
      <c r="P93" s="103">
        <f t="shared" ref="P93:BJ93" si="49">P$87+P$89</f>
        <v>3707350</v>
      </c>
      <c r="Q93" s="103">
        <f t="shared" si="49"/>
        <v>3103335</v>
      </c>
      <c r="R93" s="103">
        <f t="shared" si="49"/>
        <v>3103335</v>
      </c>
      <c r="S93" s="103">
        <f t="shared" si="49"/>
        <v>3103335</v>
      </c>
      <c r="T93" s="103">
        <f t="shared" si="49"/>
        <v>3103335</v>
      </c>
      <c r="U93" s="103">
        <f t="shared" si="49"/>
        <v>3103335</v>
      </c>
      <c r="V93" s="103">
        <f t="shared" si="49"/>
        <v>3103335</v>
      </c>
      <c r="W93" s="103">
        <f t="shared" si="49"/>
        <v>3103335</v>
      </c>
      <c r="X93" s="103">
        <f t="shared" si="49"/>
        <v>3103335</v>
      </c>
      <c r="Y93" s="103">
        <f t="shared" si="49"/>
        <v>3103335</v>
      </c>
      <c r="Z93" s="103">
        <f t="shared" si="49"/>
        <v>4953900</v>
      </c>
      <c r="AA93" s="103">
        <f t="shared" si="49"/>
        <v>10743209.9</v>
      </c>
      <c r="AB93" s="103">
        <f t="shared" si="49"/>
        <v>11994013.150000002</v>
      </c>
      <c r="AC93" s="103">
        <f t="shared" si="49"/>
        <v>12426785.349999998</v>
      </c>
      <c r="AD93" s="103">
        <f t="shared" si="49"/>
        <v>12426785.349999998</v>
      </c>
      <c r="AE93" s="103">
        <f t="shared" si="49"/>
        <v>12426785.349999998</v>
      </c>
      <c r="AF93" s="103">
        <f t="shared" si="49"/>
        <v>12426785.349999998</v>
      </c>
      <c r="AG93" s="103">
        <f t="shared" si="49"/>
        <v>12426785.349999998</v>
      </c>
      <c r="AH93" s="103">
        <f t="shared" si="49"/>
        <v>12426785.349999998</v>
      </c>
      <c r="AI93" s="103">
        <f t="shared" si="49"/>
        <v>12426785.349999998</v>
      </c>
      <c r="AJ93" s="103">
        <f t="shared" si="49"/>
        <v>12426785.349999998</v>
      </c>
      <c r="AK93" s="103">
        <f t="shared" si="49"/>
        <v>12426785.349999998</v>
      </c>
      <c r="AL93" s="103">
        <f t="shared" si="49"/>
        <v>11150794.300000001</v>
      </c>
      <c r="AM93" s="103">
        <f t="shared" si="49"/>
        <v>1804821.0384999998</v>
      </c>
      <c r="AN93" s="103">
        <f t="shared" si="49"/>
        <v>-2294281.6050000004</v>
      </c>
      <c r="AO93" s="103">
        <f t="shared" si="49"/>
        <v>-3661670.0219999999</v>
      </c>
      <c r="AP93" s="103">
        <f t="shared" si="49"/>
        <v>-3661670.0219999999</v>
      </c>
      <c r="AQ93" s="103">
        <f t="shared" si="49"/>
        <v>-3661670.0219999999</v>
      </c>
      <c r="AR93" s="103">
        <f t="shared" si="49"/>
        <v>-3661670.0219999999</v>
      </c>
      <c r="AS93" s="103">
        <f t="shared" si="49"/>
        <v>-3661670.0219999999</v>
      </c>
      <c r="AT93" s="103">
        <f t="shared" si="49"/>
        <v>-3661670.0219999999</v>
      </c>
      <c r="AU93" s="103">
        <f t="shared" si="49"/>
        <v>-3661670.0219999999</v>
      </c>
      <c r="AV93" s="103">
        <f t="shared" si="49"/>
        <v>-3661670.0219999999</v>
      </c>
      <c r="AW93" s="103">
        <f t="shared" si="49"/>
        <v>-3661670.0219999999</v>
      </c>
      <c r="AX93" s="103">
        <f t="shared" si="49"/>
        <v>437432.62150000036</v>
      </c>
      <c r="AY93" s="103">
        <f t="shared" si="49"/>
        <v>-2406777.1892000046</v>
      </c>
      <c r="AZ93" s="103">
        <f t="shared" si="49"/>
        <v>-9032977.015995007</v>
      </c>
      <c r="BA93" s="103">
        <f t="shared" si="49"/>
        <v>-11250012.610270001</v>
      </c>
      <c r="BB93" s="103">
        <f t="shared" si="49"/>
        <v>-11250012.610270001</v>
      </c>
      <c r="BC93" s="103">
        <f t="shared" si="49"/>
        <v>-11250012.610270001</v>
      </c>
      <c r="BD93" s="103">
        <f t="shared" si="49"/>
        <v>-11250012.610270001</v>
      </c>
      <c r="BE93" s="103">
        <f t="shared" si="49"/>
        <v>-11250012.610270001</v>
      </c>
      <c r="BF93" s="103">
        <f t="shared" si="49"/>
        <v>-11250012.610270001</v>
      </c>
      <c r="BG93" s="103">
        <f t="shared" si="49"/>
        <v>-11250012.610270001</v>
      </c>
      <c r="BH93" s="103">
        <f t="shared" si="49"/>
        <v>-11250012.610270001</v>
      </c>
      <c r="BI93" s="103">
        <f t="shared" si="49"/>
        <v>-11250012.610270001</v>
      </c>
      <c r="BJ93" s="103">
        <f t="shared" si="49"/>
        <v>-4619224.0815200023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90" t="s">
        <v>35</v>
      </c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 t="s">
        <v>36</v>
      </c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 t="s">
        <v>37</v>
      </c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 t="s">
        <v>38</v>
      </c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B2" s="390" t="s">
        <v>39</v>
      </c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6" t="s">
        <v>624</v>
      </c>
      <c r="B66" s="396"/>
      <c r="C66" s="396"/>
      <c r="D66" s="39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6" t="s">
        <v>626</v>
      </c>
      <c r="B67" s="396"/>
      <c r="C67" s="396"/>
      <c r="D67" s="39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6" t="s">
        <v>625</v>
      </c>
      <c r="B68" s="396"/>
      <c r="C68" s="396"/>
      <c r="D68" s="39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90" t="s">
        <v>35</v>
      </c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10"/>
      <c r="S74" s="390" t="s">
        <v>36</v>
      </c>
      <c r="T74" s="390"/>
      <c r="U74" s="390"/>
      <c r="V74" s="390"/>
      <c r="W74" s="390"/>
      <c r="X74" s="390"/>
      <c r="Y74" s="390"/>
      <c r="Z74" s="390"/>
      <c r="AA74" s="390"/>
      <c r="AB74" s="390"/>
      <c r="AC74" s="390"/>
      <c r="AD74" s="390"/>
      <c r="AE74" s="10"/>
      <c r="AF74" s="390" t="s">
        <v>37</v>
      </c>
      <c r="AG74" s="390"/>
      <c r="AH74" s="390"/>
      <c r="AI74" s="390"/>
      <c r="AJ74" s="390"/>
      <c r="AK74" s="390"/>
      <c r="AL74" s="390"/>
      <c r="AM74" s="390"/>
      <c r="AN74" s="390"/>
      <c r="AO74" s="390"/>
      <c r="AP74" s="390"/>
      <c r="AQ74" s="390"/>
      <c r="AR74" s="10"/>
      <c r="AS74" s="390" t="s">
        <v>38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10"/>
      <c r="BF74" s="390" t="s">
        <v>39</v>
      </c>
      <c r="BG74" s="390"/>
      <c r="BH74" s="390"/>
      <c r="BI74" s="390"/>
      <c r="BJ74" s="390"/>
      <c r="BK74" s="390"/>
      <c r="BL74" s="390"/>
      <c r="BM74" s="39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6" t="s">
        <v>627</v>
      </c>
      <c r="B139" s="396"/>
      <c r="C139" s="396"/>
      <c r="D139" s="39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6" t="s">
        <v>343</v>
      </c>
      <c r="B140" s="396"/>
      <c r="C140" s="396"/>
      <c r="D140" s="39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6" t="s">
        <v>628</v>
      </c>
      <c r="B141" s="396"/>
      <c r="C141" s="396"/>
      <c r="D141" s="39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135685500</v>
      </c>
      <c r="E4" s="9">
        <f>SUM(P14:AA14)</f>
        <v>268162070</v>
      </c>
      <c r="F4" s="9">
        <f>SUM(AB14:AM14)</f>
        <v>592511999.25</v>
      </c>
      <c r="G4" s="9">
        <f>SUM(AN14:AY14)</f>
        <v>659026624.85500002</v>
      </c>
      <c r="H4" s="9">
        <f>SUM(AZ14:BK14)</f>
        <v>645339363.67340004</v>
      </c>
      <c r="I4" s="9">
        <f>SUM(E4:H4)</f>
        <v>2165040057.7783999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135685500</v>
      </c>
      <c r="E7" s="9">
        <f>SUM(P17:AA17)</f>
        <v>268162070</v>
      </c>
      <c r="F7" s="9">
        <f>SUM(AB17:AM17)</f>
        <v>592511999.25</v>
      </c>
      <c r="G7" s="9">
        <f>SUM(AN17:AY17)</f>
        <v>659026624.85500002</v>
      </c>
      <c r="H7" s="9">
        <f>SUM(AZ17:BK17)</f>
        <v>645339363.67340004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135685500</v>
      </c>
      <c r="E8" s="9">
        <f>SUM(P18:AA18)</f>
        <v>268162070</v>
      </c>
      <c r="F8" s="9">
        <f>SUM(AB18:AM18)</f>
        <v>592511999.25</v>
      </c>
      <c r="G8" s="9">
        <f>SUM(AN18:AY18)</f>
        <v>659026624.85500002</v>
      </c>
      <c r="H8" s="9">
        <f>SUM(AZ18:BK18)</f>
        <v>645339363.67340004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90" t="s">
        <v>35</v>
      </c>
      <c r="E11" s="390"/>
      <c r="F11" s="390"/>
      <c r="G11" s="390"/>
      <c r="H11" s="390"/>
      <c r="I11" s="390"/>
      <c r="J11" s="390"/>
      <c r="K11" s="390"/>
      <c r="L11" s="390"/>
      <c r="M11" s="390"/>
      <c r="N11" s="390"/>
      <c r="O11" s="390"/>
      <c r="P11" s="390" t="s">
        <v>36</v>
      </c>
      <c r="Q11" s="390"/>
      <c r="R11" s="390"/>
      <c r="S11" s="390"/>
      <c r="T11" s="390"/>
      <c r="U11" s="390"/>
      <c r="V11" s="390"/>
      <c r="W11" s="390"/>
      <c r="X11" s="390"/>
      <c r="Y11" s="390"/>
      <c r="Z11" s="390"/>
      <c r="AA11" s="390"/>
      <c r="AB11" s="390" t="s">
        <v>37</v>
      </c>
      <c r="AC11" s="390"/>
      <c r="AD11" s="390"/>
      <c r="AE11" s="390"/>
      <c r="AF11" s="390"/>
      <c r="AG11" s="390"/>
      <c r="AH11" s="390"/>
      <c r="AI11" s="390"/>
      <c r="AJ11" s="390"/>
      <c r="AK11" s="390"/>
      <c r="AL11" s="390"/>
      <c r="AM11" s="390"/>
      <c r="AN11" s="390" t="s">
        <v>38</v>
      </c>
      <c r="AO11" s="390"/>
      <c r="AP11" s="390"/>
      <c r="AQ11" s="390"/>
      <c r="AR11" s="390"/>
      <c r="AS11" s="390"/>
      <c r="AT11" s="390"/>
      <c r="AU11" s="390"/>
      <c r="AV11" s="390"/>
      <c r="AW11" s="390"/>
      <c r="AX11" s="390"/>
      <c r="AY11" s="390"/>
      <c r="AZ11" s="390" t="s">
        <v>39</v>
      </c>
      <c r="BA11" s="390"/>
      <c r="BB11" s="390"/>
      <c r="BC11" s="390"/>
      <c r="BD11" s="390"/>
      <c r="BE11" s="390"/>
      <c r="BF11" s="390"/>
      <c r="BG11" s="390"/>
      <c r="BH11" s="390"/>
      <c r="BI11" s="390"/>
      <c r="BJ11" s="390"/>
      <c r="BK11" s="39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9009000</v>
      </c>
      <c r="H14" s="9">
        <f>'REV-REVCALC_CWS'!G90</f>
        <v>12002000</v>
      </c>
      <c r="I14" s="9">
        <f>'REV-REVCALC_CWS'!H90</f>
        <v>16437000</v>
      </c>
      <c r="J14" s="9">
        <f>'REV-REVCALC_CWS'!I90</f>
        <v>16437000</v>
      </c>
      <c r="K14" s="9">
        <f>'REV-REVCALC_CWS'!J90</f>
        <v>16437000</v>
      </c>
      <c r="L14" s="9">
        <f>'REV-REVCALC_CWS'!K90</f>
        <v>16437000</v>
      </c>
      <c r="M14" s="9">
        <f>'REV-REVCALC_CWS'!L90</f>
        <v>16437000</v>
      </c>
      <c r="N14" s="9">
        <f>'REV-REVCALC_CWS'!M90</f>
        <v>16437000</v>
      </c>
      <c r="O14" s="9">
        <f>'REV-REVCALC_CWS'!N90</f>
        <v>16052500</v>
      </c>
      <c r="P14" s="9">
        <f>'REV-REVCALC_CWS'!O90</f>
        <v>16860860</v>
      </c>
      <c r="Q14" s="9">
        <f>'REV-REVCALC_CWS'!P90</f>
        <v>21793025</v>
      </c>
      <c r="R14" s="9">
        <f>'REV-REVCALC_CWS'!Q90</f>
        <v>23444035</v>
      </c>
      <c r="S14" s="9">
        <f>'REV-REVCALC_CWS'!R90</f>
        <v>23444035</v>
      </c>
      <c r="T14" s="9">
        <f>'REV-REVCALC_CWS'!S90</f>
        <v>23444035</v>
      </c>
      <c r="U14" s="9">
        <f>'REV-REVCALC_CWS'!T90</f>
        <v>23444035</v>
      </c>
      <c r="V14" s="9">
        <f>'REV-REVCALC_CWS'!U90</f>
        <v>23444035</v>
      </c>
      <c r="W14" s="9">
        <f>'REV-REVCALC_CWS'!V90</f>
        <v>23444035</v>
      </c>
      <c r="X14" s="9">
        <f>'REV-REVCALC_CWS'!W90</f>
        <v>23444035</v>
      </c>
      <c r="Y14" s="9">
        <f>'REV-REVCALC_CWS'!X90</f>
        <v>23444035</v>
      </c>
      <c r="Z14" s="9">
        <f>'REV-REVCALC_CWS'!Y90</f>
        <v>23444035</v>
      </c>
      <c r="AA14" s="9">
        <f>'REV-REVCALC_CWS'!Z90</f>
        <v>18511870</v>
      </c>
      <c r="AB14" s="9">
        <f>'REV-REVCALC_CWS'!AA90</f>
        <v>33083071.150000002</v>
      </c>
      <c r="AC14" s="9">
        <f>'REV-REVCALC_CWS'!AB90</f>
        <v>47735501.350000001</v>
      </c>
      <c r="AD14" s="9">
        <f>'REV-REVCALC_CWS'!AC90</f>
        <v>52637390.700000003</v>
      </c>
      <c r="AE14" s="9">
        <f>'REV-REVCALC_CWS'!AD90</f>
        <v>52637390.700000003</v>
      </c>
      <c r="AF14" s="9">
        <f>'REV-REVCALC_CWS'!AE90</f>
        <v>52637390.700000003</v>
      </c>
      <c r="AG14" s="9">
        <f>'REV-REVCALC_CWS'!AF90</f>
        <v>52637390.700000003</v>
      </c>
      <c r="AH14" s="9">
        <f>'REV-REVCALC_CWS'!AG90</f>
        <v>52637390.700000003</v>
      </c>
      <c r="AI14" s="9">
        <f>'REV-REVCALC_CWS'!AH90</f>
        <v>52637390.700000003</v>
      </c>
      <c r="AJ14" s="9">
        <f>'REV-REVCALC_CWS'!AI90</f>
        <v>52637390.700000003</v>
      </c>
      <c r="AK14" s="9">
        <f>'REV-REVCALC_CWS'!AJ90</f>
        <v>52637390.700000003</v>
      </c>
      <c r="AL14" s="9">
        <f>'REV-REVCALC_CWS'!AK90</f>
        <v>52637390.700000003</v>
      </c>
      <c r="AM14" s="9">
        <f>'REV-REVCALC_CWS'!AL90</f>
        <v>37956910.450000003</v>
      </c>
      <c r="AN14" s="9">
        <f>'REV-REVCALC_CWS'!AM90</f>
        <v>36401850.025000006</v>
      </c>
      <c r="AO14" s="9">
        <f>'REV-REVCALC_CWS'!AN90</f>
        <v>53067947.5185</v>
      </c>
      <c r="AP14" s="9">
        <f>'REV-REVCALC_CWS'!AO90</f>
        <v>58622292.480500005</v>
      </c>
      <c r="AQ14" s="9">
        <f>'REV-REVCALC_CWS'!AP90</f>
        <v>58622292.480500005</v>
      </c>
      <c r="AR14" s="9">
        <f>'REV-REVCALC_CWS'!AQ90</f>
        <v>58622292.480500005</v>
      </c>
      <c r="AS14" s="9">
        <f>'REV-REVCALC_CWS'!AR90</f>
        <v>58622292.480500005</v>
      </c>
      <c r="AT14" s="9">
        <f>'REV-REVCALC_CWS'!AS90</f>
        <v>58622292.480500005</v>
      </c>
      <c r="AU14" s="9">
        <f>'REV-REVCALC_CWS'!AT90</f>
        <v>58622292.480500005</v>
      </c>
      <c r="AV14" s="9">
        <f>'REV-REVCALC_CWS'!AU90</f>
        <v>58622292.480500005</v>
      </c>
      <c r="AW14" s="9">
        <f>'REV-REVCALC_CWS'!AV90</f>
        <v>58622292.480500005</v>
      </c>
      <c r="AX14" s="9">
        <f>'REV-REVCALC_CWS'!AW90</f>
        <v>58622292.480500005</v>
      </c>
      <c r="AY14" s="9">
        <f>'REV-REVCALC_CWS'!AX90</f>
        <v>41956194.987000003</v>
      </c>
      <c r="AZ14" s="9">
        <f>'REV-REVCALC_CWS'!AY90</f>
        <v>35721001.751675002</v>
      </c>
      <c r="BA14" s="9">
        <f>'REV-REVCALC_CWS'!AZ90</f>
        <v>51986861.954700008</v>
      </c>
      <c r="BB14" s="9">
        <f>'REV-REVCALC_CWS'!BA90</f>
        <v>57386561.839000009</v>
      </c>
      <c r="BC14" s="9">
        <f>'REV-REVCALC_CWS'!BB90</f>
        <v>57386561.839000009</v>
      </c>
      <c r="BD14" s="9">
        <f>'REV-REVCALC_CWS'!BC90</f>
        <v>57386561.839000009</v>
      </c>
      <c r="BE14" s="9">
        <f>'REV-REVCALC_CWS'!BD90</f>
        <v>57386561.839000009</v>
      </c>
      <c r="BF14" s="9">
        <f>'REV-REVCALC_CWS'!BE90</f>
        <v>57386561.839000009</v>
      </c>
      <c r="BG14" s="9">
        <f>'REV-REVCALC_CWS'!BF90</f>
        <v>57386561.839000009</v>
      </c>
      <c r="BH14" s="9">
        <f>'REV-REVCALC_CWS'!BG90</f>
        <v>57386561.839000009</v>
      </c>
      <c r="BI14" s="9">
        <f>'REV-REVCALC_CWS'!BH90</f>
        <v>57386561.839000009</v>
      </c>
      <c r="BJ14" s="9">
        <f>'REV-REVCALC_CWS'!BI90</f>
        <v>57386561.839000009</v>
      </c>
      <c r="BK14" s="9">
        <f>'REV-REVCALC_CWS'!BJ90</f>
        <v>41152443.416025005</v>
      </c>
      <c r="BL14" s="38">
        <f>SUM(C14:BK14)</f>
        <v>2300725557.7784004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9009000</v>
      </c>
      <c r="H17" s="140">
        <f t="shared" si="2"/>
        <v>12002000</v>
      </c>
      <c r="I17" s="140">
        <f t="shared" si="2"/>
        <v>16437000</v>
      </c>
      <c r="J17" s="140">
        <f t="shared" si="2"/>
        <v>16437000</v>
      </c>
      <c r="K17" s="140">
        <f t="shared" si="2"/>
        <v>16437000</v>
      </c>
      <c r="L17" s="140">
        <f t="shared" si="2"/>
        <v>16437000</v>
      </c>
      <c r="M17" s="140">
        <f t="shared" si="2"/>
        <v>16437000</v>
      </c>
      <c r="N17" s="140">
        <f t="shared" si="2"/>
        <v>16437000</v>
      </c>
      <c r="O17" s="140">
        <f t="shared" si="2"/>
        <v>16052500</v>
      </c>
      <c r="P17" s="140">
        <f t="shared" si="2"/>
        <v>16860860</v>
      </c>
      <c r="Q17" s="140">
        <f t="shared" si="2"/>
        <v>21793025</v>
      </c>
      <c r="R17" s="140">
        <f t="shared" si="2"/>
        <v>23444035</v>
      </c>
      <c r="S17" s="140">
        <f t="shared" si="2"/>
        <v>23444035</v>
      </c>
      <c r="T17" s="140">
        <f t="shared" si="2"/>
        <v>23444035</v>
      </c>
      <c r="U17" s="140">
        <f t="shared" si="2"/>
        <v>23444035</v>
      </c>
      <c r="V17" s="140">
        <f t="shared" si="2"/>
        <v>23444035</v>
      </c>
      <c r="W17" s="140">
        <f t="shared" si="2"/>
        <v>23444035</v>
      </c>
      <c r="X17" s="140">
        <f t="shared" si="2"/>
        <v>23444035</v>
      </c>
      <c r="Y17" s="140">
        <f t="shared" si="2"/>
        <v>23444035</v>
      </c>
      <c r="Z17" s="140">
        <f t="shared" si="2"/>
        <v>23444035</v>
      </c>
      <c r="AA17" s="140">
        <f t="shared" si="2"/>
        <v>18511870</v>
      </c>
      <c r="AB17" s="140">
        <f t="shared" si="2"/>
        <v>33083071.150000002</v>
      </c>
      <c r="AC17" s="140">
        <f t="shared" si="2"/>
        <v>47735501.350000001</v>
      </c>
      <c r="AD17" s="140">
        <f t="shared" si="2"/>
        <v>52637390.700000003</v>
      </c>
      <c r="AE17" s="140">
        <f t="shared" si="2"/>
        <v>52637390.700000003</v>
      </c>
      <c r="AF17" s="140">
        <f t="shared" si="2"/>
        <v>52637390.700000003</v>
      </c>
      <c r="AG17" s="140">
        <f t="shared" si="2"/>
        <v>52637390.700000003</v>
      </c>
      <c r="AH17" s="140">
        <f t="shared" si="2"/>
        <v>52637390.700000003</v>
      </c>
      <c r="AI17" s="140">
        <f t="shared" ref="AI17:BK17" si="3">AI14</f>
        <v>52637390.700000003</v>
      </c>
      <c r="AJ17" s="140">
        <f t="shared" si="3"/>
        <v>52637390.700000003</v>
      </c>
      <c r="AK17" s="140">
        <f t="shared" si="3"/>
        <v>52637390.700000003</v>
      </c>
      <c r="AL17" s="140">
        <f t="shared" si="3"/>
        <v>52637390.700000003</v>
      </c>
      <c r="AM17" s="140">
        <f t="shared" si="3"/>
        <v>37956910.450000003</v>
      </c>
      <c r="AN17" s="140">
        <f t="shared" si="3"/>
        <v>36401850.025000006</v>
      </c>
      <c r="AO17" s="140">
        <f t="shared" si="3"/>
        <v>53067947.5185</v>
      </c>
      <c r="AP17" s="140">
        <f t="shared" si="3"/>
        <v>58622292.480500005</v>
      </c>
      <c r="AQ17" s="140">
        <f t="shared" si="3"/>
        <v>58622292.480500005</v>
      </c>
      <c r="AR17" s="140">
        <f t="shared" si="3"/>
        <v>58622292.480500005</v>
      </c>
      <c r="AS17" s="140">
        <f t="shared" si="3"/>
        <v>58622292.480500005</v>
      </c>
      <c r="AT17" s="140">
        <f t="shared" si="3"/>
        <v>58622292.480500005</v>
      </c>
      <c r="AU17" s="140">
        <f t="shared" si="3"/>
        <v>58622292.480500005</v>
      </c>
      <c r="AV17" s="140">
        <f t="shared" si="3"/>
        <v>58622292.480500005</v>
      </c>
      <c r="AW17" s="140">
        <f t="shared" si="3"/>
        <v>58622292.480500005</v>
      </c>
      <c r="AX17" s="140">
        <f t="shared" si="3"/>
        <v>58622292.480500005</v>
      </c>
      <c r="AY17" s="140">
        <f t="shared" si="3"/>
        <v>41956194.987000003</v>
      </c>
      <c r="AZ17" s="140">
        <f t="shared" si="3"/>
        <v>35721001.751675002</v>
      </c>
      <c r="BA17" s="140">
        <f t="shared" si="3"/>
        <v>51986861.954700008</v>
      </c>
      <c r="BB17" s="140">
        <f t="shared" si="3"/>
        <v>57386561.839000009</v>
      </c>
      <c r="BC17" s="140">
        <f t="shared" si="3"/>
        <v>57386561.839000009</v>
      </c>
      <c r="BD17" s="140">
        <f t="shared" si="3"/>
        <v>57386561.839000009</v>
      </c>
      <c r="BE17" s="140">
        <f t="shared" si="3"/>
        <v>57386561.839000009</v>
      </c>
      <c r="BF17" s="140">
        <f t="shared" si="3"/>
        <v>57386561.839000009</v>
      </c>
      <c r="BG17" s="140">
        <f t="shared" si="3"/>
        <v>57386561.839000009</v>
      </c>
      <c r="BH17" s="140">
        <f t="shared" si="3"/>
        <v>57386561.839000009</v>
      </c>
      <c r="BI17" s="140">
        <f t="shared" si="3"/>
        <v>57386561.839000009</v>
      </c>
      <c r="BJ17" s="140">
        <f t="shared" si="3"/>
        <v>57386561.839000009</v>
      </c>
      <c r="BK17" s="140">
        <f t="shared" si="3"/>
        <v>41152443.416025005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9009000</v>
      </c>
      <c r="H18" s="140">
        <f t="shared" ref="H18:BK18" si="5">H17</f>
        <v>12002000</v>
      </c>
      <c r="I18" s="140">
        <f t="shared" si="5"/>
        <v>16437000</v>
      </c>
      <c r="J18" s="140">
        <f t="shared" si="5"/>
        <v>16437000</v>
      </c>
      <c r="K18" s="140">
        <f t="shared" si="5"/>
        <v>16437000</v>
      </c>
      <c r="L18" s="140">
        <f t="shared" si="5"/>
        <v>16437000</v>
      </c>
      <c r="M18" s="140">
        <f t="shared" si="5"/>
        <v>16437000</v>
      </c>
      <c r="N18" s="140">
        <f t="shared" si="5"/>
        <v>16437000</v>
      </c>
      <c r="O18" s="140">
        <f t="shared" si="5"/>
        <v>16052500</v>
      </c>
      <c r="P18" s="140">
        <f t="shared" si="5"/>
        <v>16860860</v>
      </c>
      <c r="Q18" s="140">
        <f t="shared" si="5"/>
        <v>21793025</v>
      </c>
      <c r="R18" s="140">
        <f t="shared" si="5"/>
        <v>23444035</v>
      </c>
      <c r="S18" s="140">
        <f t="shared" si="5"/>
        <v>23444035</v>
      </c>
      <c r="T18" s="140">
        <f t="shared" si="5"/>
        <v>23444035</v>
      </c>
      <c r="U18" s="140">
        <f t="shared" si="5"/>
        <v>23444035</v>
      </c>
      <c r="V18" s="140">
        <f t="shared" si="5"/>
        <v>23444035</v>
      </c>
      <c r="W18" s="140">
        <f t="shared" si="5"/>
        <v>23444035</v>
      </c>
      <c r="X18" s="140">
        <f t="shared" si="5"/>
        <v>23444035</v>
      </c>
      <c r="Y18" s="140">
        <f t="shared" si="5"/>
        <v>23444035</v>
      </c>
      <c r="Z18" s="140">
        <f t="shared" si="5"/>
        <v>23444035</v>
      </c>
      <c r="AA18" s="140">
        <f t="shared" si="5"/>
        <v>18511870</v>
      </c>
      <c r="AB18" s="140">
        <f t="shared" si="5"/>
        <v>33083071.150000002</v>
      </c>
      <c r="AC18" s="140">
        <f t="shared" si="5"/>
        <v>47735501.350000001</v>
      </c>
      <c r="AD18" s="140">
        <f t="shared" si="5"/>
        <v>52637390.700000003</v>
      </c>
      <c r="AE18" s="140">
        <f t="shared" si="5"/>
        <v>52637390.700000003</v>
      </c>
      <c r="AF18" s="140">
        <f t="shared" si="5"/>
        <v>52637390.700000003</v>
      </c>
      <c r="AG18" s="140">
        <f t="shared" si="5"/>
        <v>52637390.700000003</v>
      </c>
      <c r="AH18" s="140">
        <f t="shared" si="5"/>
        <v>52637390.700000003</v>
      </c>
      <c r="AI18" s="140">
        <f t="shared" si="5"/>
        <v>52637390.700000003</v>
      </c>
      <c r="AJ18" s="140">
        <f t="shared" si="5"/>
        <v>52637390.700000003</v>
      </c>
      <c r="AK18" s="140">
        <f t="shared" si="5"/>
        <v>52637390.700000003</v>
      </c>
      <c r="AL18" s="140">
        <f t="shared" si="5"/>
        <v>52637390.700000003</v>
      </c>
      <c r="AM18" s="140">
        <f t="shared" si="5"/>
        <v>37956910.450000003</v>
      </c>
      <c r="AN18" s="140">
        <f t="shared" si="5"/>
        <v>36401850.025000006</v>
      </c>
      <c r="AO18" s="140">
        <f t="shared" si="5"/>
        <v>53067947.5185</v>
      </c>
      <c r="AP18" s="140">
        <f t="shared" si="5"/>
        <v>58622292.480500005</v>
      </c>
      <c r="AQ18" s="140">
        <f t="shared" si="5"/>
        <v>58622292.480500005</v>
      </c>
      <c r="AR18" s="140">
        <f t="shared" si="5"/>
        <v>58622292.480500005</v>
      </c>
      <c r="AS18" s="140">
        <f t="shared" si="5"/>
        <v>58622292.480500005</v>
      </c>
      <c r="AT18" s="140">
        <f t="shared" si="5"/>
        <v>58622292.480500005</v>
      </c>
      <c r="AU18" s="140">
        <f t="shared" si="5"/>
        <v>58622292.480500005</v>
      </c>
      <c r="AV18" s="140">
        <f t="shared" si="5"/>
        <v>58622292.480500005</v>
      </c>
      <c r="AW18" s="140">
        <f t="shared" si="5"/>
        <v>58622292.480500005</v>
      </c>
      <c r="AX18" s="140">
        <f t="shared" si="5"/>
        <v>58622292.480500005</v>
      </c>
      <c r="AY18" s="140">
        <f t="shared" si="5"/>
        <v>41956194.987000003</v>
      </c>
      <c r="AZ18" s="140">
        <f t="shared" si="5"/>
        <v>35721001.751675002</v>
      </c>
      <c r="BA18" s="140">
        <f t="shared" si="5"/>
        <v>51986861.954700008</v>
      </c>
      <c r="BB18" s="140">
        <f t="shared" si="5"/>
        <v>57386561.839000009</v>
      </c>
      <c r="BC18" s="140">
        <f t="shared" si="5"/>
        <v>57386561.839000009</v>
      </c>
      <c r="BD18" s="140">
        <f t="shared" si="5"/>
        <v>57386561.839000009</v>
      </c>
      <c r="BE18" s="140">
        <f t="shared" si="5"/>
        <v>57386561.839000009</v>
      </c>
      <c r="BF18" s="140">
        <f t="shared" si="5"/>
        <v>57386561.839000009</v>
      </c>
      <c r="BG18" s="140">
        <f t="shared" si="5"/>
        <v>57386561.839000009</v>
      </c>
      <c r="BH18" s="140">
        <f t="shared" si="5"/>
        <v>57386561.839000009</v>
      </c>
      <c r="BI18" s="140">
        <f t="shared" si="5"/>
        <v>57386561.839000009</v>
      </c>
      <c r="BJ18" s="140">
        <f t="shared" si="5"/>
        <v>57386561.839000009</v>
      </c>
      <c r="BK18" s="140">
        <f t="shared" si="5"/>
        <v>41152443.416025005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7" t="s">
        <v>284</v>
      </c>
      <c r="BO2" s="39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 t="s">
        <v>36</v>
      </c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 t="s">
        <v>37</v>
      </c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 t="s">
        <v>38</v>
      </c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 t="s">
        <v>39</v>
      </c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90" t="s">
        <v>35</v>
      </c>
      <c r="C14" s="390"/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 t="s">
        <v>36</v>
      </c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 t="s">
        <v>37</v>
      </c>
      <c r="AA14" s="390"/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 t="s">
        <v>38</v>
      </c>
      <c r="AM14" s="390"/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 t="s">
        <v>39</v>
      </c>
      <c r="AY14" s="390"/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8" t="s">
        <v>279</v>
      </c>
      <c r="I1" s="398"/>
      <c r="J1" s="398"/>
      <c r="K1" s="39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10"/>
      <c r="S3" s="390" t="s">
        <v>36</v>
      </c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10"/>
      <c r="AF3" s="390" t="s">
        <v>37</v>
      </c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0"/>
      <c r="AS3" s="390" t="s">
        <v>38</v>
      </c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10"/>
      <c r="BF3" s="390" t="s">
        <v>39</v>
      </c>
      <c r="BG3" s="390"/>
      <c r="BH3" s="390"/>
      <c r="BI3" s="390"/>
      <c r="BJ3" s="390"/>
      <c r="BK3" s="390"/>
      <c r="BL3" s="390"/>
      <c r="BM3" s="39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90" t="s">
        <v>35</v>
      </c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 t="s">
        <v>36</v>
      </c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 t="s">
        <v>37</v>
      </c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 t="s">
        <v>38</v>
      </c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 t="s">
        <v>39</v>
      </c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90" t="s">
        <v>35</v>
      </c>
      <c r="D21" s="390"/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 t="s">
        <v>36</v>
      </c>
      <c r="P21" s="390"/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 t="s">
        <v>37</v>
      </c>
      <c r="AB21" s="390"/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 t="s">
        <v>38</v>
      </c>
      <c r="AN21" s="390"/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 t="s">
        <v>39</v>
      </c>
      <c r="AZ21" s="390"/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90" t="s">
        <v>35</v>
      </c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 t="s">
        <v>36</v>
      </c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 t="s">
        <v>37</v>
      </c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 t="s">
        <v>38</v>
      </c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 t="s">
        <v>39</v>
      </c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90" t="s">
        <v>35</v>
      </c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 t="s">
        <v>36</v>
      </c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 t="s">
        <v>37</v>
      </c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 t="s">
        <v>38</v>
      </c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 t="s">
        <v>39</v>
      </c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90" t="s">
        <v>151</v>
      </c>
      <c r="B5" s="390"/>
    </row>
    <row r="6" spans="1:63" x14ac:dyDescent="0.15">
      <c r="C6" s="390" t="s">
        <v>35</v>
      </c>
      <c r="D6" s="390"/>
      <c r="E6" s="390"/>
      <c r="F6" s="390"/>
      <c r="G6" s="390"/>
      <c r="H6" s="390"/>
      <c r="I6" s="390"/>
      <c r="J6" s="390"/>
      <c r="K6" s="390"/>
      <c r="L6" s="390"/>
      <c r="M6" s="390"/>
      <c r="N6" s="390"/>
      <c r="O6" s="390" t="s">
        <v>36</v>
      </c>
      <c r="P6" s="390"/>
      <c r="Q6" s="390"/>
      <c r="R6" s="390"/>
      <c r="S6" s="390"/>
      <c r="T6" s="390"/>
      <c r="U6" s="390"/>
      <c r="V6" s="390"/>
      <c r="W6" s="390"/>
      <c r="X6" s="390"/>
      <c r="Y6" s="390"/>
      <c r="Z6" s="390"/>
      <c r="AA6" s="390" t="s">
        <v>37</v>
      </c>
      <c r="AB6" s="390"/>
      <c r="AC6" s="390"/>
      <c r="AD6" s="390"/>
      <c r="AE6" s="390"/>
      <c r="AF6" s="390"/>
      <c r="AG6" s="390"/>
      <c r="AH6" s="390"/>
      <c r="AI6" s="390"/>
      <c r="AJ6" s="390"/>
      <c r="AK6" s="390"/>
      <c r="AL6" s="390"/>
      <c r="AM6" s="390" t="s">
        <v>38</v>
      </c>
      <c r="AN6" s="390"/>
      <c r="AO6" s="390"/>
      <c r="AP6" s="390"/>
      <c r="AQ6" s="390"/>
      <c r="AR6" s="390"/>
      <c r="AS6" s="390"/>
      <c r="AT6" s="390"/>
      <c r="AU6" s="390"/>
      <c r="AV6" s="390"/>
      <c r="AW6" s="390"/>
      <c r="AX6" s="390"/>
      <c r="AY6" s="390" t="s">
        <v>39</v>
      </c>
      <c r="AZ6" s="390"/>
      <c r="BA6" s="390"/>
      <c r="BB6" s="390"/>
      <c r="BC6" s="390"/>
      <c r="BD6" s="390"/>
      <c r="BE6" s="390"/>
      <c r="BF6" s="390"/>
      <c r="BG6" s="390"/>
      <c r="BH6" s="390"/>
      <c r="BI6" s="390"/>
      <c r="BJ6" s="39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90" t="s">
        <v>154</v>
      </c>
      <c r="B13" s="390"/>
    </row>
    <row r="14" spans="1:63" x14ac:dyDescent="0.15">
      <c r="C14" s="390" t="s">
        <v>35</v>
      </c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/>
      <c r="O14" s="390" t="s">
        <v>36</v>
      </c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 t="s">
        <v>37</v>
      </c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/>
      <c r="AM14" s="390" t="s">
        <v>38</v>
      </c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/>
      <c r="AY14" s="390" t="s">
        <v>39</v>
      </c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  <c r="BJ14" s="39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187</vt:i4>
      </vt:variant>
    </vt:vector>
  </HeadingPairs>
  <TitlesOfParts>
    <vt:vector size="25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2023-05-09T21:17:38Z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