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DFB6284-8962-D040-B4BA-683E1D1C7F3B}" xr6:coauthVersionLast="47" xr6:coauthVersionMax="47" xr10:uidLastSave="{00000000-0000-0000-0000-000000000000}"/>
  <bookViews>
    <workbookView xWindow="7820" yWindow="-20980" windowWidth="28980" windowHeight="20980" firstSheet="8" activeTab="10" xr2:uid="{CB7E926F-B5C3-1D45-B80F-62770FD1CE10}"/>
    <workbookView xWindow="2600" yWindow="-26140" windowWidth="18620" windowHeight="17720" firstSheet="4" activeTab="7" xr2:uid="{0A685C3A-72EB-1743-852A-4B631CE30C2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'FIN-VALUE_CWS'!$G$9</definedName>
    <definedName name="ActivosPeriodoAnterior">'CAPEX-FA_CWS '!$G$19</definedName>
    <definedName name="ADMIN_LBR">#REF!</definedName>
    <definedName name="ADVENT_LBR">#REF!</definedName>
    <definedName name="CajaPositivo">'FIN-VALUE_CWS'!$Q$6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ebYR2">'FIN-VALUE_CWS'!$Q$9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NovYR1">'FIN-VALUE_CWS'!$N$9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5" i="111" l="1"/>
  <c r="B35" i="111"/>
  <c r="B34" i="111"/>
  <c r="D34" i="111"/>
  <c r="E29" i="111"/>
  <c r="C29" i="111"/>
  <c r="C28" i="111"/>
  <c r="C13" i="111"/>
  <c r="C53" i="64"/>
  <c r="C23" i="64"/>
  <c r="C25" i="64"/>
  <c r="C28" i="64"/>
  <c r="C27" i="111"/>
  <c r="B10" i="47"/>
  <c r="N38" i="47"/>
  <c r="N6" i="48"/>
  <c r="N9" i="48"/>
  <c r="N8" i="48"/>
  <c r="N13" i="48"/>
  <c r="N35" i="48"/>
  <c r="N34" i="48"/>
  <c r="D16" i="49"/>
  <c r="AO16" i="49"/>
  <c r="AO66" i="49"/>
  <c r="AO68" i="49"/>
  <c r="BJ41" i="48"/>
  <c r="D89" i="49"/>
  <c r="AO89" i="49"/>
  <c r="AO139" i="49"/>
  <c r="AO141" i="49"/>
  <c r="BJ45" i="48"/>
  <c r="BJ91" i="48"/>
  <c r="BK26" i="92"/>
  <c r="BK28" i="92"/>
  <c r="BI41" i="48"/>
  <c r="BI45" i="48"/>
  <c r="BI91" i="48"/>
  <c r="BJ26" i="92"/>
  <c r="BJ28" i="92"/>
  <c r="BH41" i="48"/>
  <c r="BH45" i="48"/>
  <c r="BH91" i="48"/>
  <c r="BI26" i="92"/>
  <c r="BI28" i="92"/>
  <c r="BG41" i="48"/>
  <c r="BG45" i="48"/>
  <c r="BG91" i="48"/>
  <c r="BH26" i="92"/>
  <c r="BH28" i="92"/>
  <c r="BF41" i="48"/>
  <c r="BF45" i="48"/>
  <c r="BF91" i="48"/>
  <c r="BG26" i="92"/>
  <c r="BG28" i="92"/>
  <c r="BE41" i="48"/>
  <c r="BE45" i="48"/>
  <c r="BE91" i="48"/>
  <c r="BF26" i="92"/>
  <c r="BF28" i="92"/>
  <c r="BD41" i="48"/>
  <c r="BD45" i="48"/>
  <c r="BD91" i="48"/>
  <c r="BE26" i="92"/>
  <c r="BE28" i="92"/>
  <c r="BC41" i="48"/>
  <c r="BC45" i="48"/>
  <c r="BC91" i="48"/>
  <c r="BD26" i="92"/>
  <c r="BD28" i="92"/>
  <c r="BB41" i="48"/>
  <c r="BB45" i="48"/>
  <c r="BB91" i="48"/>
  <c r="BC26" i="92"/>
  <c r="BC28" i="92"/>
  <c r="BA41" i="48"/>
  <c r="BA45" i="48"/>
  <c r="BA91" i="48"/>
  <c r="BB26" i="92"/>
  <c r="BB28" i="92"/>
  <c r="AZ41" i="48"/>
  <c r="AZ45" i="48"/>
  <c r="AZ91" i="48"/>
  <c r="BA26" i="92"/>
  <c r="BA28" i="92"/>
  <c r="AY41" i="48"/>
  <c r="AY45" i="48"/>
  <c r="AY91" i="48"/>
  <c r="AZ26" i="92"/>
  <c r="AZ28" i="92"/>
  <c r="AX41" i="48"/>
  <c r="AX45" i="48"/>
  <c r="AX91" i="48"/>
  <c r="AY26" i="92"/>
  <c r="AY28" i="92"/>
  <c r="AW41" i="48"/>
  <c r="AW45" i="48"/>
  <c r="AW91" i="48"/>
  <c r="AX26" i="92"/>
  <c r="AX28" i="92"/>
  <c r="AV41" i="48"/>
  <c r="AV45" i="48"/>
  <c r="AV91" i="48"/>
  <c r="AW26" i="92"/>
  <c r="AW28" i="92"/>
  <c r="AU41" i="48"/>
  <c r="AU45" i="48"/>
  <c r="AU91" i="48"/>
  <c r="AV26" i="92"/>
  <c r="AV28" i="92"/>
  <c r="AT41" i="48"/>
  <c r="AT45" i="48"/>
  <c r="AT91" i="48"/>
  <c r="AU26" i="92"/>
  <c r="AU28" i="92"/>
  <c r="AS41" i="48"/>
  <c r="AS45" i="48"/>
  <c r="AS91" i="48"/>
  <c r="AT26" i="92"/>
  <c r="AT28" i="92"/>
  <c r="AR41" i="48"/>
  <c r="AR45" i="48"/>
  <c r="AR91" i="48"/>
  <c r="AS26" i="92"/>
  <c r="AS28" i="92"/>
  <c r="AQ41" i="48"/>
  <c r="AQ45" i="48"/>
  <c r="AQ91" i="48"/>
  <c r="AR26" i="92"/>
  <c r="AR28" i="92"/>
  <c r="AP41" i="48"/>
  <c r="AP45" i="48"/>
  <c r="AP91" i="48"/>
  <c r="AQ26" i="92"/>
  <c r="AQ28" i="92"/>
  <c r="AO41" i="48"/>
  <c r="AO45" i="48"/>
  <c r="AO91" i="48"/>
  <c r="AP26" i="92"/>
  <c r="AP28" i="92"/>
  <c r="AN41" i="48"/>
  <c r="AN45" i="48"/>
  <c r="AN91" i="48"/>
  <c r="AO26" i="92"/>
  <c r="AO28" i="92"/>
  <c r="AM41" i="48"/>
  <c r="AM45" i="48"/>
  <c r="AM91" i="48"/>
  <c r="AN26" i="92"/>
  <c r="AN28" i="92"/>
  <c r="AL41" i="48"/>
  <c r="AL45" i="48"/>
  <c r="AL91" i="48"/>
  <c r="AM26" i="92"/>
  <c r="AM28" i="92"/>
  <c r="M38" i="47"/>
  <c r="M6" i="48"/>
  <c r="M9" i="48"/>
  <c r="M8" i="48"/>
  <c r="M13" i="48"/>
  <c r="M35" i="48"/>
  <c r="M34" i="48"/>
  <c r="D15" i="49"/>
  <c r="AN15" i="49"/>
  <c r="AN66" i="49"/>
  <c r="AN68" i="49"/>
  <c r="AK41" i="48"/>
  <c r="D88" i="49"/>
  <c r="AN88" i="49"/>
  <c r="AN139" i="49"/>
  <c r="AN141" i="49"/>
  <c r="AK45" i="48"/>
  <c r="AK91" i="48"/>
  <c r="AL26" i="92"/>
  <c r="AL28" i="92"/>
  <c r="L38" i="47"/>
  <c r="L6" i="48"/>
  <c r="L9" i="48"/>
  <c r="L8" i="48"/>
  <c r="L13" i="48"/>
  <c r="L35" i="48"/>
  <c r="L34" i="48"/>
  <c r="D14" i="49"/>
  <c r="AM14" i="49"/>
  <c r="AM66" i="49"/>
  <c r="AM68" i="49"/>
  <c r="AJ41" i="48"/>
  <c r="D87" i="49"/>
  <c r="AM87" i="49"/>
  <c r="AM139" i="49"/>
  <c r="AM141" i="49"/>
  <c r="AJ45" i="48"/>
  <c r="AJ91" i="48"/>
  <c r="AK26" i="92"/>
  <c r="AK28" i="92"/>
  <c r="K38" i="47"/>
  <c r="K6" i="48"/>
  <c r="K9" i="48"/>
  <c r="K8" i="48"/>
  <c r="K13" i="48"/>
  <c r="K35" i="48"/>
  <c r="K34" i="48"/>
  <c r="D13" i="49"/>
  <c r="AL13" i="49"/>
  <c r="AL66" i="49"/>
  <c r="AL68" i="49"/>
  <c r="AI41" i="48"/>
  <c r="D86" i="49"/>
  <c r="AL86" i="49"/>
  <c r="AL139" i="49"/>
  <c r="AL141" i="49"/>
  <c r="AI45" i="48"/>
  <c r="AI91" i="48"/>
  <c r="AJ26" i="92"/>
  <c r="AJ28" i="92"/>
  <c r="J38" i="47"/>
  <c r="J6" i="48"/>
  <c r="J9" i="48"/>
  <c r="J8" i="48"/>
  <c r="J13" i="48"/>
  <c r="J35" i="48"/>
  <c r="J34" i="48"/>
  <c r="D12" i="49"/>
  <c r="AK12" i="49"/>
  <c r="AK66" i="49"/>
  <c r="AK68" i="49"/>
  <c r="AH41" i="48"/>
  <c r="D85" i="49"/>
  <c r="AK85" i="49"/>
  <c r="AK139" i="49"/>
  <c r="AK141" i="49"/>
  <c r="AH45" i="48"/>
  <c r="AH91" i="48"/>
  <c r="AI26" i="92"/>
  <c r="AI28" i="92"/>
  <c r="I38" i="47"/>
  <c r="I6" i="48"/>
  <c r="I9" i="48"/>
  <c r="I8" i="48"/>
  <c r="I13" i="48"/>
  <c r="I35" i="48"/>
  <c r="I34" i="48"/>
  <c r="D11" i="49"/>
  <c r="AJ11" i="49"/>
  <c r="AJ66" i="49"/>
  <c r="AJ68" i="49"/>
  <c r="AG41" i="48"/>
  <c r="D84" i="49"/>
  <c r="AJ84" i="49"/>
  <c r="AJ139" i="49"/>
  <c r="AJ141" i="49"/>
  <c r="AG45" i="48"/>
  <c r="AG91" i="48"/>
  <c r="AH26" i="92"/>
  <c r="AH28" i="92"/>
  <c r="H38" i="47"/>
  <c r="H6" i="48"/>
  <c r="H9" i="48"/>
  <c r="H8" i="48"/>
  <c r="H13" i="48"/>
  <c r="H35" i="48"/>
  <c r="H34" i="48"/>
  <c r="D10" i="49"/>
  <c r="AI10" i="49"/>
  <c r="AI66" i="49"/>
  <c r="AI68" i="49"/>
  <c r="AF41" i="48"/>
  <c r="D83" i="49"/>
  <c r="AI83" i="49"/>
  <c r="AI139" i="49"/>
  <c r="AI141" i="49"/>
  <c r="AF45" i="48"/>
  <c r="AF91" i="48"/>
  <c r="AG26" i="92"/>
  <c r="AG28" i="92"/>
  <c r="G38" i="47"/>
  <c r="G6" i="48"/>
  <c r="G9" i="48"/>
  <c r="G8" i="48"/>
  <c r="G13" i="48"/>
  <c r="G35" i="48"/>
  <c r="G34" i="48"/>
  <c r="D9" i="49"/>
  <c r="AH9" i="49"/>
  <c r="AH66" i="49"/>
  <c r="AH68" i="49"/>
  <c r="AE41" i="48"/>
  <c r="D82" i="49"/>
  <c r="AH82" i="49"/>
  <c r="AH139" i="49"/>
  <c r="AH141" i="49"/>
  <c r="AE45" i="48"/>
  <c r="AE91" i="48"/>
  <c r="AF26" i="92"/>
  <c r="AF28" i="92"/>
  <c r="F38" i="47"/>
  <c r="F6" i="48"/>
  <c r="F9" i="48"/>
  <c r="F8" i="48"/>
  <c r="F13" i="48"/>
  <c r="F35" i="48"/>
  <c r="F34" i="48"/>
  <c r="D8" i="49"/>
  <c r="AG8" i="49"/>
  <c r="AG66" i="49"/>
  <c r="AG68" i="49"/>
  <c r="AD41" i="48"/>
  <c r="D81" i="49"/>
  <c r="AG81" i="49"/>
  <c r="AG139" i="49"/>
  <c r="AG141" i="49"/>
  <c r="AD45" i="48"/>
  <c r="AD91" i="48"/>
  <c r="AE26" i="92"/>
  <c r="AE28" i="92"/>
  <c r="E36" i="47"/>
  <c r="E38" i="47"/>
  <c r="E6" i="48"/>
  <c r="E9" i="48"/>
  <c r="E8" i="48"/>
  <c r="E13" i="48"/>
  <c r="E35" i="48"/>
  <c r="E34" i="48"/>
  <c r="D7" i="49"/>
  <c r="AF7" i="49"/>
  <c r="AF66" i="49"/>
  <c r="AF68" i="49"/>
  <c r="AC41" i="48"/>
  <c r="D80" i="49"/>
  <c r="AF80" i="49"/>
  <c r="AF139" i="49"/>
  <c r="AF141" i="49"/>
  <c r="AC45" i="48"/>
  <c r="AC91" i="48"/>
  <c r="AD26" i="92"/>
  <c r="AD28" i="92"/>
  <c r="D36" i="47"/>
  <c r="D38" i="47"/>
  <c r="D6" i="48"/>
  <c r="D9" i="48"/>
  <c r="D8" i="48"/>
  <c r="D13" i="48"/>
  <c r="D35" i="48"/>
  <c r="D34" i="48"/>
  <c r="D6" i="49"/>
  <c r="AE6" i="49"/>
  <c r="AE66" i="49"/>
  <c r="AE68" i="49"/>
  <c r="AB41" i="48"/>
  <c r="D79" i="49"/>
  <c r="AE79" i="49"/>
  <c r="AE139" i="49"/>
  <c r="AE141" i="49"/>
  <c r="AB45" i="48"/>
  <c r="AB91" i="48"/>
  <c r="AC26" i="92"/>
  <c r="AC28" i="92"/>
  <c r="C36" i="47"/>
  <c r="C38" i="47"/>
  <c r="C6" i="48"/>
  <c r="C9" i="48"/>
  <c r="C8" i="48"/>
  <c r="C13" i="48"/>
  <c r="C35" i="48"/>
  <c r="C34" i="48"/>
  <c r="D5" i="49"/>
  <c r="AD5" i="49"/>
  <c r="AD66" i="49"/>
  <c r="AD68" i="49"/>
  <c r="AA41" i="48"/>
  <c r="D78" i="49"/>
  <c r="AD78" i="49"/>
  <c r="AD139" i="49"/>
  <c r="AD141" i="49"/>
  <c r="AA45" i="48"/>
  <c r="AA91" i="48"/>
  <c r="AB26" i="92"/>
  <c r="AB28" i="92"/>
  <c r="AC16" i="49"/>
  <c r="AC66" i="49"/>
  <c r="AC68" i="49"/>
  <c r="Z41" i="48"/>
  <c r="AC89" i="49"/>
  <c r="AC139" i="49"/>
  <c r="AC141" i="49"/>
  <c r="Z45" i="48"/>
  <c r="Z91" i="48"/>
  <c r="AA26" i="92"/>
  <c r="AA28" i="92"/>
  <c r="AB15" i="49"/>
  <c r="AB66" i="49"/>
  <c r="AB68" i="49"/>
  <c r="Y41" i="48"/>
  <c r="AB88" i="49"/>
  <c r="AB139" i="49"/>
  <c r="AB141" i="49"/>
  <c r="Y45" i="48"/>
  <c r="Y91" i="48"/>
  <c r="Z26" i="92"/>
  <c r="Z28" i="92"/>
  <c r="AA14" i="49"/>
  <c r="AA66" i="49"/>
  <c r="AA68" i="49"/>
  <c r="X41" i="48"/>
  <c r="AA87" i="49"/>
  <c r="AA139" i="49"/>
  <c r="AA141" i="49"/>
  <c r="X45" i="48"/>
  <c r="X91" i="48"/>
  <c r="Y26" i="92"/>
  <c r="Y28" i="92"/>
  <c r="Z13" i="49"/>
  <c r="Z66" i="49"/>
  <c r="Z68" i="49"/>
  <c r="W41" i="48"/>
  <c r="Z86" i="49"/>
  <c r="Z139" i="49"/>
  <c r="Z141" i="49"/>
  <c r="W45" i="48"/>
  <c r="W91" i="48"/>
  <c r="X26" i="92"/>
  <c r="X28" i="92"/>
  <c r="Y12" i="49"/>
  <c r="Y66" i="49"/>
  <c r="Y68" i="49"/>
  <c r="V41" i="48"/>
  <c r="Y85" i="49"/>
  <c r="Y139" i="49"/>
  <c r="Y141" i="49"/>
  <c r="V45" i="48"/>
  <c r="V91" i="48"/>
  <c r="W26" i="92"/>
  <c r="W28" i="92"/>
  <c r="X11" i="49"/>
  <c r="X66" i="49"/>
  <c r="X68" i="49"/>
  <c r="U41" i="48"/>
  <c r="X84" i="49"/>
  <c r="X139" i="49"/>
  <c r="X141" i="49"/>
  <c r="U45" i="48"/>
  <c r="U91" i="48"/>
  <c r="V26" i="92"/>
  <c r="V28" i="92"/>
  <c r="W10" i="49"/>
  <c r="W66" i="49"/>
  <c r="W68" i="49"/>
  <c r="T41" i="48"/>
  <c r="W83" i="49"/>
  <c r="W139" i="49"/>
  <c r="W141" i="49"/>
  <c r="T45" i="48"/>
  <c r="T91" i="48"/>
  <c r="U26" i="92"/>
  <c r="U28" i="92"/>
  <c r="V9" i="49"/>
  <c r="V66" i="49"/>
  <c r="V68" i="49"/>
  <c r="S41" i="48"/>
  <c r="V82" i="49"/>
  <c r="V139" i="49"/>
  <c r="V141" i="49"/>
  <c r="S45" i="48"/>
  <c r="S91" i="48"/>
  <c r="T26" i="92"/>
  <c r="T28" i="92"/>
  <c r="U8" i="49"/>
  <c r="U66" i="49"/>
  <c r="U68" i="49"/>
  <c r="R41" i="48"/>
  <c r="U81" i="49"/>
  <c r="U139" i="49"/>
  <c r="U141" i="49"/>
  <c r="R45" i="48"/>
  <c r="R91" i="48"/>
  <c r="S26" i="92"/>
  <c r="S28" i="92"/>
  <c r="T7" i="49"/>
  <c r="T66" i="49"/>
  <c r="T68" i="49"/>
  <c r="Q41" i="48"/>
  <c r="T80" i="49"/>
  <c r="T139" i="49"/>
  <c r="T141" i="49"/>
  <c r="Q45" i="48"/>
  <c r="Q91" i="48"/>
  <c r="R26" i="92"/>
  <c r="R28" i="92"/>
  <c r="S6" i="49"/>
  <c r="S66" i="49"/>
  <c r="S68" i="49"/>
  <c r="P41" i="48"/>
  <c r="S79" i="49"/>
  <c r="S139" i="49"/>
  <c r="S141" i="49"/>
  <c r="P45" i="48"/>
  <c r="P91" i="48"/>
  <c r="Q26" i="92"/>
  <c r="Q28" i="92"/>
  <c r="R5" i="49"/>
  <c r="R66" i="49"/>
  <c r="R68" i="49"/>
  <c r="O41" i="48"/>
  <c r="R78" i="49"/>
  <c r="R139" i="49"/>
  <c r="R141" i="49"/>
  <c r="O45" i="48"/>
  <c r="O91" i="48"/>
  <c r="P26" i="92"/>
  <c r="P28" i="92"/>
  <c r="N14" i="48"/>
  <c r="N17" i="48"/>
  <c r="N21" i="48"/>
  <c r="N22" i="48"/>
  <c r="N23" i="48"/>
  <c r="N24" i="48"/>
  <c r="N26" i="48"/>
  <c r="N28" i="48"/>
  <c r="N38" i="48"/>
  <c r="N40" i="48"/>
  <c r="Q16" i="49"/>
  <c r="Q66" i="49"/>
  <c r="Q68" i="49"/>
  <c r="N41" i="48"/>
  <c r="N44" i="48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O26" i="92"/>
  <c r="O28" i="92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N26" i="92"/>
  <c r="N28" i="92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M26" i="92"/>
  <c r="M28" i="92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L26" i="92"/>
  <c r="L28" i="92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K26" i="92"/>
  <c r="K28" i="92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J26" i="92"/>
  <c r="J28" i="92"/>
  <c r="H14" i="48"/>
  <c r="H17" i="48"/>
  <c r="H21" i="48"/>
  <c r="H22" i="48"/>
  <c r="H23" i="48"/>
  <c r="H24" i="48"/>
  <c r="H26" i="48"/>
  <c r="H28" i="48"/>
  <c r="H38" i="48"/>
  <c r="H40" i="48"/>
  <c r="K10" i="49"/>
  <c r="K66" i="49"/>
  <c r="K68" i="49"/>
  <c r="H41" i="48"/>
  <c r="H44" i="48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I26" i="92"/>
  <c r="I28" i="92"/>
  <c r="G14" i="48"/>
  <c r="G17" i="48"/>
  <c r="G21" i="48"/>
  <c r="G22" i="48"/>
  <c r="G23" i="48"/>
  <c r="G24" i="48"/>
  <c r="G26" i="48"/>
  <c r="G28" i="48"/>
  <c r="G38" i="48"/>
  <c r="G40" i="48"/>
  <c r="J9" i="49"/>
  <c r="J66" i="49"/>
  <c r="J68" i="49"/>
  <c r="G41" i="48"/>
  <c r="G44" i="48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H26" i="92"/>
  <c r="H28" i="92"/>
  <c r="F14" i="48"/>
  <c r="F17" i="48"/>
  <c r="F21" i="48"/>
  <c r="F22" i="48"/>
  <c r="F23" i="48"/>
  <c r="F24" i="48"/>
  <c r="F26" i="48"/>
  <c r="F28" i="48"/>
  <c r="F38" i="48"/>
  <c r="F40" i="48"/>
  <c r="I8" i="49"/>
  <c r="I66" i="49"/>
  <c r="I68" i="49"/>
  <c r="F41" i="48"/>
  <c r="F44" i="48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G26" i="92"/>
  <c r="G28" i="92"/>
  <c r="E14" i="48"/>
  <c r="E17" i="48"/>
  <c r="E21" i="48"/>
  <c r="E22" i="48"/>
  <c r="E23" i="48"/>
  <c r="E24" i="48"/>
  <c r="E26" i="48"/>
  <c r="E28" i="48"/>
  <c r="E38" i="48"/>
  <c r="E40" i="48"/>
  <c r="H7" i="49"/>
  <c r="H66" i="49"/>
  <c r="H68" i="49"/>
  <c r="E41" i="48"/>
  <c r="E44" i="48"/>
  <c r="H80" i="49"/>
  <c r="H139" i="49"/>
  <c r="H141" i="49"/>
  <c r="E45" i="48"/>
  <c r="E50" i="48"/>
  <c r="E51" i="48"/>
  <c r="E54" i="48"/>
  <c r="E58" i="48"/>
  <c r="E59" i="48"/>
  <c r="E60" i="48"/>
  <c r="E61" i="48"/>
  <c r="E63" i="48"/>
  <c r="E65" i="48"/>
  <c r="E72" i="48"/>
  <c r="E71" i="48"/>
  <c r="E75" i="48"/>
  <c r="E77" i="48"/>
  <c r="E81" i="48"/>
  <c r="E91" i="48"/>
  <c r="F26" i="92"/>
  <c r="F28" i="92"/>
  <c r="D14" i="48"/>
  <c r="D17" i="48"/>
  <c r="D21" i="48"/>
  <c r="D22" i="48"/>
  <c r="D23" i="48"/>
  <c r="D24" i="48"/>
  <c r="D26" i="48"/>
  <c r="D28" i="48"/>
  <c r="D38" i="48"/>
  <c r="D40" i="48"/>
  <c r="G6" i="49"/>
  <c r="G66" i="49"/>
  <c r="G68" i="49"/>
  <c r="D41" i="48"/>
  <c r="D44" i="48"/>
  <c r="G79" i="49"/>
  <c r="G139" i="49"/>
  <c r="G141" i="49"/>
  <c r="D45" i="48"/>
  <c r="D50" i="48"/>
  <c r="D51" i="48"/>
  <c r="D54" i="48"/>
  <c r="D58" i="48"/>
  <c r="D59" i="48"/>
  <c r="D60" i="48"/>
  <c r="D61" i="48"/>
  <c r="D63" i="48"/>
  <c r="D65" i="48"/>
  <c r="D72" i="48"/>
  <c r="D71" i="48"/>
  <c r="D75" i="48"/>
  <c r="D77" i="48"/>
  <c r="D81" i="48"/>
  <c r="D91" i="48"/>
  <c r="E26" i="92"/>
  <c r="E28" i="92"/>
  <c r="C21" i="48"/>
  <c r="C22" i="48"/>
  <c r="C23" i="48"/>
  <c r="C24" i="48"/>
  <c r="C26" i="48"/>
  <c r="C28" i="48"/>
  <c r="C38" i="48"/>
  <c r="C40" i="48"/>
  <c r="F5" i="49"/>
  <c r="F66" i="49"/>
  <c r="F68" i="49"/>
  <c r="C41" i="48"/>
  <c r="C44" i="48"/>
  <c r="F78" i="49"/>
  <c r="F139" i="49"/>
  <c r="F141" i="49"/>
  <c r="C45" i="48"/>
  <c r="C50" i="48"/>
  <c r="C51" i="48"/>
  <c r="C54" i="48"/>
  <c r="C58" i="48"/>
  <c r="C59" i="48"/>
  <c r="C60" i="48"/>
  <c r="C61" i="48"/>
  <c r="C63" i="48"/>
  <c r="C65" i="48"/>
  <c r="C72" i="48"/>
  <c r="C71" i="48"/>
  <c r="C75" i="48"/>
  <c r="C77" i="48"/>
  <c r="C81" i="48"/>
  <c r="C91" i="48"/>
  <c r="D26" i="92"/>
  <c r="D28" i="92"/>
  <c r="BB49" i="68"/>
  <c r="BB50" i="68"/>
  <c r="BB76" i="68"/>
  <c r="BD341" i="6"/>
  <c r="AZ145" i="91"/>
  <c r="BB94" i="68"/>
  <c r="BD332" i="6"/>
  <c r="AZ138" i="91"/>
  <c r="BB93" i="68"/>
  <c r="BD323" i="6"/>
  <c r="AZ131" i="91"/>
  <c r="BB75" i="68"/>
  <c r="BD305" i="6"/>
  <c r="AZ117" i="91"/>
  <c r="AZ159" i="91"/>
  <c r="BC49" i="68"/>
  <c r="BC50" i="68"/>
  <c r="BC76" i="68"/>
  <c r="BE341" i="6"/>
  <c r="BA145" i="91"/>
  <c r="BC94" i="68"/>
  <c r="BE332" i="6"/>
  <c r="BA138" i="91"/>
  <c r="BC93" i="68"/>
  <c r="BE323" i="6"/>
  <c r="BA131" i="91"/>
  <c r="BC75" i="68"/>
  <c r="BE305" i="6"/>
  <c r="BA117" i="91"/>
  <c r="BA159" i="91"/>
  <c r="BD49" i="68"/>
  <c r="BD50" i="68"/>
  <c r="BD76" i="68"/>
  <c r="BF341" i="6"/>
  <c r="BB145" i="91"/>
  <c r="BD94" i="68"/>
  <c r="BF332" i="6"/>
  <c r="BB138" i="91"/>
  <c r="BD93" i="68"/>
  <c r="BF323" i="6"/>
  <c r="BB131" i="91"/>
  <c r="BD75" i="68"/>
  <c r="BF305" i="6"/>
  <c r="BB117" i="91"/>
  <c r="BB159" i="91"/>
  <c r="BE49" i="68"/>
  <c r="BE50" i="68"/>
  <c r="BE76" i="68"/>
  <c r="BG341" i="6"/>
  <c r="BC145" i="91"/>
  <c r="BE94" i="68"/>
  <c r="BG332" i="6"/>
  <c r="BC138" i="91"/>
  <c r="BE93" i="68"/>
  <c r="BG323" i="6"/>
  <c r="BC131" i="91"/>
  <c r="BE75" i="68"/>
  <c r="BG305" i="6"/>
  <c r="BC117" i="91"/>
  <c r="BC159" i="91"/>
  <c r="BF49" i="68"/>
  <c r="BF50" i="68"/>
  <c r="BF76" i="68"/>
  <c r="BH341" i="6"/>
  <c r="BD145" i="91"/>
  <c r="BF94" i="68"/>
  <c r="BH332" i="6"/>
  <c r="BD138" i="91"/>
  <c r="BF93" i="68"/>
  <c r="BH323" i="6"/>
  <c r="BD131" i="91"/>
  <c r="BF75" i="68"/>
  <c r="BH305" i="6"/>
  <c r="BD117" i="91"/>
  <c r="BD159" i="91"/>
  <c r="BG49" i="68"/>
  <c r="BG50" i="68"/>
  <c r="BG76" i="68"/>
  <c r="BI341" i="6"/>
  <c r="BE145" i="91"/>
  <c r="BG94" i="68"/>
  <c r="BI332" i="6"/>
  <c r="BE138" i="91"/>
  <c r="BG93" i="68"/>
  <c r="BI323" i="6"/>
  <c r="BE131" i="91"/>
  <c r="BG75" i="68"/>
  <c r="BI305" i="6"/>
  <c r="BE117" i="91"/>
  <c r="BE159" i="91"/>
  <c r="BH49" i="68"/>
  <c r="BH50" i="68"/>
  <c r="BH76" i="68"/>
  <c r="BJ341" i="6"/>
  <c r="BF145" i="91"/>
  <c r="BH94" i="68"/>
  <c r="BJ332" i="6"/>
  <c r="BF138" i="91"/>
  <c r="BH93" i="68"/>
  <c r="BJ323" i="6"/>
  <c r="BF131" i="91"/>
  <c r="BH75" i="68"/>
  <c r="BJ305" i="6"/>
  <c r="BF117" i="91"/>
  <c r="BF159" i="91"/>
  <c r="BI49" i="68"/>
  <c r="BI50" i="68"/>
  <c r="BI76" i="68"/>
  <c r="BK341" i="6"/>
  <c r="BG145" i="91"/>
  <c r="BI94" i="68"/>
  <c r="BK332" i="6"/>
  <c r="BG138" i="91"/>
  <c r="BI93" i="68"/>
  <c r="BK323" i="6"/>
  <c r="BG131" i="91"/>
  <c r="BI75" i="68"/>
  <c r="BK305" i="6"/>
  <c r="BG117" i="91"/>
  <c r="BG159" i="91"/>
  <c r="BJ49" i="68"/>
  <c r="BJ50" i="68"/>
  <c r="BJ76" i="68"/>
  <c r="BL341" i="6"/>
  <c r="BH145" i="91"/>
  <c r="BJ94" i="68"/>
  <c r="BL332" i="6"/>
  <c r="BH138" i="91"/>
  <c r="BJ93" i="68"/>
  <c r="BL323" i="6"/>
  <c r="BH131" i="91"/>
  <c r="BJ75" i="68"/>
  <c r="BL305" i="6"/>
  <c r="BH117" i="91"/>
  <c r="BH159" i="91"/>
  <c r="BK49" i="68"/>
  <c r="BK50" i="68"/>
  <c r="BK76" i="68"/>
  <c r="BM341" i="6"/>
  <c r="BI145" i="91"/>
  <c r="BK94" i="68"/>
  <c r="BM332" i="6"/>
  <c r="BI138" i="91"/>
  <c r="BK93" i="68"/>
  <c r="BM323" i="6"/>
  <c r="BI131" i="91"/>
  <c r="BK75" i="68"/>
  <c r="BM305" i="6"/>
  <c r="BI117" i="91"/>
  <c r="BI159" i="91"/>
  <c r="BL49" i="68"/>
  <c r="BL50" i="68"/>
  <c r="BL76" i="68"/>
  <c r="BN341" i="6"/>
  <c r="BJ145" i="91"/>
  <c r="BL94" i="68"/>
  <c r="BN332" i="6"/>
  <c r="BJ138" i="91"/>
  <c r="BL93" i="68"/>
  <c r="BN323" i="6"/>
  <c r="BJ131" i="91"/>
  <c r="BL75" i="68"/>
  <c r="BN305" i="6"/>
  <c r="BJ117" i="91"/>
  <c r="BJ159" i="91"/>
  <c r="BM49" i="68"/>
  <c r="BM50" i="68"/>
  <c r="BM76" i="68"/>
  <c r="BO341" i="6"/>
  <c r="BK145" i="91"/>
  <c r="BM94" i="68"/>
  <c r="BO332" i="6"/>
  <c r="BK138" i="91"/>
  <c r="BM93" i="68"/>
  <c r="BO323" i="6"/>
  <c r="BK131" i="91"/>
  <c r="BM75" i="68"/>
  <c r="BO305" i="6"/>
  <c r="BK117" i="91"/>
  <c r="BK159" i="91"/>
  <c r="H19" i="91"/>
  <c r="H25" i="91"/>
  <c r="H24" i="91"/>
  <c r="AP49" i="68"/>
  <c r="AP50" i="68"/>
  <c r="AP76" i="68"/>
  <c r="AR341" i="6"/>
  <c r="AN145" i="91"/>
  <c r="AP94" i="68"/>
  <c r="AR332" i="6"/>
  <c r="AN138" i="91"/>
  <c r="AP93" i="68"/>
  <c r="AR323" i="6"/>
  <c r="AN131" i="91"/>
  <c r="AP75" i="68"/>
  <c r="AR305" i="6"/>
  <c r="AN117" i="91"/>
  <c r="AN159" i="91"/>
  <c r="AQ49" i="68"/>
  <c r="AQ50" i="68"/>
  <c r="AQ76" i="68"/>
  <c r="AS341" i="6"/>
  <c r="AO145" i="91"/>
  <c r="AQ94" i="68"/>
  <c r="AS332" i="6"/>
  <c r="AO138" i="91"/>
  <c r="AQ93" i="68"/>
  <c r="AS323" i="6"/>
  <c r="AO131" i="91"/>
  <c r="AQ75" i="68"/>
  <c r="AS305" i="6"/>
  <c r="AO117" i="91"/>
  <c r="AO159" i="91"/>
  <c r="AR49" i="68"/>
  <c r="AR50" i="68"/>
  <c r="AR76" i="68"/>
  <c r="AT341" i="6"/>
  <c r="AP145" i="91"/>
  <c r="AR94" i="68"/>
  <c r="AT332" i="6"/>
  <c r="AP138" i="91"/>
  <c r="AR93" i="68"/>
  <c r="AT323" i="6"/>
  <c r="AP131" i="91"/>
  <c r="AR75" i="68"/>
  <c r="AT305" i="6"/>
  <c r="AP117" i="91"/>
  <c r="AP159" i="91"/>
  <c r="AS49" i="68"/>
  <c r="AS50" i="68"/>
  <c r="AS76" i="68"/>
  <c r="AU341" i="6"/>
  <c r="AQ145" i="91"/>
  <c r="AS94" i="68"/>
  <c r="AU332" i="6"/>
  <c r="AQ138" i="91"/>
  <c r="AS93" i="68"/>
  <c r="AU323" i="6"/>
  <c r="AQ131" i="91"/>
  <c r="AS75" i="68"/>
  <c r="AU305" i="6"/>
  <c r="AQ117" i="91"/>
  <c r="AQ159" i="91"/>
  <c r="AT49" i="68"/>
  <c r="AT50" i="68"/>
  <c r="AT76" i="68"/>
  <c r="AV341" i="6"/>
  <c r="AR145" i="91"/>
  <c r="AT94" i="68"/>
  <c r="AV332" i="6"/>
  <c r="AR138" i="91"/>
  <c r="AT93" i="68"/>
  <c r="AV323" i="6"/>
  <c r="AR131" i="91"/>
  <c r="AT75" i="68"/>
  <c r="AV305" i="6"/>
  <c r="AR117" i="91"/>
  <c r="AR159" i="91"/>
  <c r="AU49" i="68"/>
  <c r="AU50" i="68"/>
  <c r="AU76" i="68"/>
  <c r="AW341" i="6"/>
  <c r="AS145" i="91"/>
  <c r="AU94" i="68"/>
  <c r="AW332" i="6"/>
  <c r="AS138" i="91"/>
  <c r="AU93" i="68"/>
  <c r="AW323" i="6"/>
  <c r="AS131" i="91"/>
  <c r="AU75" i="68"/>
  <c r="AW305" i="6"/>
  <c r="AS117" i="91"/>
  <c r="AS159" i="91"/>
  <c r="AV49" i="68"/>
  <c r="AV50" i="68"/>
  <c r="AV76" i="68"/>
  <c r="AX341" i="6"/>
  <c r="AT145" i="91"/>
  <c r="AV94" i="68"/>
  <c r="AX332" i="6"/>
  <c r="AT138" i="91"/>
  <c r="AV93" i="68"/>
  <c r="AX323" i="6"/>
  <c r="AT131" i="91"/>
  <c r="AV75" i="68"/>
  <c r="AX305" i="6"/>
  <c r="AT117" i="91"/>
  <c r="AT159" i="91"/>
  <c r="AW49" i="68"/>
  <c r="AW50" i="68"/>
  <c r="AW76" i="68"/>
  <c r="AY341" i="6"/>
  <c r="AU145" i="91"/>
  <c r="AW94" i="68"/>
  <c r="AY332" i="6"/>
  <c r="AU138" i="91"/>
  <c r="AW93" i="68"/>
  <c r="AY323" i="6"/>
  <c r="AU131" i="91"/>
  <c r="AW75" i="68"/>
  <c r="AY305" i="6"/>
  <c r="AU117" i="91"/>
  <c r="AU159" i="91"/>
  <c r="AX49" i="68"/>
  <c r="AX50" i="68"/>
  <c r="AX76" i="68"/>
  <c r="AZ341" i="6"/>
  <c r="AV145" i="91"/>
  <c r="AX94" i="68"/>
  <c r="AZ332" i="6"/>
  <c r="AV138" i="91"/>
  <c r="AX93" i="68"/>
  <c r="AZ323" i="6"/>
  <c r="AV131" i="91"/>
  <c r="AX75" i="68"/>
  <c r="AZ305" i="6"/>
  <c r="AV117" i="91"/>
  <c r="AV159" i="91"/>
  <c r="AY49" i="68"/>
  <c r="AY50" i="68"/>
  <c r="AY76" i="68"/>
  <c r="BA341" i="6"/>
  <c r="AW145" i="91"/>
  <c r="AY94" i="68"/>
  <c r="BA332" i="6"/>
  <c r="AW138" i="91"/>
  <c r="AY93" i="68"/>
  <c r="BA323" i="6"/>
  <c r="AW131" i="91"/>
  <c r="AY75" i="68"/>
  <c r="BA305" i="6"/>
  <c r="AW117" i="91"/>
  <c r="AW159" i="91"/>
  <c r="AZ49" i="68"/>
  <c r="AZ50" i="68"/>
  <c r="AZ76" i="68"/>
  <c r="BB341" i="6"/>
  <c r="AX145" i="91"/>
  <c r="AZ94" i="68"/>
  <c r="BB332" i="6"/>
  <c r="AX138" i="91"/>
  <c r="AZ93" i="68"/>
  <c r="BB323" i="6"/>
  <c r="AX131" i="91"/>
  <c r="AZ75" i="68"/>
  <c r="BB305" i="6"/>
  <c r="AX117" i="91"/>
  <c r="AX159" i="91"/>
  <c r="BA49" i="68"/>
  <c r="BA50" i="68"/>
  <c r="BA76" i="68"/>
  <c r="BC341" i="6"/>
  <c r="AY145" i="91"/>
  <c r="BA94" i="68"/>
  <c r="BC332" i="6"/>
  <c r="AY138" i="91"/>
  <c r="BA93" i="68"/>
  <c r="BC323" i="6"/>
  <c r="AY131" i="91"/>
  <c r="BA75" i="68"/>
  <c r="BC305" i="6"/>
  <c r="AY117" i="91"/>
  <c r="AY159" i="91"/>
  <c r="G19" i="91"/>
  <c r="G25" i="91"/>
  <c r="G24" i="91"/>
  <c r="AD49" i="68"/>
  <c r="AD50" i="68"/>
  <c r="AD76" i="68"/>
  <c r="AF341" i="6"/>
  <c r="AB145" i="91"/>
  <c r="AD94" i="68"/>
  <c r="AF332" i="6"/>
  <c r="AB138" i="91"/>
  <c r="AD93" i="68"/>
  <c r="AF323" i="6"/>
  <c r="AB131" i="91"/>
  <c r="AD75" i="68"/>
  <c r="AF305" i="6"/>
  <c r="AB117" i="91"/>
  <c r="AB159" i="91"/>
  <c r="AE49" i="68"/>
  <c r="AE50" i="68"/>
  <c r="AE76" i="68"/>
  <c r="AG341" i="6"/>
  <c r="AC145" i="91"/>
  <c r="AE94" i="68"/>
  <c r="AG332" i="6"/>
  <c r="AC138" i="91"/>
  <c r="AE93" i="68"/>
  <c r="AG323" i="6"/>
  <c r="AC131" i="91"/>
  <c r="AE75" i="68"/>
  <c r="AG305" i="6"/>
  <c r="AC117" i="91"/>
  <c r="AC159" i="91"/>
  <c r="AF49" i="68"/>
  <c r="AF50" i="68"/>
  <c r="AF76" i="68"/>
  <c r="AH341" i="6"/>
  <c r="AD145" i="91"/>
  <c r="AF94" i="68"/>
  <c r="AH332" i="6"/>
  <c r="AD138" i="91"/>
  <c r="AF93" i="68"/>
  <c r="AH323" i="6"/>
  <c r="AD131" i="91"/>
  <c r="AF75" i="68"/>
  <c r="AH305" i="6"/>
  <c r="AD117" i="91"/>
  <c r="AD159" i="91"/>
  <c r="AG49" i="68"/>
  <c r="AG50" i="68"/>
  <c r="AG76" i="68"/>
  <c r="AI341" i="6"/>
  <c r="AE145" i="91"/>
  <c r="AG94" i="68"/>
  <c r="AI332" i="6"/>
  <c r="AE138" i="91"/>
  <c r="AG93" i="68"/>
  <c r="AI323" i="6"/>
  <c r="AE131" i="91"/>
  <c r="AG75" i="68"/>
  <c r="AI305" i="6"/>
  <c r="AE117" i="91"/>
  <c r="AE159" i="91"/>
  <c r="AH49" i="68"/>
  <c r="AH50" i="68"/>
  <c r="AH76" i="68"/>
  <c r="AJ341" i="6"/>
  <c r="AF145" i="91"/>
  <c r="AH94" i="68"/>
  <c r="AJ332" i="6"/>
  <c r="AF138" i="91"/>
  <c r="AH93" i="68"/>
  <c r="AJ323" i="6"/>
  <c r="AF131" i="91"/>
  <c r="AH75" i="68"/>
  <c r="AJ305" i="6"/>
  <c r="AF117" i="91"/>
  <c r="AF159" i="91"/>
  <c r="AI49" i="68"/>
  <c r="AI50" i="68"/>
  <c r="AI76" i="68"/>
  <c r="AK341" i="6"/>
  <c r="AG145" i="91"/>
  <c r="AI94" i="68"/>
  <c r="AK332" i="6"/>
  <c r="AG138" i="91"/>
  <c r="AI93" i="68"/>
  <c r="AK323" i="6"/>
  <c r="AG131" i="91"/>
  <c r="AI75" i="68"/>
  <c r="AK305" i="6"/>
  <c r="AG117" i="91"/>
  <c r="AG159" i="91"/>
  <c r="AJ49" i="68"/>
  <c r="AJ50" i="68"/>
  <c r="AJ76" i="68"/>
  <c r="AL341" i="6"/>
  <c r="AH145" i="91"/>
  <c r="AJ94" i="68"/>
  <c r="AL332" i="6"/>
  <c r="AH138" i="91"/>
  <c r="AJ93" i="68"/>
  <c r="AL323" i="6"/>
  <c r="AH131" i="91"/>
  <c r="AJ75" i="68"/>
  <c r="AL305" i="6"/>
  <c r="AH117" i="91"/>
  <c r="AH159" i="91"/>
  <c r="AK49" i="68"/>
  <c r="AK50" i="68"/>
  <c r="AK76" i="68"/>
  <c r="AM341" i="6"/>
  <c r="AI145" i="91"/>
  <c r="AK94" i="68"/>
  <c r="AM332" i="6"/>
  <c r="AI138" i="91"/>
  <c r="AK93" i="68"/>
  <c r="AM323" i="6"/>
  <c r="AI131" i="91"/>
  <c r="AK75" i="68"/>
  <c r="AM305" i="6"/>
  <c r="AI117" i="91"/>
  <c r="AI159" i="91"/>
  <c r="AL49" i="68"/>
  <c r="AL50" i="68"/>
  <c r="AL76" i="68"/>
  <c r="AN341" i="6"/>
  <c r="AJ145" i="91"/>
  <c r="AL94" i="68"/>
  <c r="AN332" i="6"/>
  <c r="AJ138" i="91"/>
  <c r="AL93" i="68"/>
  <c r="AN323" i="6"/>
  <c r="AJ131" i="91"/>
  <c r="AL75" i="68"/>
  <c r="AN305" i="6"/>
  <c r="AJ117" i="91"/>
  <c r="AJ159" i="91"/>
  <c r="AM49" i="68"/>
  <c r="AM50" i="68"/>
  <c r="AM76" i="68"/>
  <c r="AO341" i="6"/>
  <c r="AK145" i="91"/>
  <c r="AM94" i="68"/>
  <c r="AO332" i="6"/>
  <c r="AK138" i="91"/>
  <c r="AM93" i="68"/>
  <c r="AO323" i="6"/>
  <c r="AK131" i="91"/>
  <c r="AM75" i="68"/>
  <c r="AO305" i="6"/>
  <c r="AK117" i="91"/>
  <c r="AK159" i="91"/>
  <c r="AN49" i="68"/>
  <c r="AN50" i="68"/>
  <c r="AN76" i="68"/>
  <c r="AP341" i="6"/>
  <c r="AL145" i="91"/>
  <c r="AN94" i="68"/>
  <c r="AP332" i="6"/>
  <c r="AL138" i="91"/>
  <c r="AN93" i="68"/>
  <c r="AP323" i="6"/>
  <c r="AL131" i="91"/>
  <c r="AN75" i="68"/>
  <c r="AP305" i="6"/>
  <c r="AL117" i="91"/>
  <c r="AL159" i="91"/>
  <c r="AO49" i="68"/>
  <c r="AO50" i="68"/>
  <c r="AO76" i="68"/>
  <c r="AQ341" i="6"/>
  <c r="AM145" i="91"/>
  <c r="AO94" i="68"/>
  <c r="AQ332" i="6"/>
  <c r="AM138" i="91"/>
  <c r="AO93" i="68"/>
  <c r="AQ323" i="6"/>
  <c r="AM131" i="91"/>
  <c r="AO75" i="68"/>
  <c r="AQ305" i="6"/>
  <c r="AM117" i="91"/>
  <c r="AM159" i="91"/>
  <c r="F19" i="91"/>
  <c r="F25" i="91"/>
  <c r="F24" i="91"/>
  <c r="R49" i="68"/>
  <c r="R50" i="68"/>
  <c r="R76" i="68"/>
  <c r="T341" i="6"/>
  <c r="P145" i="91"/>
  <c r="R94" i="68"/>
  <c r="T332" i="6"/>
  <c r="P138" i="91"/>
  <c r="R93" i="68"/>
  <c r="T323" i="6"/>
  <c r="P131" i="91"/>
  <c r="R75" i="68"/>
  <c r="T305" i="6"/>
  <c r="P117" i="91"/>
  <c r="P159" i="91"/>
  <c r="S49" i="68"/>
  <c r="S50" i="68"/>
  <c r="S76" i="68"/>
  <c r="U341" i="6"/>
  <c r="Q145" i="91"/>
  <c r="S94" i="68"/>
  <c r="U332" i="6"/>
  <c r="Q138" i="91"/>
  <c r="S93" i="68"/>
  <c r="U323" i="6"/>
  <c r="Q131" i="91"/>
  <c r="S75" i="68"/>
  <c r="U305" i="6"/>
  <c r="Q117" i="91"/>
  <c r="Q159" i="91"/>
  <c r="T49" i="68"/>
  <c r="T50" i="68"/>
  <c r="T76" i="68"/>
  <c r="V341" i="6"/>
  <c r="R145" i="91"/>
  <c r="T94" i="68"/>
  <c r="V332" i="6"/>
  <c r="R138" i="91"/>
  <c r="T93" i="68"/>
  <c r="V323" i="6"/>
  <c r="R131" i="91"/>
  <c r="T75" i="68"/>
  <c r="V305" i="6"/>
  <c r="R117" i="91"/>
  <c r="R159" i="91"/>
  <c r="U49" i="68"/>
  <c r="U50" i="68"/>
  <c r="U76" i="68"/>
  <c r="W341" i="6"/>
  <c r="S145" i="91"/>
  <c r="U94" i="68"/>
  <c r="W332" i="6"/>
  <c r="S138" i="91"/>
  <c r="U93" i="68"/>
  <c r="W323" i="6"/>
  <c r="S131" i="91"/>
  <c r="U75" i="68"/>
  <c r="W305" i="6"/>
  <c r="S117" i="91"/>
  <c r="S159" i="91"/>
  <c r="V49" i="68"/>
  <c r="V50" i="68"/>
  <c r="V76" i="68"/>
  <c r="X341" i="6"/>
  <c r="T145" i="91"/>
  <c r="V94" i="68"/>
  <c r="X332" i="6"/>
  <c r="T138" i="91"/>
  <c r="V93" i="68"/>
  <c r="X323" i="6"/>
  <c r="T131" i="91"/>
  <c r="V75" i="68"/>
  <c r="X305" i="6"/>
  <c r="T117" i="91"/>
  <c r="T159" i="91"/>
  <c r="W49" i="68"/>
  <c r="W50" i="68"/>
  <c r="W76" i="68"/>
  <c r="Y341" i="6"/>
  <c r="U145" i="91"/>
  <c r="W94" i="68"/>
  <c r="Y332" i="6"/>
  <c r="U138" i="91"/>
  <c r="W93" i="68"/>
  <c r="Y323" i="6"/>
  <c r="U131" i="91"/>
  <c r="W75" i="68"/>
  <c r="Y305" i="6"/>
  <c r="U117" i="91"/>
  <c r="U159" i="91"/>
  <c r="X49" i="68"/>
  <c r="X50" i="68"/>
  <c r="X76" i="68"/>
  <c r="Z341" i="6"/>
  <c r="V145" i="91"/>
  <c r="X94" i="68"/>
  <c r="Z332" i="6"/>
  <c r="V138" i="91"/>
  <c r="X93" i="68"/>
  <c r="Z323" i="6"/>
  <c r="V131" i="91"/>
  <c r="X75" i="68"/>
  <c r="Z305" i="6"/>
  <c r="V117" i="91"/>
  <c r="V159" i="91"/>
  <c r="Y49" i="68"/>
  <c r="Y50" i="68"/>
  <c r="Y76" i="68"/>
  <c r="AA341" i="6"/>
  <c r="W145" i="91"/>
  <c r="Y94" i="68"/>
  <c r="AA332" i="6"/>
  <c r="W138" i="91"/>
  <c r="Y93" i="68"/>
  <c r="AA323" i="6"/>
  <c r="W131" i="91"/>
  <c r="Y75" i="68"/>
  <c r="AA305" i="6"/>
  <c r="W117" i="91"/>
  <c r="W159" i="91"/>
  <c r="Z49" i="68"/>
  <c r="Z50" i="68"/>
  <c r="Z76" i="68"/>
  <c r="AB341" i="6"/>
  <c r="X145" i="91"/>
  <c r="Z94" i="68"/>
  <c r="AB332" i="6"/>
  <c r="X138" i="91"/>
  <c r="Z93" i="68"/>
  <c r="AB323" i="6"/>
  <c r="X131" i="91"/>
  <c r="Z75" i="68"/>
  <c r="AB305" i="6"/>
  <c r="X117" i="91"/>
  <c r="X159" i="91"/>
  <c r="AA49" i="68"/>
  <c r="AA50" i="68"/>
  <c r="AA76" i="68"/>
  <c r="AC341" i="6"/>
  <c r="Y145" i="91"/>
  <c r="AA94" i="68"/>
  <c r="AC332" i="6"/>
  <c r="Y138" i="91"/>
  <c r="AA93" i="68"/>
  <c r="AC323" i="6"/>
  <c r="Y131" i="91"/>
  <c r="AA75" i="68"/>
  <c r="AC305" i="6"/>
  <c r="Y117" i="91"/>
  <c r="Y159" i="91"/>
  <c r="AB49" i="68"/>
  <c r="AB50" i="68"/>
  <c r="AB76" i="68"/>
  <c r="AD341" i="6"/>
  <c r="Z145" i="91"/>
  <c r="AB94" i="68"/>
  <c r="AD332" i="6"/>
  <c r="Z138" i="91"/>
  <c r="AB93" i="68"/>
  <c r="AD323" i="6"/>
  <c r="Z131" i="91"/>
  <c r="AB75" i="68"/>
  <c r="AD305" i="6"/>
  <c r="Z117" i="91"/>
  <c r="Z159" i="91"/>
  <c r="AC49" i="68"/>
  <c r="AC50" i="68"/>
  <c r="AC76" i="68"/>
  <c r="AE341" i="6"/>
  <c r="AA145" i="91"/>
  <c r="AC94" i="68"/>
  <c r="AE332" i="6"/>
  <c r="AA138" i="91"/>
  <c r="AC93" i="68"/>
  <c r="AE323" i="6"/>
  <c r="AA131" i="91"/>
  <c r="AC75" i="68"/>
  <c r="AE305" i="6"/>
  <c r="AA117" i="91"/>
  <c r="AA159" i="91"/>
  <c r="E19" i="91"/>
  <c r="E25" i="91"/>
  <c r="E24" i="91"/>
  <c r="F76" i="68"/>
  <c r="H341" i="6"/>
  <c r="D145" i="91"/>
  <c r="F94" i="68"/>
  <c r="H332" i="6"/>
  <c r="D138" i="91"/>
  <c r="F93" i="68"/>
  <c r="H323" i="6"/>
  <c r="D131" i="91"/>
  <c r="F75" i="68"/>
  <c r="H305" i="6"/>
  <c r="D117" i="91"/>
  <c r="D159" i="91"/>
  <c r="G76" i="68"/>
  <c r="I341" i="6"/>
  <c r="E145" i="91"/>
  <c r="G94" i="68"/>
  <c r="I332" i="6"/>
  <c r="E138" i="91"/>
  <c r="G93" i="68"/>
  <c r="I323" i="6"/>
  <c r="E131" i="91"/>
  <c r="G75" i="68"/>
  <c r="I305" i="6"/>
  <c r="E117" i="91"/>
  <c r="E159" i="91"/>
  <c r="H76" i="68"/>
  <c r="J341" i="6"/>
  <c r="F145" i="91"/>
  <c r="H94" i="68"/>
  <c r="J332" i="6"/>
  <c r="F138" i="91"/>
  <c r="H93" i="68"/>
  <c r="J323" i="6"/>
  <c r="F131" i="91"/>
  <c r="H75" i="68"/>
  <c r="J305" i="6"/>
  <c r="F117" i="91"/>
  <c r="F159" i="91"/>
  <c r="I49" i="68"/>
  <c r="I50" i="68"/>
  <c r="I76" i="68"/>
  <c r="K341" i="6"/>
  <c r="G145" i="91"/>
  <c r="I94" i="68"/>
  <c r="K332" i="6"/>
  <c r="G138" i="91"/>
  <c r="I93" i="68"/>
  <c r="K323" i="6"/>
  <c r="G131" i="91"/>
  <c r="I75" i="68"/>
  <c r="K305" i="6"/>
  <c r="G117" i="91"/>
  <c r="G159" i="91"/>
  <c r="J49" i="68"/>
  <c r="J50" i="68"/>
  <c r="J76" i="68"/>
  <c r="L341" i="6"/>
  <c r="H145" i="91"/>
  <c r="J94" i="68"/>
  <c r="L332" i="6"/>
  <c r="H138" i="91"/>
  <c r="J93" i="68"/>
  <c r="L323" i="6"/>
  <c r="H131" i="91"/>
  <c r="J75" i="68"/>
  <c r="L305" i="6"/>
  <c r="H117" i="91"/>
  <c r="H159" i="91"/>
  <c r="K49" i="68"/>
  <c r="K50" i="68"/>
  <c r="K76" i="68"/>
  <c r="M341" i="6"/>
  <c r="I145" i="91"/>
  <c r="K94" i="68"/>
  <c r="M332" i="6"/>
  <c r="I138" i="91"/>
  <c r="K93" i="68"/>
  <c r="M323" i="6"/>
  <c r="I131" i="91"/>
  <c r="K75" i="68"/>
  <c r="M305" i="6"/>
  <c r="I117" i="91"/>
  <c r="I159" i="91"/>
  <c r="L49" i="68"/>
  <c r="L50" i="68"/>
  <c r="L76" i="68"/>
  <c r="N341" i="6"/>
  <c r="J145" i="91"/>
  <c r="L94" i="68"/>
  <c r="N332" i="6"/>
  <c r="J138" i="91"/>
  <c r="L93" i="68"/>
  <c r="N323" i="6"/>
  <c r="J131" i="91"/>
  <c r="L75" i="68"/>
  <c r="N305" i="6"/>
  <c r="J117" i="91"/>
  <c r="J159" i="91"/>
  <c r="M49" i="68"/>
  <c r="M50" i="68"/>
  <c r="M76" i="68"/>
  <c r="O341" i="6"/>
  <c r="K145" i="91"/>
  <c r="M94" i="68"/>
  <c r="O332" i="6"/>
  <c r="K138" i="91"/>
  <c r="M93" i="68"/>
  <c r="O323" i="6"/>
  <c r="K131" i="91"/>
  <c r="M75" i="68"/>
  <c r="O305" i="6"/>
  <c r="K117" i="91"/>
  <c r="K159" i="91"/>
  <c r="N49" i="68"/>
  <c r="N50" i="68"/>
  <c r="N76" i="68"/>
  <c r="P341" i="6"/>
  <c r="L145" i="91"/>
  <c r="N94" i="68"/>
  <c r="P332" i="6"/>
  <c r="L138" i="91"/>
  <c r="N93" i="68"/>
  <c r="P323" i="6"/>
  <c r="L131" i="91"/>
  <c r="N75" i="68"/>
  <c r="P305" i="6"/>
  <c r="L117" i="91"/>
  <c r="L159" i="91"/>
  <c r="O49" i="68"/>
  <c r="O50" i="68"/>
  <c r="O76" i="68"/>
  <c r="Q341" i="6"/>
  <c r="M145" i="91"/>
  <c r="O94" i="68"/>
  <c r="Q332" i="6"/>
  <c r="M138" i="91"/>
  <c r="O93" i="68"/>
  <c r="Q323" i="6"/>
  <c r="M131" i="91"/>
  <c r="O75" i="68"/>
  <c r="Q305" i="6"/>
  <c r="M117" i="91"/>
  <c r="M159" i="91"/>
  <c r="P49" i="68"/>
  <c r="P50" i="68"/>
  <c r="P76" i="68"/>
  <c r="R341" i="6"/>
  <c r="N145" i="91"/>
  <c r="P94" i="68"/>
  <c r="R332" i="6"/>
  <c r="N138" i="91"/>
  <c r="P93" i="68"/>
  <c r="R323" i="6"/>
  <c r="N131" i="91"/>
  <c r="P75" i="68"/>
  <c r="R305" i="6"/>
  <c r="N117" i="91"/>
  <c r="N159" i="91"/>
  <c r="Q49" i="68"/>
  <c r="Q50" i="68"/>
  <c r="Q76" i="68"/>
  <c r="S341" i="6"/>
  <c r="O145" i="91"/>
  <c r="Q94" i="68"/>
  <c r="S332" i="6"/>
  <c r="O138" i="91"/>
  <c r="Q93" i="68"/>
  <c r="S323" i="6"/>
  <c r="O131" i="91"/>
  <c r="Q75" i="68"/>
  <c r="S305" i="6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B6" i="47"/>
  <c r="B7" i="47"/>
  <c r="B8" i="47"/>
  <c r="E125" i="59"/>
  <c r="E126" i="59"/>
  <c r="E127" i="59"/>
  <c r="E120" i="59"/>
  <c r="E121" i="59"/>
  <c r="E122" i="59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F125" i="59"/>
  <c r="F126" i="59"/>
  <c r="F127" i="59"/>
  <c r="F120" i="59"/>
  <c r="F121" i="59"/>
  <c r="F122" i="59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G125" i="59"/>
  <c r="G126" i="59"/>
  <c r="G127" i="59"/>
  <c r="G120" i="59"/>
  <c r="G121" i="59"/>
  <c r="G122" i="59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H125" i="59"/>
  <c r="H126" i="59"/>
  <c r="H127" i="59"/>
  <c r="H120" i="59"/>
  <c r="H121" i="59"/>
  <c r="H122" i="59"/>
  <c r="H116" i="59"/>
  <c r="H129" i="59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I125" i="59"/>
  <c r="I126" i="59"/>
  <c r="I127" i="59"/>
  <c r="I120" i="59"/>
  <c r="I121" i="59"/>
  <c r="I122" i="59"/>
  <c r="I116" i="59"/>
  <c r="I129" i="59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H9" i="111"/>
  <c r="N37" i="47"/>
  <c r="O38" i="47"/>
  <c r="E25" i="47"/>
  <c r="C6" i="47"/>
  <c r="C8" i="47"/>
  <c r="C10" i="47"/>
  <c r="C42" i="47"/>
  <c r="D42" i="47"/>
  <c r="E42" i="47"/>
  <c r="F42" i="47"/>
  <c r="G41" i="47"/>
  <c r="G42" i="47"/>
  <c r="H41" i="47"/>
  <c r="H42" i="47"/>
  <c r="I41" i="47"/>
  <c r="I42" i="47"/>
  <c r="J41" i="47"/>
  <c r="J42" i="47"/>
  <c r="K41" i="47"/>
  <c r="K42" i="47"/>
  <c r="L41" i="47"/>
  <c r="L42" i="47"/>
  <c r="M41" i="47"/>
  <c r="M42" i="47"/>
  <c r="N41" i="47"/>
  <c r="N42" i="47"/>
  <c r="O42" i="47"/>
  <c r="E26" i="47"/>
  <c r="D6" i="47"/>
  <c r="D8" i="47"/>
  <c r="D10" i="47"/>
  <c r="C46" i="47"/>
  <c r="D46" i="47"/>
  <c r="E46" i="47"/>
  <c r="F46" i="47"/>
  <c r="G45" i="47"/>
  <c r="G46" i="47"/>
  <c r="H45" i="47"/>
  <c r="H46" i="47"/>
  <c r="I45" i="47"/>
  <c r="I46" i="47"/>
  <c r="J45" i="47"/>
  <c r="J46" i="47"/>
  <c r="K45" i="47"/>
  <c r="K46" i="47"/>
  <c r="L45" i="47"/>
  <c r="L46" i="47"/>
  <c r="M45" i="47"/>
  <c r="M46" i="47"/>
  <c r="N45" i="47"/>
  <c r="N46" i="47"/>
  <c r="O46" i="47"/>
  <c r="E27" i="47"/>
  <c r="E6" i="47"/>
  <c r="E8" i="47"/>
  <c r="E10" i="47"/>
  <c r="C50" i="47"/>
  <c r="D50" i="47"/>
  <c r="E50" i="47"/>
  <c r="F50" i="47"/>
  <c r="G49" i="47"/>
  <c r="G50" i="47"/>
  <c r="H49" i="47"/>
  <c r="H50" i="47"/>
  <c r="I49" i="47"/>
  <c r="I50" i="47"/>
  <c r="J49" i="47"/>
  <c r="J50" i="47"/>
  <c r="K49" i="47"/>
  <c r="K50" i="47"/>
  <c r="L49" i="47"/>
  <c r="L50" i="47"/>
  <c r="M49" i="47"/>
  <c r="M50" i="47"/>
  <c r="N49" i="47"/>
  <c r="N50" i="47"/>
  <c r="O50" i="47"/>
  <c r="E28" i="47"/>
  <c r="F6" i="47"/>
  <c r="F8" i="47"/>
  <c r="F10" i="47"/>
  <c r="C54" i="47"/>
  <c r="D54" i="47"/>
  <c r="E54" i="47"/>
  <c r="F54" i="47"/>
  <c r="G53" i="47"/>
  <c r="G54" i="47"/>
  <c r="H53" i="47"/>
  <c r="H54" i="47"/>
  <c r="I53" i="47"/>
  <c r="I54" i="47"/>
  <c r="J53" i="47"/>
  <c r="J54" i="47"/>
  <c r="K53" i="47"/>
  <c r="K54" i="47"/>
  <c r="L53" i="47"/>
  <c r="L54" i="47"/>
  <c r="M53" i="47"/>
  <c r="M54" i="47"/>
  <c r="N53" i="47"/>
  <c r="N54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I69" i="64"/>
  <c r="J125" i="59"/>
  <c r="J126" i="59"/>
  <c r="J127" i="59"/>
  <c r="J120" i="59"/>
  <c r="J121" i="59"/>
  <c r="J122" i="59"/>
  <c r="J116" i="59"/>
  <c r="J129" i="59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1" i="59"/>
  <c r="J169" i="59"/>
  <c r="J147" i="59"/>
  <c r="J138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67" i="64"/>
  <c r="I70" i="64"/>
  <c r="J69" i="64"/>
  <c r="K125" i="59"/>
  <c r="K126" i="59"/>
  <c r="K127" i="59"/>
  <c r="K120" i="59"/>
  <c r="K121" i="59"/>
  <c r="K122" i="59"/>
  <c r="K116" i="59"/>
  <c r="K129" i="59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1" i="59"/>
  <c r="K169" i="59"/>
  <c r="K147" i="59"/>
  <c r="K138" i="59"/>
  <c r="K206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1" i="59"/>
  <c r="L169" i="59"/>
  <c r="L147" i="59"/>
  <c r="L138" i="59"/>
  <c r="L206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1" i="59"/>
  <c r="M169" i="59"/>
  <c r="M147" i="59"/>
  <c r="M138" i="59"/>
  <c r="M206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1" i="59"/>
  <c r="N169" i="59"/>
  <c r="N147" i="59"/>
  <c r="N138" i="59"/>
  <c r="N206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1" i="59"/>
  <c r="O169" i="59"/>
  <c r="O147" i="59"/>
  <c r="O138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38" i="64"/>
  <c r="N43" i="64"/>
  <c r="N45" i="64"/>
  <c r="N67" i="64"/>
  <c r="N70" i="64"/>
  <c r="N9" i="111"/>
  <c r="D29" i="111"/>
  <c r="D27" i="111"/>
  <c r="D28" i="111"/>
  <c r="H13" i="111"/>
  <c r="H53" i="64"/>
  <c r="O69" i="64"/>
  <c r="P125" i="59"/>
  <c r="P126" i="59"/>
  <c r="P127" i="59"/>
  <c r="P120" i="59"/>
  <c r="P121" i="59"/>
  <c r="P122" i="59"/>
  <c r="P116" i="59"/>
  <c r="P129" i="59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1" i="59"/>
  <c r="P169" i="59"/>
  <c r="P147" i="59"/>
  <c r="P138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38" i="64"/>
  <c r="O43" i="64"/>
  <c r="O45" i="64"/>
  <c r="O67" i="64"/>
  <c r="O70" i="64"/>
  <c r="P69" i="64"/>
  <c r="O6" i="48"/>
  <c r="O9" i="48"/>
  <c r="O8" i="48"/>
  <c r="O13" i="48"/>
  <c r="O35" i="48"/>
  <c r="O44" i="48"/>
  <c r="O50" i="48"/>
  <c r="O72" i="48"/>
  <c r="O81" i="48"/>
  <c r="Q125" i="59"/>
  <c r="D90" i="49"/>
  <c r="R90" i="49"/>
  <c r="Q126" i="59"/>
  <c r="Q127" i="59"/>
  <c r="O34" i="48"/>
  <c r="O38" i="48"/>
  <c r="O40" i="48"/>
  <c r="O71" i="48"/>
  <c r="O75" i="48"/>
  <c r="O77" i="48"/>
  <c r="Q120" i="59"/>
  <c r="D17" i="49"/>
  <c r="R17" i="49"/>
  <c r="Q121" i="59"/>
  <c r="Q122" i="5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Q129" i="59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1" i="59"/>
  <c r="Q169" i="59"/>
  <c r="Q147" i="59"/>
  <c r="Q138" i="59"/>
  <c r="Q206" i="59"/>
  <c r="Q208" i="59"/>
  <c r="P35" i="64"/>
  <c r="O90" i="48"/>
  <c r="P14" i="67"/>
  <c r="P17" i="67"/>
  <c r="P18" i="67"/>
  <c r="P20" i="67"/>
  <c r="P39" i="64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67" i="64"/>
  <c r="P70" i="64"/>
  <c r="Q69" i="64"/>
  <c r="P6" i="48"/>
  <c r="P9" i="48"/>
  <c r="P8" i="48"/>
  <c r="P13" i="48"/>
  <c r="P35" i="48"/>
  <c r="P44" i="48"/>
  <c r="P50" i="48"/>
  <c r="P72" i="48"/>
  <c r="P81" i="48"/>
  <c r="R125" i="59"/>
  <c r="D91" i="49"/>
  <c r="S91" i="49"/>
  <c r="R126" i="59"/>
  <c r="R127" i="59"/>
  <c r="P34" i="48"/>
  <c r="P38" i="48"/>
  <c r="P40" i="48"/>
  <c r="P71" i="48"/>
  <c r="P75" i="48"/>
  <c r="P77" i="48"/>
  <c r="R120" i="59"/>
  <c r="D18" i="49"/>
  <c r="S18" i="49"/>
  <c r="R121" i="59"/>
  <c r="R122" i="5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R129" i="59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1" i="59"/>
  <c r="R169" i="59"/>
  <c r="R147" i="59"/>
  <c r="R138" i="59"/>
  <c r="R206" i="59"/>
  <c r="R208" i="59"/>
  <c r="Q35" i="64"/>
  <c r="P90" i="48"/>
  <c r="Q14" i="67"/>
  <c r="Q17" i="67"/>
  <c r="Q18" i="67"/>
  <c r="Q20" i="67"/>
  <c r="Q39" i="64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67" i="64"/>
  <c r="Q70" i="64"/>
  <c r="R69" i="64"/>
  <c r="Q6" i="48"/>
  <c r="Q9" i="48"/>
  <c r="Q8" i="48"/>
  <c r="Q13" i="48"/>
  <c r="Q35" i="48"/>
  <c r="Q44" i="48"/>
  <c r="Q50" i="48"/>
  <c r="Q72" i="48"/>
  <c r="Q81" i="48"/>
  <c r="S125" i="59"/>
  <c r="D92" i="49"/>
  <c r="T92" i="49"/>
  <c r="S126" i="59"/>
  <c r="S127" i="59"/>
  <c r="Q34" i="48"/>
  <c r="Q38" i="48"/>
  <c r="Q40" i="48"/>
  <c r="Q71" i="48"/>
  <c r="Q75" i="48"/>
  <c r="Q77" i="48"/>
  <c r="S120" i="59"/>
  <c r="D19" i="49"/>
  <c r="T19" i="49"/>
  <c r="S121" i="59"/>
  <c r="S122" i="59"/>
  <c r="Q14" i="48"/>
  <c r="Q17" i="48"/>
  <c r="Q21" i="48"/>
  <c r="Q22" i="48"/>
  <c r="Q23" i="48"/>
  <c r="Q24" i="48"/>
  <c r="Q26" i="48"/>
  <c r="Q28" i="48"/>
  <c r="Q51" i="48"/>
  <c r="Q54" i="48"/>
  <c r="Q58" i="48"/>
  <c r="Q59" i="48"/>
  <c r="Q60" i="48"/>
  <c r="Q61" i="48"/>
  <c r="Q63" i="48"/>
  <c r="Q65" i="48"/>
  <c r="S116" i="59"/>
  <c r="S129" i="59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1" i="59"/>
  <c r="S169" i="59"/>
  <c r="S147" i="59"/>
  <c r="S138" i="59"/>
  <c r="S206" i="59"/>
  <c r="S208" i="59"/>
  <c r="R35" i="64"/>
  <c r="Q90" i="48"/>
  <c r="R14" i="67"/>
  <c r="R17" i="67"/>
  <c r="R18" i="67"/>
  <c r="R20" i="67"/>
  <c r="R39" i="64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67" i="64"/>
  <c r="R70" i="64"/>
  <c r="S69" i="64"/>
  <c r="R6" i="48"/>
  <c r="R9" i="48"/>
  <c r="R8" i="48"/>
  <c r="R13" i="48"/>
  <c r="R35" i="48"/>
  <c r="R44" i="48"/>
  <c r="R50" i="48"/>
  <c r="R72" i="48"/>
  <c r="R81" i="48"/>
  <c r="T125" i="59"/>
  <c r="D93" i="49"/>
  <c r="U93" i="49"/>
  <c r="T126" i="59"/>
  <c r="T127" i="59"/>
  <c r="R34" i="48"/>
  <c r="R38" i="48"/>
  <c r="R40" i="48"/>
  <c r="R71" i="48"/>
  <c r="R75" i="48"/>
  <c r="R77" i="48"/>
  <c r="T120" i="59"/>
  <c r="D20" i="49"/>
  <c r="U20" i="49"/>
  <c r="T121" i="59"/>
  <c r="T122" i="59"/>
  <c r="R14" i="48"/>
  <c r="R17" i="48"/>
  <c r="R21" i="48"/>
  <c r="R22" i="48"/>
  <c r="R23" i="48"/>
  <c r="R24" i="48"/>
  <c r="R26" i="48"/>
  <c r="R28" i="48"/>
  <c r="R51" i="48"/>
  <c r="R54" i="48"/>
  <c r="R58" i="48"/>
  <c r="R59" i="48"/>
  <c r="R60" i="48"/>
  <c r="R61" i="48"/>
  <c r="R63" i="48"/>
  <c r="R65" i="48"/>
  <c r="T116" i="59"/>
  <c r="T129" i="59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1" i="59"/>
  <c r="T169" i="59"/>
  <c r="T147" i="59"/>
  <c r="T138" i="59"/>
  <c r="T206" i="59"/>
  <c r="T208" i="59"/>
  <c r="S35" i="64"/>
  <c r="R90" i="48"/>
  <c r="S14" i="67"/>
  <c r="S17" i="67"/>
  <c r="S18" i="67"/>
  <c r="S20" i="67"/>
  <c r="S39" i="64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67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Z6" i="48"/>
  <c r="Z9" i="48"/>
  <c r="Z8" i="48"/>
  <c r="Z13" i="48"/>
  <c r="Z35" i="48"/>
  <c r="D101" i="49"/>
  <c r="AO101" i="49"/>
  <c r="AL6" i="48"/>
  <c r="AL9" i="48"/>
  <c r="AL8" i="48"/>
  <c r="AL13" i="48"/>
  <c r="AL35" i="48"/>
  <c r="D113" i="49"/>
  <c r="AO113" i="49"/>
  <c r="BJ13" i="48"/>
  <c r="BJ35" i="48"/>
  <c r="BJ44" i="48"/>
  <c r="Z34" i="48"/>
  <c r="D28" i="49"/>
  <c r="AO28" i="49"/>
  <c r="AL34" i="48"/>
  <c r="D40" i="49"/>
  <c r="AO40" i="49"/>
  <c r="BJ34" i="48"/>
  <c r="BJ38" i="48"/>
  <c r="BJ40" i="48"/>
  <c r="BJ14" i="48"/>
  <c r="BJ17" i="48"/>
  <c r="AY6" i="48" a="1"/>
  <c r="BJ9" i="48"/>
  <c r="BJ50" i="48"/>
  <c r="BJ51" i="48"/>
  <c r="BJ54" i="48"/>
  <c r="BJ72" i="48"/>
  <c r="BJ71" i="48"/>
  <c r="BJ75" i="48"/>
  <c r="BJ77" i="48"/>
  <c r="BJ81" i="48"/>
  <c r="BJ90" i="48"/>
  <c r="BK14" i="67"/>
  <c r="BK17" i="67"/>
  <c r="BK18" i="67"/>
  <c r="BI13" i="48"/>
  <c r="BI35" i="48"/>
  <c r="BI44" i="48"/>
  <c r="BI34" i="48"/>
  <c r="BI38" i="48"/>
  <c r="BI40" i="48"/>
  <c r="BI14" i="48"/>
  <c r="BI17" i="48"/>
  <c r="BI9" i="48"/>
  <c r="BI50" i="48"/>
  <c r="BI51" i="48"/>
  <c r="BI54" i="48"/>
  <c r="BI72" i="48"/>
  <c r="BI71" i="48"/>
  <c r="BI75" i="48"/>
  <c r="BI77" i="48"/>
  <c r="BI81" i="48"/>
  <c r="BI90" i="48"/>
  <c r="BJ14" i="67"/>
  <c r="BJ17" i="67"/>
  <c r="BJ18" i="67"/>
  <c r="BH13" i="48"/>
  <c r="BH35" i="48"/>
  <c r="BH44" i="48"/>
  <c r="BH34" i="48"/>
  <c r="BH38" i="48"/>
  <c r="BH40" i="48"/>
  <c r="BH14" i="48"/>
  <c r="BH17" i="48"/>
  <c r="BH9" i="48"/>
  <c r="BH50" i="48"/>
  <c r="BH51" i="48"/>
  <c r="BH54" i="48"/>
  <c r="BH72" i="48"/>
  <c r="BH71" i="48"/>
  <c r="BH75" i="48"/>
  <c r="BH77" i="48"/>
  <c r="BH81" i="48"/>
  <c r="BH90" i="48"/>
  <c r="BI14" i="67"/>
  <c r="BI17" i="67"/>
  <c r="BI18" i="67"/>
  <c r="BG13" i="48"/>
  <c r="BG35" i="48"/>
  <c r="BG44" i="48"/>
  <c r="BG34" i="48"/>
  <c r="BG38" i="48"/>
  <c r="BG40" i="48"/>
  <c r="BG14" i="48"/>
  <c r="BG17" i="48"/>
  <c r="BG9" i="48"/>
  <c r="BG50" i="48"/>
  <c r="BG51" i="48"/>
  <c r="BG54" i="48"/>
  <c r="BG72" i="48"/>
  <c r="BG71" i="48"/>
  <c r="BG75" i="48"/>
  <c r="BG77" i="48"/>
  <c r="BG81" i="48"/>
  <c r="BG90" i="48"/>
  <c r="BH14" i="67"/>
  <c r="BH17" i="67"/>
  <c r="BH18" i="67"/>
  <c r="BF13" i="48"/>
  <c r="BF35" i="48"/>
  <c r="BF44" i="48"/>
  <c r="BF34" i="48"/>
  <c r="BF38" i="48"/>
  <c r="BF40" i="48"/>
  <c r="BF14" i="48"/>
  <c r="BF17" i="48"/>
  <c r="BF9" i="48"/>
  <c r="BF50" i="48"/>
  <c r="BF51" i="48"/>
  <c r="BF54" i="48"/>
  <c r="BF72" i="48"/>
  <c r="BF71" i="48"/>
  <c r="BF75" i="48"/>
  <c r="BF77" i="48"/>
  <c r="BF81" i="48"/>
  <c r="BF90" i="48"/>
  <c r="BG14" i="67"/>
  <c r="BG17" i="67"/>
  <c r="BG18" i="67"/>
  <c r="BE13" i="48"/>
  <c r="BE35" i="48"/>
  <c r="BE44" i="48"/>
  <c r="BE34" i="48"/>
  <c r="BE38" i="48"/>
  <c r="BE40" i="48"/>
  <c r="BE14" i="48"/>
  <c r="BE17" i="48"/>
  <c r="BE9" i="48"/>
  <c r="BE50" i="48"/>
  <c r="BE51" i="48"/>
  <c r="BE54" i="48"/>
  <c r="BE72" i="48"/>
  <c r="BE71" i="48"/>
  <c r="BE75" i="48"/>
  <c r="BE77" i="48"/>
  <c r="BE81" i="48"/>
  <c r="BE90" i="48"/>
  <c r="BF14" i="67"/>
  <c r="BF17" i="67"/>
  <c r="BF18" i="67"/>
  <c r="BD13" i="48"/>
  <c r="BD35" i="48"/>
  <c r="BD44" i="48"/>
  <c r="BD34" i="48"/>
  <c r="BD38" i="48"/>
  <c r="BD40" i="48"/>
  <c r="BD14" i="48"/>
  <c r="BD17" i="48"/>
  <c r="BD9" i="48"/>
  <c r="BD50" i="48"/>
  <c r="BD51" i="48"/>
  <c r="BD54" i="48"/>
  <c r="BD72" i="48"/>
  <c r="BD71" i="48"/>
  <c r="BD75" i="48"/>
  <c r="BD77" i="48"/>
  <c r="BD81" i="48"/>
  <c r="BD90" i="48"/>
  <c r="BE14" i="67"/>
  <c r="BE17" i="67"/>
  <c r="BE18" i="67"/>
  <c r="BC13" i="48"/>
  <c r="BC35" i="48"/>
  <c r="BC44" i="48"/>
  <c r="BC34" i="48"/>
  <c r="BC38" i="48"/>
  <c r="BC40" i="48"/>
  <c r="BC14" i="48"/>
  <c r="BC17" i="48"/>
  <c r="BC9" i="48"/>
  <c r="BC50" i="48"/>
  <c r="BC51" i="48"/>
  <c r="BC54" i="48"/>
  <c r="BC72" i="48"/>
  <c r="BC71" i="48"/>
  <c r="BC75" i="48"/>
  <c r="BC77" i="48"/>
  <c r="BC81" i="48"/>
  <c r="BC90" i="48"/>
  <c r="BD14" i="67"/>
  <c r="BD17" i="67"/>
  <c r="BD18" i="67"/>
  <c r="BB13" i="48"/>
  <c r="BB35" i="48"/>
  <c r="BB44" i="48"/>
  <c r="BB34" i="48"/>
  <c r="BB38" i="48"/>
  <c r="BB40" i="48"/>
  <c r="BB14" i="48"/>
  <c r="BB17" i="48"/>
  <c r="BB9" i="48"/>
  <c r="BB50" i="48"/>
  <c r="BB51" i="48"/>
  <c r="BB54" i="48"/>
  <c r="BB72" i="48"/>
  <c r="BB71" i="48"/>
  <c r="BB75" i="48"/>
  <c r="BB77" i="48"/>
  <c r="BB81" i="48"/>
  <c r="BB90" i="48"/>
  <c r="BC14" i="67"/>
  <c r="BC17" i="67"/>
  <c r="BC18" i="67"/>
  <c r="BA13" i="48"/>
  <c r="BA35" i="48"/>
  <c r="BA44" i="48"/>
  <c r="BA34" i="48"/>
  <c r="BA38" i="48"/>
  <c r="BA40" i="48"/>
  <c r="BA14" i="48"/>
  <c r="BA17" i="48"/>
  <c r="BA9" i="48"/>
  <c r="BA50" i="48"/>
  <c r="BA51" i="48"/>
  <c r="BA54" i="48"/>
  <c r="BA72" i="48"/>
  <c r="BA71" i="48"/>
  <c r="BA75" i="48"/>
  <c r="BA77" i="48"/>
  <c r="AC6" i="48"/>
  <c r="AC9" i="48"/>
  <c r="AC8" i="48"/>
  <c r="AC13" i="48"/>
  <c r="AC35" i="48"/>
  <c r="D104" i="49"/>
  <c r="BD104" i="49"/>
  <c r="BA78" i="48"/>
  <c r="BA81" i="48"/>
  <c r="BA90" i="48"/>
  <c r="BB14" i="67"/>
  <c r="BB17" i="67"/>
  <c r="BB18" i="67"/>
  <c r="AZ13" i="48"/>
  <c r="AZ35" i="48"/>
  <c r="AZ44" i="48"/>
  <c r="AZ34" i="48"/>
  <c r="AZ38" i="48"/>
  <c r="AZ40" i="48"/>
  <c r="AZ14" i="48"/>
  <c r="AZ17" i="48"/>
  <c r="AZ9" i="48"/>
  <c r="AZ50" i="48"/>
  <c r="AZ51" i="48"/>
  <c r="AZ54" i="48"/>
  <c r="AZ72" i="48"/>
  <c r="AZ71" i="48"/>
  <c r="AZ75" i="48"/>
  <c r="AZ77" i="48"/>
  <c r="AZ81" i="48"/>
  <c r="AZ90" i="48"/>
  <c r="BA14" i="67"/>
  <c r="BA17" i="67"/>
  <c r="BA18" i="67"/>
  <c r="AY13" i="48"/>
  <c r="AY35" i="48"/>
  <c r="AY44" i="48"/>
  <c r="AY34" i="48"/>
  <c r="AY38" i="48"/>
  <c r="AY40" i="48"/>
  <c r="AY14" i="48"/>
  <c r="AY17" i="48"/>
  <c r="AY6" i="48"/>
  <c r="AY9" i="48"/>
  <c r="AY50" i="48"/>
  <c r="AY51" i="48"/>
  <c r="AY54" i="48"/>
  <c r="AY72" i="48"/>
  <c r="AY71" i="48"/>
  <c r="AY75" i="48"/>
  <c r="AY77" i="48"/>
  <c r="AY81" i="48"/>
  <c r="AY90" i="48"/>
  <c r="AZ14" i="67"/>
  <c r="AZ17" i="67"/>
  <c r="AZ18" i="67"/>
  <c r="AX13" i="48"/>
  <c r="AX35" i="48"/>
  <c r="AX44" i="48"/>
  <c r="AX34" i="48"/>
  <c r="AX38" i="48"/>
  <c r="AX40" i="48"/>
  <c r="AX14" i="48"/>
  <c r="AX17" i="48"/>
  <c r="AM6" i="48" a="1"/>
  <c r="AX9" i="48"/>
  <c r="AX50" i="48"/>
  <c r="AX51" i="48"/>
  <c r="AX54" i="48"/>
  <c r="AX72" i="48"/>
  <c r="AX71" i="48"/>
  <c r="AX75" i="48"/>
  <c r="AX77" i="48"/>
  <c r="AX81" i="48"/>
  <c r="AX90" i="48"/>
  <c r="AY14" i="67"/>
  <c r="AY17" i="67"/>
  <c r="AY18" i="67"/>
  <c r="AW13" i="48"/>
  <c r="AW35" i="48"/>
  <c r="AW44" i="48"/>
  <c r="AW34" i="48"/>
  <c r="AW38" i="48"/>
  <c r="AW40" i="48"/>
  <c r="AW14" i="48"/>
  <c r="AW17" i="48"/>
  <c r="AW9" i="48"/>
  <c r="AW50" i="48"/>
  <c r="AW51" i="48"/>
  <c r="AW54" i="48"/>
  <c r="AW72" i="48"/>
  <c r="AW71" i="48"/>
  <c r="AW75" i="48"/>
  <c r="AW77" i="48"/>
  <c r="AW81" i="48"/>
  <c r="AW90" i="48"/>
  <c r="AX14" i="67"/>
  <c r="AX17" i="67"/>
  <c r="AX18" i="67"/>
  <c r="AV13" i="48"/>
  <c r="AV35" i="48"/>
  <c r="AV44" i="48"/>
  <c r="AV34" i="48"/>
  <c r="AV38" i="48"/>
  <c r="AV40" i="48"/>
  <c r="AV14" i="48"/>
  <c r="AV17" i="48"/>
  <c r="AV9" i="48"/>
  <c r="AV50" i="48"/>
  <c r="AV51" i="48"/>
  <c r="AV54" i="48"/>
  <c r="AV72" i="48"/>
  <c r="AV71" i="48"/>
  <c r="AV75" i="48"/>
  <c r="AV77" i="48"/>
  <c r="AV81" i="48"/>
  <c r="AV90" i="48"/>
  <c r="AW14" i="67"/>
  <c r="AW17" i="67"/>
  <c r="AW18" i="67"/>
  <c r="AU13" i="48"/>
  <c r="AU35" i="48"/>
  <c r="AU44" i="48"/>
  <c r="AU34" i="48"/>
  <c r="AU38" i="48"/>
  <c r="AU40" i="48"/>
  <c r="AU14" i="48"/>
  <c r="AU17" i="48"/>
  <c r="AU9" i="48"/>
  <c r="AU50" i="48"/>
  <c r="AU51" i="48"/>
  <c r="AU54" i="48"/>
  <c r="AU72" i="48"/>
  <c r="AU71" i="48"/>
  <c r="AU75" i="48"/>
  <c r="AU77" i="48"/>
  <c r="AU81" i="48"/>
  <c r="AU90" i="48"/>
  <c r="AV14" i="67"/>
  <c r="AV17" i="67"/>
  <c r="AV18" i="67"/>
  <c r="AT13" i="48"/>
  <c r="AT35" i="48"/>
  <c r="AT44" i="48"/>
  <c r="AT34" i="48"/>
  <c r="AT38" i="48"/>
  <c r="AT40" i="48"/>
  <c r="AT14" i="48"/>
  <c r="AT17" i="48"/>
  <c r="AT9" i="48"/>
  <c r="AT50" i="48"/>
  <c r="AT51" i="48"/>
  <c r="AT54" i="48"/>
  <c r="AT72" i="48"/>
  <c r="AT71" i="48"/>
  <c r="AT75" i="48"/>
  <c r="AT77" i="48"/>
  <c r="AT81" i="48"/>
  <c r="AT90" i="48"/>
  <c r="AU14" i="67"/>
  <c r="AU17" i="67"/>
  <c r="AU18" i="67"/>
  <c r="AS13" i="48"/>
  <c r="AS35" i="48"/>
  <c r="AS44" i="48"/>
  <c r="AS34" i="48"/>
  <c r="AS38" i="48"/>
  <c r="AS40" i="48"/>
  <c r="AS14" i="48"/>
  <c r="AS17" i="48"/>
  <c r="AS9" i="48"/>
  <c r="AS50" i="48"/>
  <c r="AS51" i="48"/>
  <c r="AS54" i="48"/>
  <c r="AS72" i="48"/>
  <c r="AS71" i="48"/>
  <c r="AS75" i="48"/>
  <c r="AS77" i="48"/>
  <c r="AS81" i="48"/>
  <c r="AS90" i="48"/>
  <c r="AT14" i="67"/>
  <c r="AT17" i="67"/>
  <c r="AT18" i="67"/>
  <c r="AR13" i="48"/>
  <c r="AR35" i="48"/>
  <c r="AR44" i="48"/>
  <c r="AR34" i="48"/>
  <c r="AR38" i="48"/>
  <c r="AR40" i="48"/>
  <c r="AR14" i="48"/>
  <c r="AR17" i="48"/>
  <c r="AR9" i="48"/>
  <c r="AR50" i="48"/>
  <c r="AR51" i="48"/>
  <c r="AR54" i="48"/>
  <c r="AR72" i="48"/>
  <c r="AR71" i="48"/>
  <c r="AR75" i="48"/>
  <c r="AR77" i="48"/>
  <c r="AR81" i="48"/>
  <c r="AR90" i="48"/>
  <c r="AS14" i="67"/>
  <c r="AS17" i="67"/>
  <c r="AS18" i="67"/>
  <c r="AQ13" i="48"/>
  <c r="AQ35" i="48"/>
  <c r="AQ44" i="48"/>
  <c r="AQ34" i="48"/>
  <c r="AQ38" i="48"/>
  <c r="AQ40" i="48"/>
  <c r="AQ14" i="48"/>
  <c r="AQ17" i="48"/>
  <c r="AQ9" i="48"/>
  <c r="AQ50" i="48"/>
  <c r="AQ51" i="48"/>
  <c r="AQ54" i="48"/>
  <c r="AQ72" i="48"/>
  <c r="AQ71" i="48"/>
  <c r="AQ75" i="48"/>
  <c r="AQ77" i="48"/>
  <c r="AQ81" i="48"/>
  <c r="AQ90" i="48"/>
  <c r="AR14" i="67"/>
  <c r="AR17" i="67"/>
  <c r="AR18" i="67"/>
  <c r="AP13" i="48"/>
  <c r="AP35" i="48"/>
  <c r="AP44" i="48"/>
  <c r="AP34" i="48"/>
  <c r="AP38" i="48"/>
  <c r="AP40" i="48"/>
  <c r="AP14" i="48"/>
  <c r="AP17" i="48"/>
  <c r="AP9" i="48"/>
  <c r="AP50" i="48"/>
  <c r="AP51" i="48"/>
  <c r="AP54" i="48"/>
  <c r="AP72" i="48"/>
  <c r="AP71" i="48"/>
  <c r="AP75" i="48"/>
  <c r="AP77" i="48"/>
  <c r="AP81" i="48"/>
  <c r="AP90" i="48"/>
  <c r="AQ14" i="67"/>
  <c r="AQ17" i="67"/>
  <c r="AQ18" i="67"/>
  <c r="AO13" i="48"/>
  <c r="AO35" i="48"/>
  <c r="AO44" i="48"/>
  <c r="AO34" i="48"/>
  <c r="AO38" i="48"/>
  <c r="AO40" i="48"/>
  <c r="AO14" i="48"/>
  <c r="AO17" i="48"/>
  <c r="AO9" i="48"/>
  <c r="AO50" i="48"/>
  <c r="AO51" i="48"/>
  <c r="AO54" i="48"/>
  <c r="AO72" i="48"/>
  <c r="AO71" i="48"/>
  <c r="AO75" i="48"/>
  <c r="AO77" i="48"/>
  <c r="AR104" i="49"/>
  <c r="AO78" i="48"/>
  <c r="AO81" i="48"/>
  <c r="AO90" i="48"/>
  <c r="AP14" i="67"/>
  <c r="AP17" i="67"/>
  <c r="AP18" i="67"/>
  <c r="AN13" i="48"/>
  <c r="AN35" i="48"/>
  <c r="AN44" i="48"/>
  <c r="AN34" i="48"/>
  <c r="AN38" i="48"/>
  <c r="AN40" i="48"/>
  <c r="AN14" i="48"/>
  <c r="AN17" i="48"/>
  <c r="AN9" i="48"/>
  <c r="AN50" i="48"/>
  <c r="AN51" i="48"/>
  <c r="AN54" i="48"/>
  <c r="AN72" i="48"/>
  <c r="AN71" i="48"/>
  <c r="AN75" i="48"/>
  <c r="AN77" i="48"/>
  <c r="AN81" i="48"/>
  <c r="AN90" i="48"/>
  <c r="AO14" i="67"/>
  <c r="AO17" i="67"/>
  <c r="AO18" i="67"/>
  <c r="AM13" i="48"/>
  <c r="AM35" i="48"/>
  <c r="AM44" i="48"/>
  <c r="AM34" i="48"/>
  <c r="AM38" i="48"/>
  <c r="AM40" i="48"/>
  <c r="AM14" i="48"/>
  <c r="AM17" i="48"/>
  <c r="AM6" i="48"/>
  <c r="AM9" i="48"/>
  <c r="AM50" i="48"/>
  <c r="AM51" i="48"/>
  <c r="AM54" i="48"/>
  <c r="AM72" i="48"/>
  <c r="AM71" i="48"/>
  <c r="AM75" i="48"/>
  <c r="AM77" i="48"/>
  <c r="AM81" i="48"/>
  <c r="AM90" i="48"/>
  <c r="AN14" i="67"/>
  <c r="AN17" i="67"/>
  <c r="AN18" i="67"/>
  <c r="AL44" i="48"/>
  <c r="AL38" i="48"/>
  <c r="AL40" i="48"/>
  <c r="AL14" i="48"/>
  <c r="AL17" i="48"/>
  <c r="AL50" i="48"/>
  <c r="AL51" i="48"/>
  <c r="AL54" i="48"/>
  <c r="AL72" i="48"/>
  <c r="AL71" i="48"/>
  <c r="AL75" i="48"/>
  <c r="AL77" i="48"/>
  <c r="AL81" i="48"/>
  <c r="AL90" i="48"/>
  <c r="AM14" i="67"/>
  <c r="AM17" i="67"/>
  <c r="AM18" i="67"/>
  <c r="Y6" i="48"/>
  <c r="Y9" i="48"/>
  <c r="Y8" i="48"/>
  <c r="Y13" i="48"/>
  <c r="Y35" i="48"/>
  <c r="D100" i="49"/>
  <c r="AN100" i="49"/>
  <c r="AK6" i="48"/>
  <c r="AK9" i="48"/>
  <c r="AK8" i="48"/>
  <c r="AK13" i="48"/>
  <c r="AK35" i="48"/>
  <c r="D112" i="49"/>
  <c r="AN112" i="49"/>
  <c r="AK44" i="48"/>
  <c r="Y34" i="48"/>
  <c r="D27" i="49"/>
  <c r="AN27" i="49"/>
  <c r="AK34" i="48"/>
  <c r="D39" i="49"/>
  <c r="AN39" i="49"/>
  <c r="AK38" i="48"/>
  <c r="AK40" i="48"/>
  <c r="AK14" i="48"/>
  <c r="AK17" i="48"/>
  <c r="AK50" i="48"/>
  <c r="AK51" i="48"/>
  <c r="AK54" i="48"/>
  <c r="AK72" i="48"/>
  <c r="AK71" i="48"/>
  <c r="AK75" i="48"/>
  <c r="AK77" i="48"/>
  <c r="AK81" i="48"/>
  <c r="AK90" i="48"/>
  <c r="AL14" i="67"/>
  <c r="AL17" i="67"/>
  <c r="AL18" i="67"/>
  <c r="X6" i="48"/>
  <c r="X9" i="48"/>
  <c r="X8" i="48"/>
  <c r="X13" i="48"/>
  <c r="X35" i="48"/>
  <c r="D99" i="49"/>
  <c r="AM99" i="49"/>
  <c r="AJ6" i="48"/>
  <c r="AJ9" i="48"/>
  <c r="AJ8" i="48"/>
  <c r="AJ13" i="48"/>
  <c r="AJ35" i="48"/>
  <c r="D111" i="49"/>
  <c r="AM111" i="49"/>
  <c r="AJ44" i="48"/>
  <c r="X34" i="48"/>
  <c r="D26" i="49"/>
  <c r="AM26" i="49"/>
  <c r="AJ34" i="48"/>
  <c r="D38" i="49"/>
  <c r="AM38" i="49"/>
  <c r="AJ38" i="48"/>
  <c r="AJ40" i="48"/>
  <c r="AJ14" i="48"/>
  <c r="AJ17" i="48"/>
  <c r="AJ50" i="48"/>
  <c r="AJ51" i="48"/>
  <c r="AJ54" i="48"/>
  <c r="AJ72" i="48"/>
  <c r="AJ71" i="48"/>
  <c r="AJ75" i="48"/>
  <c r="AJ77" i="48"/>
  <c r="AJ81" i="48"/>
  <c r="AJ90" i="48"/>
  <c r="AK14" i="67"/>
  <c r="AK17" i="67"/>
  <c r="AK18" i="67"/>
  <c r="W6" i="48"/>
  <c r="W9" i="48"/>
  <c r="W8" i="48"/>
  <c r="W13" i="48"/>
  <c r="W35" i="48"/>
  <c r="D98" i="49"/>
  <c r="AL98" i="49"/>
  <c r="AI6" i="48"/>
  <c r="AI9" i="48"/>
  <c r="AI8" i="48"/>
  <c r="AI13" i="48"/>
  <c r="AI35" i="48"/>
  <c r="D110" i="49"/>
  <c r="AL110" i="49"/>
  <c r="AI44" i="48"/>
  <c r="W34" i="48"/>
  <c r="D25" i="49"/>
  <c r="AL25" i="49"/>
  <c r="AI34" i="48"/>
  <c r="D37" i="49"/>
  <c r="AL37" i="49"/>
  <c r="AI38" i="48"/>
  <c r="AI40" i="48"/>
  <c r="AI14" i="48"/>
  <c r="AI17" i="48"/>
  <c r="AI50" i="48"/>
  <c r="AI51" i="48"/>
  <c r="AI54" i="48"/>
  <c r="AI72" i="48"/>
  <c r="AI71" i="48"/>
  <c r="AI75" i="48"/>
  <c r="AI77" i="48"/>
  <c r="AI81" i="48"/>
  <c r="AI90" i="48"/>
  <c r="AJ14" i="67"/>
  <c r="AJ17" i="67"/>
  <c r="AJ18" i="67"/>
  <c r="V6" i="48"/>
  <c r="V9" i="48"/>
  <c r="V8" i="48"/>
  <c r="V13" i="48"/>
  <c r="V35" i="48"/>
  <c r="D97" i="49"/>
  <c r="AK97" i="49"/>
  <c r="AH6" i="48"/>
  <c r="AH9" i="48"/>
  <c r="AH8" i="48"/>
  <c r="AH13" i="48"/>
  <c r="AH35" i="48"/>
  <c r="D109" i="49"/>
  <c r="AK109" i="49"/>
  <c r="AH44" i="48"/>
  <c r="V34" i="48"/>
  <c r="D24" i="49"/>
  <c r="AK24" i="49"/>
  <c r="AH34" i="48"/>
  <c r="D36" i="49"/>
  <c r="AK36" i="49"/>
  <c r="AH38" i="48"/>
  <c r="AH40" i="48"/>
  <c r="AH14" i="48"/>
  <c r="AH17" i="48"/>
  <c r="AH50" i="48"/>
  <c r="AH51" i="48"/>
  <c r="AH54" i="48"/>
  <c r="AH72" i="48"/>
  <c r="AH71" i="48"/>
  <c r="AH75" i="48"/>
  <c r="AH77" i="48"/>
  <c r="AH81" i="48"/>
  <c r="AH90" i="48"/>
  <c r="AI14" i="67"/>
  <c r="AI17" i="67"/>
  <c r="AI18" i="67"/>
  <c r="U6" i="48"/>
  <c r="U9" i="48"/>
  <c r="U8" i="48"/>
  <c r="U13" i="48"/>
  <c r="U35" i="48"/>
  <c r="D96" i="49"/>
  <c r="AJ96" i="49"/>
  <c r="AG6" i="48"/>
  <c r="AG9" i="48"/>
  <c r="AG8" i="48"/>
  <c r="AG13" i="48"/>
  <c r="AG35" i="48"/>
  <c r="D108" i="49"/>
  <c r="AJ108" i="49"/>
  <c r="AG44" i="48"/>
  <c r="U34" i="48"/>
  <c r="D23" i="49"/>
  <c r="AJ23" i="49"/>
  <c r="AG34" i="48"/>
  <c r="D35" i="49"/>
  <c r="AJ35" i="49"/>
  <c r="AG38" i="48"/>
  <c r="AG40" i="48"/>
  <c r="AG14" i="48"/>
  <c r="AG17" i="48"/>
  <c r="AG50" i="48"/>
  <c r="AG51" i="48"/>
  <c r="AG54" i="48"/>
  <c r="AG72" i="48"/>
  <c r="AG71" i="48"/>
  <c r="AG75" i="48"/>
  <c r="AG77" i="48"/>
  <c r="AG81" i="48"/>
  <c r="AG90" i="48"/>
  <c r="AH14" i="67"/>
  <c r="AH17" i="67"/>
  <c r="AH18" i="67"/>
  <c r="T6" i="48"/>
  <c r="T9" i="48"/>
  <c r="T8" i="48"/>
  <c r="T13" i="48"/>
  <c r="T35" i="48"/>
  <c r="D95" i="49"/>
  <c r="AI95" i="49"/>
  <c r="AF6" i="48"/>
  <c r="AF9" i="48"/>
  <c r="AF8" i="48"/>
  <c r="AF13" i="48"/>
  <c r="AF35" i="48"/>
  <c r="D107" i="49"/>
  <c r="AI107" i="49"/>
  <c r="AF44" i="48"/>
  <c r="T34" i="48"/>
  <c r="D22" i="49"/>
  <c r="AI22" i="49"/>
  <c r="AF34" i="48"/>
  <c r="D34" i="49"/>
  <c r="AI34" i="49"/>
  <c r="AF38" i="48"/>
  <c r="AF40" i="48"/>
  <c r="AF14" i="48"/>
  <c r="AF17" i="48"/>
  <c r="AF50" i="48"/>
  <c r="AF51" i="48"/>
  <c r="AF54" i="48"/>
  <c r="AF72" i="48"/>
  <c r="AF71" i="48"/>
  <c r="AF75" i="48"/>
  <c r="AF77" i="48"/>
  <c r="AF81" i="48"/>
  <c r="AF90" i="48"/>
  <c r="AG14" i="67"/>
  <c r="AG17" i="67"/>
  <c r="AG18" i="67"/>
  <c r="S6" i="48"/>
  <c r="S9" i="48"/>
  <c r="S8" i="48"/>
  <c r="S13" i="48"/>
  <c r="S35" i="48"/>
  <c r="D94" i="49"/>
  <c r="AH94" i="49"/>
  <c r="AE6" i="48"/>
  <c r="AE9" i="48"/>
  <c r="AE8" i="48"/>
  <c r="AE13" i="48"/>
  <c r="AE35" i="48"/>
  <c r="D106" i="49"/>
  <c r="AH106" i="49"/>
  <c r="AE44" i="48"/>
  <c r="S34" i="48"/>
  <c r="D21" i="49"/>
  <c r="AH21" i="49"/>
  <c r="AE34" i="48"/>
  <c r="D33" i="49"/>
  <c r="AH33" i="49"/>
  <c r="AE38" i="48"/>
  <c r="AE40" i="48"/>
  <c r="AE14" i="48"/>
  <c r="AE17" i="48"/>
  <c r="AE50" i="48"/>
  <c r="AE51" i="48"/>
  <c r="AE54" i="48"/>
  <c r="AE72" i="48"/>
  <c r="AE71" i="48"/>
  <c r="AE75" i="48"/>
  <c r="AE77" i="48"/>
  <c r="AE81" i="48"/>
  <c r="AE90" i="48"/>
  <c r="AF14" i="67"/>
  <c r="AF17" i="67"/>
  <c r="AF18" i="67"/>
  <c r="AG93" i="49"/>
  <c r="AD6" i="48"/>
  <c r="AD9" i="48"/>
  <c r="AD8" i="48"/>
  <c r="AD13" i="48"/>
  <c r="AD35" i="48"/>
  <c r="D105" i="49"/>
  <c r="AG105" i="49"/>
  <c r="AD44" i="48"/>
  <c r="AG20" i="49"/>
  <c r="AD34" i="48"/>
  <c r="D32" i="49"/>
  <c r="AG32" i="49"/>
  <c r="AD38" i="48"/>
  <c r="AD40" i="48"/>
  <c r="AD14" i="48"/>
  <c r="AD17" i="48"/>
  <c r="AD50" i="48"/>
  <c r="AD51" i="48"/>
  <c r="AD54" i="48"/>
  <c r="AD72" i="48"/>
  <c r="AD71" i="48"/>
  <c r="AD75" i="48"/>
  <c r="AD77" i="48"/>
  <c r="AD81" i="48"/>
  <c r="AD90" i="48"/>
  <c r="AE14" i="67"/>
  <c r="AE17" i="67"/>
  <c r="AE18" i="67"/>
  <c r="AF92" i="49"/>
  <c r="AF104" i="49"/>
  <c r="AC44" i="48"/>
  <c r="AF19" i="49"/>
  <c r="AC34" i="48"/>
  <c r="D31" i="49"/>
  <c r="AF31" i="49"/>
  <c r="AC38" i="48"/>
  <c r="AC40" i="48"/>
  <c r="AC14" i="48"/>
  <c r="AC17" i="48"/>
  <c r="AC50" i="48"/>
  <c r="AC51" i="48"/>
  <c r="AC54" i="48"/>
  <c r="AC72" i="48"/>
  <c r="AC71" i="48"/>
  <c r="AC75" i="48"/>
  <c r="AC77" i="48"/>
  <c r="AC81" i="48"/>
  <c r="AC90" i="48"/>
  <c r="AD14" i="67"/>
  <c r="AD17" i="67"/>
  <c r="AD18" i="67"/>
  <c r="AE91" i="49"/>
  <c r="AB6" i="48"/>
  <c r="AB9" i="48"/>
  <c r="AB8" i="48"/>
  <c r="AB13" i="48"/>
  <c r="AB35" i="48"/>
  <c r="D103" i="49"/>
  <c r="AE103" i="49"/>
  <c r="AB44" i="48"/>
  <c r="AE18" i="49"/>
  <c r="AB34" i="48"/>
  <c r="D30" i="49"/>
  <c r="AE30" i="49"/>
  <c r="AB38" i="48"/>
  <c r="AB40" i="48"/>
  <c r="AB14" i="48"/>
  <c r="AB17" i="48"/>
  <c r="AB50" i="48"/>
  <c r="AB51" i="48"/>
  <c r="AB54" i="48"/>
  <c r="AB72" i="48"/>
  <c r="AB71" i="48"/>
  <c r="AB75" i="48"/>
  <c r="AB77" i="48"/>
  <c r="AB81" i="48"/>
  <c r="AB90" i="48"/>
  <c r="AC14" i="67"/>
  <c r="AC17" i="67"/>
  <c r="AC18" i="67"/>
  <c r="AD90" i="49"/>
  <c r="AA6" i="48"/>
  <c r="AA9" i="48"/>
  <c r="AA8" i="48"/>
  <c r="AA13" i="48"/>
  <c r="AA35" i="48"/>
  <c r="D102" i="49"/>
  <c r="AD102" i="49"/>
  <c r="AA44" i="48"/>
  <c r="AD17" i="49"/>
  <c r="AA34" i="48"/>
  <c r="D29" i="49"/>
  <c r="AD29" i="49"/>
  <c r="AA38" i="48"/>
  <c r="AA40" i="48"/>
  <c r="AA14" i="48"/>
  <c r="AA17" i="48"/>
  <c r="AA50" i="48"/>
  <c r="AA51" i="48"/>
  <c r="AA54" i="48"/>
  <c r="AA72" i="48"/>
  <c r="AA71" i="48"/>
  <c r="AA75" i="48"/>
  <c r="AA77" i="48"/>
  <c r="AA81" i="48"/>
  <c r="AA90" i="48"/>
  <c r="AB14" i="67"/>
  <c r="AB17" i="67"/>
  <c r="AB18" i="67"/>
  <c r="AC101" i="49"/>
  <c r="Z44" i="48"/>
  <c r="AC28" i="49"/>
  <c r="Z38" i="48"/>
  <c r="Z40" i="48"/>
  <c r="Z14" i="48"/>
  <c r="Z17" i="48"/>
  <c r="Z50" i="48"/>
  <c r="Z51" i="48"/>
  <c r="Z54" i="48"/>
  <c r="Z72" i="48"/>
  <c r="Z71" i="48"/>
  <c r="Z75" i="48"/>
  <c r="Z77" i="48"/>
  <c r="Z81" i="48"/>
  <c r="Z90" i="48"/>
  <c r="AA14" i="67"/>
  <c r="AA17" i="67"/>
  <c r="AA18" i="67"/>
  <c r="AB100" i="49"/>
  <c r="Y44" i="48"/>
  <c r="AB27" i="49"/>
  <c r="Y38" i="48"/>
  <c r="Y40" i="48"/>
  <c r="Y14" i="48"/>
  <c r="Y17" i="48"/>
  <c r="Y50" i="48"/>
  <c r="Y51" i="48"/>
  <c r="Y54" i="48"/>
  <c r="Y72" i="48"/>
  <c r="Y71" i="48"/>
  <c r="Y75" i="48"/>
  <c r="Y77" i="48"/>
  <c r="Y81" i="48"/>
  <c r="Y90" i="48"/>
  <c r="Z14" i="67"/>
  <c r="Z17" i="67"/>
  <c r="Z18" i="67"/>
  <c r="AA99" i="49"/>
  <c r="X44" i="48"/>
  <c r="AA26" i="49"/>
  <c r="X38" i="48"/>
  <c r="X40" i="48"/>
  <c r="X14" i="48"/>
  <c r="X17" i="48"/>
  <c r="X50" i="48"/>
  <c r="X51" i="48"/>
  <c r="X54" i="48"/>
  <c r="X72" i="48"/>
  <c r="X71" i="48"/>
  <c r="X75" i="48"/>
  <c r="X77" i="48"/>
  <c r="X81" i="48"/>
  <c r="X90" i="48"/>
  <c r="Y14" i="67"/>
  <c r="Y17" i="67"/>
  <c r="Y18" i="67"/>
  <c r="Z98" i="49"/>
  <c r="W44" i="48"/>
  <c r="Z25" i="49"/>
  <c r="W38" i="48"/>
  <c r="W40" i="48"/>
  <c r="W14" i="48"/>
  <c r="W17" i="48"/>
  <c r="W50" i="48"/>
  <c r="W51" i="48"/>
  <c r="W54" i="48"/>
  <c r="W72" i="48"/>
  <c r="W71" i="48"/>
  <c r="W75" i="48"/>
  <c r="W77" i="48"/>
  <c r="W81" i="48"/>
  <c r="W90" i="48"/>
  <c r="X14" i="67"/>
  <c r="X17" i="67"/>
  <c r="X18" i="67"/>
  <c r="Y97" i="49"/>
  <c r="V44" i="48"/>
  <c r="Y24" i="49"/>
  <c r="V38" i="48"/>
  <c r="V40" i="48"/>
  <c r="V14" i="48"/>
  <c r="V17" i="48"/>
  <c r="V50" i="48"/>
  <c r="V51" i="48"/>
  <c r="V54" i="48"/>
  <c r="V72" i="48"/>
  <c r="V71" i="48"/>
  <c r="V75" i="48"/>
  <c r="V77" i="48"/>
  <c r="V81" i="48"/>
  <c r="V90" i="48"/>
  <c r="W14" i="67"/>
  <c r="W17" i="67"/>
  <c r="W18" i="67"/>
  <c r="X96" i="49"/>
  <c r="U44" i="48"/>
  <c r="X23" i="49"/>
  <c r="U38" i="48"/>
  <c r="U40" i="48"/>
  <c r="U14" i="48"/>
  <c r="U17" i="48"/>
  <c r="U50" i="48"/>
  <c r="U51" i="48"/>
  <c r="U54" i="48"/>
  <c r="U72" i="48"/>
  <c r="U71" i="48"/>
  <c r="U75" i="48"/>
  <c r="U77" i="48"/>
  <c r="U81" i="48"/>
  <c r="U90" i="48"/>
  <c r="V14" i="67"/>
  <c r="V17" i="67"/>
  <c r="V18" i="67"/>
  <c r="W95" i="49"/>
  <c r="T44" i="48"/>
  <c r="W22" i="49"/>
  <c r="T38" i="48"/>
  <c r="T40" i="48"/>
  <c r="T14" i="48"/>
  <c r="T17" i="48"/>
  <c r="T50" i="48"/>
  <c r="T51" i="48"/>
  <c r="T54" i="48"/>
  <c r="T72" i="48"/>
  <c r="T71" i="48"/>
  <c r="T75" i="48"/>
  <c r="T77" i="48"/>
  <c r="T81" i="48"/>
  <c r="T90" i="48"/>
  <c r="U14" i="67"/>
  <c r="U17" i="67"/>
  <c r="U18" i="67"/>
  <c r="V94" i="49"/>
  <c r="S44" i="48"/>
  <c r="V21" i="49"/>
  <c r="S38" i="48"/>
  <c r="S40" i="48"/>
  <c r="S14" i="48"/>
  <c r="S17" i="48"/>
  <c r="S50" i="48"/>
  <c r="S51" i="48"/>
  <c r="S54" i="48"/>
  <c r="S72" i="48"/>
  <c r="S71" i="48"/>
  <c r="S75" i="48"/>
  <c r="S77" i="48"/>
  <c r="S81" i="48"/>
  <c r="S90" i="48"/>
  <c r="T14" i="67"/>
  <c r="T17" i="67"/>
  <c r="T18" i="67"/>
  <c r="T65" i="50"/>
  <c r="T38" i="50"/>
  <c r="T34" i="50"/>
  <c r="T35" i="50"/>
  <c r="T66" i="50"/>
  <c r="T67" i="50"/>
  <c r="T68" i="50"/>
  <c r="T69" i="50"/>
  <c r="U65" i="50"/>
  <c r="U38" i="50"/>
  <c r="U34" i="50"/>
  <c r="U35" i="50"/>
  <c r="U66" i="50"/>
  <c r="U67" i="50"/>
  <c r="U68" i="50"/>
  <c r="U69" i="50"/>
  <c r="V65" i="50"/>
  <c r="V38" i="50"/>
  <c r="V34" i="50"/>
  <c r="V35" i="50"/>
  <c r="V66" i="50"/>
  <c r="V67" i="50"/>
  <c r="V68" i="50"/>
  <c r="V69" i="50"/>
  <c r="W65" i="50"/>
  <c r="W38" i="50"/>
  <c r="W34" i="50"/>
  <c r="W35" i="50"/>
  <c r="W66" i="50"/>
  <c r="W67" i="50"/>
  <c r="W68" i="50"/>
  <c r="W69" i="50"/>
  <c r="X65" i="50"/>
  <c r="X38" i="50"/>
  <c r="X34" i="50"/>
  <c r="X35" i="50"/>
  <c r="X66" i="50"/>
  <c r="X67" i="50"/>
  <c r="X68" i="50"/>
  <c r="X69" i="50"/>
  <c r="Y65" i="50"/>
  <c r="Y38" i="50"/>
  <c r="Y34" i="50"/>
  <c r="Y35" i="50"/>
  <c r="Y66" i="50"/>
  <c r="Y67" i="50"/>
  <c r="Y68" i="50"/>
  <c r="Y69" i="50"/>
  <c r="Z65" i="50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AE38" i="50"/>
  <c r="AE34" i="50"/>
  <c r="AE35" i="50"/>
  <c r="AE66" i="50"/>
  <c r="AE67" i="50"/>
  <c r="AE68" i="50"/>
  <c r="AE69" i="50"/>
  <c r="AF65" i="50"/>
  <c r="AF38" i="50"/>
  <c r="AF34" i="50"/>
  <c r="AF35" i="50"/>
  <c r="AF66" i="50"/>
  <c r="AF67" i="50"/>
  <c r="AF68" i="50"/>
  <c r="AF69" i="50"/>
  <c r="AG65" i="50"/>
  <c r="AG38" i="50"/>
  <c r="AG34" i="50"/>
  <c r="AG35" i="50"/>
  <c r="AG66" i="50"/>
  <c r="AG67" i="50"/>
  <c r="AG68" i="50"/>
  <c r="AG69" i="50"/>
  <c r="AH65" i="50"/>
  <c r="AH38" i="50"/>
  <c r="AH34" i="50"/>
  <c r="AH35" i="50"/>
  <c r="AH66" i="50"/>
  <c r="AH67" i="50"/>
  <c r="AH68" i="50"/>
  <c r="AH69" i="50"/>
  <c r="AI65" i="50"/>
  <c r="AI38" i="50"/>
  <c r="AI34" i="50"/>
  <c r="AI35" i="50"/>
  <c r="AI66" i="50"/>
  <c r="AI67" i="50"/>
  <c r="AI68" i="50"/>
  <c r="AI69" i="50"/>
  <c r="AJ65" i="50"/>
  <c r="AJ38" i="50"/>
  <c r="AJ34" i="50"/>
  <c r="AJ35" i="50"/>
  <c r="AJ66" i="50"/>
  <c r="AJ67" i="50"/>
  <c r="AJ68" i="50"/>
  <c r="AJ69" i="50"/>
  <c r="AK65" i="50"/>
  <c r="AK38" i="50"/>
  <c r="AK34" i="50"/>
  <c r="AK35" i="50"/>
  <c r="AK66" i="50"/>
  <c r="AK67" i="50"/>
  <c r="AK68" i="50"/>
  <c r="AK69" i="50"/>
  <c r="AL65" i="50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N38" i="50"/>
  <c r="AN34" i="50"/>
  <c r="AN35" i="50"/>
  <c r="AN66" i="50"/>
  <c r="AN67" i="50"/>
  <c r="AN68" i="50"/>
  <c r="AN69" i="50"/>
  <c r="AO65" i="50"/>
  <c r="AO38" i="50"/>
  <c r="AO34" i="50"/>
  <c r="AO35" i="50"/>
  <c r="AO66" i="50"/>
  <c r="AO67" i="50"/>
  <c r="AO68" i="50"/>
  <c r="AO69" i="50"/>
  <c r="AP65" i="50"/>
  <c r="AP38" i="50"/>
  <c r="AP34" i="50"/>
  <c r="AP35" i="50"/>
  <c r="AP66" i="50"/>
  <c r="AP67" i="50"/>
  <c r="AP68" i="50"/>
  <c r="AP69" i="50"/>
  <c r="AQ65" i="50"/>
  <c r="AQ38" i="50"/>
  <c r="AQ34" i="50"/>
  <c r="AQ35" i="50"/>
  <c r="AQ66" i="50"/>
  <c r="AQ67" i="50"/>
  <c r="AQ68" i="50"/>
  <c r="AQ69" i="50"/>
  <c r="AR65" i="50"/>
  <c r="AR38" i="50"/>
  <c r="AR34" i="50"/>
  <c r="AR35" i="50"/>
  <c r="AR66" i="50"/>
  <c r="AR67" i="50"/>
  <c r="AR68" i="50"/>
  <c r="AR69" i="50"/>
  <c r="AS65" i="50"/>
  <c r="AS38" i="50"/>
  <c r="AS34" i="50"/>
  <c r="AS35" i="50"/>
  <c r="AS66" i="50"/>
  <c r="AS67" i="50"/>
  <c r="AS68" i="50"/>
  <c r="AS69" i="50"/>
  <c r="AT65" i="50"/>
  <c r="AT38" i="50"/>
  <c r="AT34" i="50"/>
  <c r="AT35" i="50"/>
  <c r="AT66" i="50"/>
  <c r="AT67" i="50"/>
  <c r="AT68" i="50"/>
  <c r="AT69" i="50"/>
  <c r="AU65" i="50"/>
  <c r="AU38" i="50"/>
  <c r="AU34" i="50"/>
  <c r="AU35" i="50"/>
  <c r="AU66" i="50"/>
  <c r="AU67" i="50"/>
  <c r="AU68" i="50"/>
  <c r="AU69" i="50"/>
  <c r="AV65" i="50"/>
  <c r="AV38" i="50"/>
  <c r="AV34" i="50"/>
  <c r="AV35" i="50"/>
  <c r="AV66" i="50"/>
  <c r="AV67" i="50"/>
  <c r="AV68" i="50"/>
  <c r="AV69" i="50"/>
  <c r="AW65" i="50"/>
  <c r="AW38" i="50"/>
  <c r="AW34" i="50"/>
  <c r="AW35" i="50"/>
  <c r="AW66" i="50"/>
  <c r="AW67" i="50"/>
  <c r="AW68" i="50"/>
  <c r="AW69" i="50"/>
  <c r="AX65" i="50"/>
  <c r="AX38" i="50"/>
  <c r="AX34" i="50"/>
  <c r="AX35" i="50"/>
  <c r="AX66" i="50"/>
  <c r="AX67" i="50"/>
  <c r="AX68" i="50"/>
  <c r="AX69" i="50"/>
  <c r="AY65" i="50"/>
  <c r="AY38" i="50"/>
  <c r="AY34" i="50"/>
  <c r="AY35" i="50"/>
  <c r="AY66" i="50"/>
  <c r="AY67" i="50"/>
  <c r="AY68" i="50"/>
  <c r="AY69" i="50"/>
  <c r="AZ65" i="50"/>
  <c r="AZ38" i="50"/>
  <c r="AZ34" i="50"/>
  <c r="AZ35" i="50"/>
  <c r="AZ66" i="50"/>
  <c r="AZ67" i="50"/>
  <c r="AZ68" i="50"/>
  <c r="AZ69" i="50"/>
  <c r="BA65" i="50"/>
  <c r="BA38" i="50"/>
  <c r="BA34" i="50"/>
  <c r="BA35" i="50"/>
  <c r="BA66" i="50"/>
  <c r="BA67" i="50"/>
  <c r="BA68" i="50"/>
  <c r="BA69" i="50"/>
  <c r="BB65" i="50"/>
  <c r="BB38" i="50"/>
  <c r="BB34" i="50"/>
  <c r="BB35" i="50"/>
  <c r="BB66" i="50"/>
  <c r="BB67" i="50"/>
  <c r="BB68" i="50"/>
  <c r="BB69" i="50"/>
  <c r="BC65" i="50"/>
  <c r="BC38" i="50"/>
  <c r="BC34" i="50"/>
  <c r="BC35" i="50"/>
  <c r="BC66" i="50"/>
  <c r="BC67" i="50"/>
  <c r="BC68" i="50"/>
  <c r="BC69" i="50"/>
  <c r="BD65" i="50"/>
  <c r="BD38" i="50"/>
  <c r="BD34" i="50"/>
  <c r="BD35" i="50"/>
  <c r="BD66" i="50"/>
  <c r="BD67" i="50"/>
  <c r="BD68" i="50"/>
  <c r="BD69" i="50"/>
  <c r="BE65" i="50"/>
  <c r="BE38" i="50"/>
  <c r="BE34" i="50"/>
  <c r="BE35" i="50"/>
  <c r="BE66" i="50"/>
  <c r="BE67" i="50"/>
  <c r="BE68" i="50"/>
  <c r="BE69" i="50"/>
  <c r="BF65" i="50"/>
  <c r="BF38" i="50"/>
  <c r="BF34" i="50"/>
  <c r="BF35" i="50"/>
  <c r="BF66" i="50"/>
  <c r="BF67" i="50"/>
  <c r="BF68" i="50"/>
  <c r="BF69" i="50"/>
  <c r="BG65" i="50"/>
  <c r="BG38" i="50"/>
  <c r="BG34" i="50"/>
  <c r="BG35" i="50"/>
  <c r="BG66" i="50"/>
  <c r="BG67" i="50"/>
  <c r="BG68" i="50"/>
  <c r="BG69" i="50"/>
  <c r="BH65" i="50"/>
  <c r="BH38" i="50"/>
  <c r="BH34" i="50"/>
  <c r="BH35" i="50"/>
  <c r="BH66" i="50"/>
  <c r="BH67" i="50"/>
  <c r="BH68" i="50"/>
  <c r="BH69" i="50"/>
  <c r="BI65" i="50"/>
  <c r="BI38" i="50"/>
  <c r="BI34" i="50"/>
  <c r="BI35" i="50"/>
  <c r="BI66" i="50"/>
  <c r="BI67" i="50"/>
  <c r="BI68" i="50"/>
  <c r="BI69" i="50"/>
  <c r="BJ65" i="50"/>
  <c r="BJ38" i="50"/>
  <c r="BJ34" i="50"/>
  <c r="BJ35" i="50"/>
  <c r="BJ66" i="50"/>
  <c r="BJ67" i="50"/>
  <c r="BJ68" i="50"/>
  <c r="BJ69" i="50"/>
  <c r="BK65" i="50"/>
  <c r="BK38" i="50"/>
  <c r="BK34" i="50"/>
  <c r="BK35" i="50"/>
  <c r="BK66" i="50"/>
  <c r="BK67" i="50"/>
  <c r="BK68" i="50"/>
  <c r="BK69" i="50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BJ21" i="48"/>
  <c r="BJ22" i="48"/>
  <c r="BJ23" i="48"/>
  <c r="BJ24" i="48"/>
  <c r="BJ26" i="48"/>
  <c r="BJ28" i="48"/>
  <c r="BJ29" i="48"/>
  <c r="BJ58" i="48"/>
  <c r="BJ59" i="48"/>
  <c r="BJ60" i="48"/>
  <c r="BJ61" i="48"/>
  <c r="BJ63" i="48"/>
  <c r="BJ65" i="48"/>
  <c r="BJ66" i="48"/>
  <c r="BL117" i="59"/>
  <c r="BI21" i="48"/>
  <c r="BI22" i="48"/>
  <c r="BI23" i="48"/>
  <c r="BI24" i="48"/>
  <c r="BI26" i="48"/>
  <c r="BI28" i="48"/>
  <c r="BI29" i="48"/>
  <c r="BI58" i="48"/>
  <c r="BI59" i="48"/>
  <c r="BI60" i="48"/>
  <c r="BI61" i="48"/>
  <c r="BI63" i="48"/>
  <c r="BI65" i="48"/>
  <c r="BI66" i="48"/>
  <c r="BK117" i="59"/>
  <c r="BH21" i="48"/>
  <c r="BH22" i="48"/>
  <c r="BH23" i="48"/>
  <c r="BH24" i="48"/>
  <c r="BH26" i="48"/>
  <c r="BH28" i="48"/>
  <c r="BH29" i="48"/>
  <c r="BH58" i="48"/>
  <c r="BH59" i="48"/>
  <c r="BH60" i="48"/>
  <c r="BH61" i="48"/>
  <c r="BH63" i="48"/>
  <c r="BH65" i="48"/>
  <c r="BH66" i="48"/>
  <c r="BJ117" i="59"/>
  <c r="BG21" i="48"/>
  <c r="BG22" i="48"/>
  <c r="BG23" i="48"/>
  <c r="BG24" i="48"/>
  <c r="BG26" i="48"/>
  <c r="BG28" i="48"/>
  <c r="BG29" i="48"/>
  <c r="BG58" i="48"/>
  <c r="BG59" i="48"/>
  <c r="BG60" i="48"/>
  <c r="BG61" i="48"/>
  <c r="BG63" i="48"/>
  <c r="BG65" i="48"/>
  <c r="BG66" i="48"/>
  <c r="BI117" i="59"/>
  <c r="BF21" i="48"/>
  <c r="BF22" i="48"/>
  <c r="BF23" i="48"/>
  <c r="BF24" i="48"/>
  <c r="BF26" i="48"/>
  <c r="BF28" i="48"/>
  <c r="BF29" i="48"/>
  <c r="BF58" i="48"/>
  <c r="BF59" i="48"/>
  <c r="BF60" i="48"/>
  <c r="BF61" i="48"/>
  <c r="BF63" i="48"/>
  <c r="BF65" i="48"/>
  <c r="BF66" i="48"/>
  <c r="BH117" i="59"/>
  <c r="BE21" i="48"/>
  <c r="BE22" i="48"/>
  <c r="BE23" i="48"/>
  <c r="BE24" i="48"/>
  <c r="BE26" i="48"/>
  <c r="BE28" i="48"/>
  <c r="BE29" i="48"/>
  <c r="BE58" i="48"/>
  <c r="BE59" i="48"/>
  <c r="BE60" i="48"/>
  <c r="BE61" i="48"/>
  <c r="BE63" i="48"/>
  <c r="BE65" i="48"/>
  <c r="BE66" i="48"/>
  <c r="BG117" i="59"/>
  <c r="BD21" i="48"/>
  <c r="BD22" i="48"/>
  <c r="BD23" i="48"/>
  <c r="BD24" i="48"/>
  <c r="BD26" i="48"/>
  <c r="BD28" i="48"/>
  <c r="BD29" i="48"/>
  <c r="BD58" i="48"/>
  <c r="BD59" i="48"/>
  <c r="BD60" i="48"/>
  <c r="BD61" i="48"/>
  <c r="BD63" i="48"/>
  <c r="BD65" i="48"/>
  <c r="BD66" i="48"/>
  <c r="BF117" i="59"/>
  <c r="BC21" i="48"/>
  <c r="BC22" i="48"/>
  <c r="BC23" i="48"/>
  <c r="BC24" i="48"/>
  <c r="BC26" i="48"/>
  <c r="BC28" i="48"/>
  <c r="BC29" i="48"/>
  <c r="BC58" i="48"/>
  <c r="BC59" i="48"/>
  <c r="BC60" i="48"/>
  <c r="BC61" i="48"/>
  <c r="BC63" i="48"/>
  <c r="BC65" i="48"/>
  <c r="BC66" i="48"/>
  <c r="BE117" i="59"/>
  <c r="BB21" i="48"/>
  <c r="BB22" i="48"/>
  <c r="BB23" i="48"/>
  <c r="BB24" i="48"/>
  <c r="BB26" i="48"/>
  <c r="BB28" i="48"/>
  <c r="BB29" i="48"/>
  <c r="BB58" i="48"/>
  <c r="BB59" i="48"/>
  <c r="BB60" i="48"/>
  <c r="BB61" i="48"/>
  <c r="BB63" i="48"/>
  <c r="BB65" i="48"/>
  <c r="BB66" i="48"/>
  <c r="BD117" i="59"/>
  <c r="BA21" i="48"/>
  <c r="BA22" i="48"/>
  <c r="BA23" i="48"/>
  <c r="BA24" i="48"/>
  <c r="BA26" i="48"/>
  <c r="BA28" i="48"/>
  <c r="BA29" i="48"/>
  <c r="BA58" i="48"/>
  <c r="BA59" i="48"/>
  <c r="BA60" i="48"/>
  <c r="BA61" i="48"/>
  <c r="BA63" i="48"/>
  <c r="BA65" i="48"/>
  <c r="BA66" i="48"/>
  <c r="BC117" i="59"/>
  <c r="AZ21" i="48"/>
  <c r="AZ22" i="48"/>
  <c r="AZ23" i="48"/>
  <c r="AZ24" i="48"/>
  <c r="AZ26" i="48"/>
  <c r="AZ28" i="48"/>
  <c r="AZ29" i="48"/>
  <c r="AZ58" i="48"/>
  <c r="AZ59" i="48"/>
  <c r="AZ60" i="48"/>
  <c r="AZ61" i="48"/>
  <c r="AZ63" i="48"/>
  <c r="AZ65" i="48"/>
  <c r="AZ66" i="48"/>
  <c r="BB117" i="59"/>
  <c r="AY21" i="48"/>
  <c r="AY22" i="48"/>
  <c r="AY23" i="48"/>
  <c r="AY24" i="48"/>
  <c r="AY26" i="48"/>
  <c r="AY28" i="48"/>
  <c r="AY29" i="48"/>
  <c r="AY58" i="48"/>
  <c r="AY59" i="48"/>
  <c r="AY60" i="48"/>
  <c r="AY61" i="48"/>
  <c r="AY63" i="48"/>
  <c r="AY65" i="48"/>
  <c r="AY66" i="48"/>
  <c r="BA117" i="59"/>
  <c r="AX21" i="48"/>
  <c r="AX22" i="48"/>
  <c r="AX23" i="48"/>
  <c r="AX24" i="48"/>
  <c r="AX26" i="48"/>
  <c r="AX28" i="48"/>
  <c r="AX29" i="48"/>
  <c r="AX58" i="48"/>
  <c r="AX59" i="48"/>
  <c r="AX60" i="48"/>
  <c r="AX61" i="48"/>
  <c r="AX63" i="48"/>
  <c r="AX65" i="48"/>
  <c r="AX66" i="48"/>
  <c r="AZ117" i="59"/>
  <c r="AW21" i="48"/>
  <c r="AW22" i="48"/>
  <c r="AW23" i="48"/>
  <c r="AW24" i="48"/>
  <c r="AW26" i="48"/>
  <c r="AW28" i="48"/>
  <c r="AW29" i="48"/>
  <c r="AW58" i="48"/>
  <c r="AW59" i="48"/>
  <c r="AW60" i="48"/>
  <c r="AW61" i="48"/>
  <c r="AW63" i="48"/>
  <c r="AW65" i="48"/>
  <c r="AW66" i="48"/>
  <c r="AY117" i="59"/>
  <c r="AV21" i="48"/>
  <c r="AV22" i="48"/>
  <c r="AV23" i="48"/>
  <c r="AV24" i="48"/>
  <c r="AV26" i="48"/>
  <c r="AV28" i="48"/>
  <c r="AV29" i="48"/>
  <c r="AV58" i="48"/>
  <c r="AV59" i="48"/>
  <c r="AV60" i="48"/>
  <c r="AV61" i="48"/>
  <c r="AV63" i="48"/>
  <c r="AV65" i="48"/>
  <c r="AV66" i="48"/>
  <c r="AX117" i="59"/>
  <c r="AU21" i="48"/>
  <c r="AU22" i="48"/>
  <c r="AU23" i="48"/>
  <c r="AU24" i="48"/>
  <c r="AU26" i="48"/>
  <c r="AU28" i="48"/>
  <c r="AU29" i="48"/>
  <c r="AU58" i="48"/>
  <c r="AU59" i="48"/>
  <c r="AU60" i="48"/>
  <c r="AU61" i="48"/>
  <c r="AU63" i="48"/>
  <c r="AU65" i="48"/>
  <c r="AU66" i="48"/>
  <c r="AW117" i="59"/>
  <c r="AT21" i="48"/>
  <c r="AT22" i="48"/>
  <c r="AT23" i="48"/>
  <c r="AT24" i="48"/>
  <c r="AT26" i="48"/>
  <c r="AT28" i="48"/>
  <c r="AT29" i="48"/>
  <c r="AT58" i="48"/>
  <c r="AT59" i="48"/>
  <c r="AT60" i="48"/>
  <c r="AT61" i="48"/>
  <c r="AT63" i="48"/>
  <c r="AT65" i="48"/>
  <c r="AT66" i="48"/>
  <c r="AV117" i="59"/>
  <c r="AS21" i="48"/>
  <c r="AS22" i="48"/>
  <c r="AS23" i="48"/>
  <c r="AS24" i="48"/>
  <c r="AS26" i="48"/>
  <c r="AS28" i="48"/>
  <c r="AS29" i="48"/>
  <c r="AS58" i="48"/>
  <c r="AS59" i="48"/>
  <c r="AS60" i="48"/>
  <c r="AS61" i="48"/>
  <c r="AS63" i="48"/>
  <c r="AS65" i="48"/>
  <c r="AS66" i="48"/>
  <c r="AU117" i="59"/>
  <c r="AR21" i="48"/>
  <c r="AR22" i="48"/>
  <c r="AR23" i="48"/>
  <c r="AR24" i="48"/>
  <c r="AR26" i="48"/>
  <c r="AR28" i="48"/>
  <c r="AR29" i="48"/>
  <c r="AR58" i="48"/>
  <c r="AR59" i="48"/>
  <c r="AR60" i="48"/>
  <c r="AR61" i="48"/>
  <c r="AR63" i="48"/>
  <c r="AR65" i="48"/>
  <c r="AR66" i="48"/>
  <c r="AT117" i="59"/>
  <c r="AQ21" i="48"/>
  <c r="AQ22" i="48"/>
  <c r="AQ23" i="48"/>
  <c r="AQ24" i="48"/>
  <c r="AQ26" i="48"/>
  <c r="AQ28" i="48"/>
  <c r="AQ29" i="48"/>
  <c r="AQ58" i="48"/>
  <c r="AQ59" i="48"/>
  <c r="AQ60" i="48"/>
  <c r="AQ61" i="48"/>
  <c r="AQ63" i="48"/>
  <c r="AQ65" i="48"/>
  <c r="AQ66" i="48"/>
  <c r="AS117" i="59"/>
  <c r="AP21" i="48"/>
  <c r="AP22" i="48"/>
  <c r="AP23" i="48"/>
  <c r="AP24" i="48"/>
  <c r="AP26" i="48"/>
  <c r="AP28" i="48"/>
  <c r="AP29" i="48"/>
  <c r="AP58" i="48"/>
  <c r="AP59" i="48"/>
  <c r="AP60" i="48"/>
  <c r="AP61" i="48"/>
  <c r="AP63" i="48"/>
  <c r="AP65" i="48"/>
  <c r="AP66" i="48"/>
  <c r="AR117" i="59"/>
  <c r="AO21" i="48"/>
  <c r="AO22" i="48"/>
  <c r="AO23" i="48"/>
  <c r="AO24" i="48"/>
  <c r="AO26" i="48"/>
  <c r="AO28" i="48"/>
  <c r="AO29" i="48"/>
  <c r="AO58" i="48"/>
  <c r="AO59" i="48"/>
  <c r="AO60" i="48"/>
  <c r="AO61" i="48"/>
  <c r="AO63" i="48"/>
  <c r="AO65" i="48"/>
  <c r="AO66" i="48"/>
  <c r="AQ117" i="59"/>
  <c r="AN21" i="48"/>
  <c r="AN22" i="48"/>
  <c r="AN23" i="48"/>
  <c r="AN24" i="48"/>
  <c r="AN26" i="48"/>
  <c r="AN28" i="48"/>
  <c r="AN29" i="48"/>
  <c r="AN58" i="48"/>
  <c r="AN59" i="48"/>
  <c r="AN60" i="48"/>
  <c r="AN61" i="48"/>
  <c r="AN63" i="48"/>
  <c r="AN65" i="48"/>
  <c r="AN66" i="48"/>
  <c r="AP117" i="59"/>
  <c r="AM21" i="48"/>
  <c r="AM22" i="48"/>
  <c r="AM23" i="48"/>
  <c r="AM24" i="48"/>
  <c r="AM26" i="48"/>
  <c r="AM28" i="48"/>
  <c r="AM29" i="48"/>
  <c r="AM58" i="48"/>
  <c r="AM59" i="48"/>
  <c r="AM60" i="48"/>
  <c r="AM61" i="48"/>
  <c r="AM63" i="48"/>
  <c r="AM65" i="48"/>
  <c r="AM66" i="48"/>
  <c r="AO117" i="59"/>
  <c r="AL21" i="48"/>
  <c r="AL22" i="48"/>
  <c r="AL23" i="48"/>
  <c r="AL24" i="48"/>
  <c r="AL26" i="48"/>
  <c r="AL28" i="48"/>
  <c r="AL29" i="48"/>
  <c r="AL58" i="48"/>
  <c r="AL59" i="48"/>
  <c r="AL60" i="48"/>
  <c r="AL61" i="48"/>
  <c r="AL63" i="48"/>
  <c r="AL65" i="48"/>
  <c r="AL66" i="48"/>
  <c r="AN117" i="59"/>
  <c r="AK21" i="48"/>
  <c r="AK22" i="48"/>
  <c r="AK23" i="48"/>
  <c r="AK24" i="48"/>
  <c r="AK26" i="48"/>
  <c r="AK28" i="48"/>
  <c r="AK29" i="48"/>
  <c r="AK58" i="48"/>
  <c r="AK59" i="48"/>
  <c r="AK60" i="48"/>
  <c r="AK61" i="48"/>
  <c r="AK63" i="48"/>
  <c r="AK65" i="48"/>
  <c r="AK66" i="48"/>
  <c r="AM117" i="59"/>
  <c r="AJ21" i="48"/>
  <c r="AJ22" i="48"/>
  <c r="AJ23" i="48"/>
  <c r="AJ24" i="48"/>
  <c r="AJ26" i="48"/>
  <c r="AJ28" i="48"/>
  <c r="AJ29" i="48"/>
  <c r="AJ58" i="48"/>
  <c r="AJ59" i="48"/>
  <c r="AJ60" i="48"/>
  <c r="AJ61" i="48"/>
  <c r="AJ63" i="48"/>
  <c r="AJ65" i="48"/>
  <c r="AJ66" i="48"/>
  <c r="AL117" i="59"/>
  <c r="AI21" i="48"/>
  <c r="AI22" i="48"/>
  <c r="AI23" i="48"/>
  <c r="AI24" i="48"/>
  <c r="AI26" i="48"/>
  <c r="AI28" i="48"/>
  <c r="AI29" i="48"/>
  <c r="AI58" i="48"/>
  <c r="AI59" i="48"/>
  <c r="AI60" i="48"/>
  <c r="AI61" i="48"/>
  <c r="AI63" i="48"/>
  <c r="AI65" i="48"/>
  <c r="AI66" i="48"/>
  <c r="AK117" i="59"/>
  <c r="AH21" i="48"/>
  <c r="AH22" i="48"/>
  <c r="AH23" i="48"/>
  <c r="AH24" i="48"/>
  <c r="AH26" i="48"/>
  <c r="AH28" i="48"/>
  <c r="AH29" i="48"/>
  <c r="AH58" i="48"/>
  <c r="AH59" i="48"/>
  <c r="AH60" i="48"/>
  <c r="AH61" i="48"/>
  <c r="AH63" i="48"/>
  <c r="AH65" i="48"/>
  <c r="AH66" i="48"/>
  <c r="AJ117" i="59"/>
  <c r="AG21" i="48"/>
  <c r="AG22" i="48"/>
  <c r="AG23" i="48"/>
  <c r="AG24" i="48"/>
  <c r="AG26" i="48"/>
  <c r="AG28" i="48"/>
  <c r="AG29" i="48"/>
  <c r="AG58" i="48"/>
  <c r="AG59" i="48"/>
  <c r="AG60" i="48"/>
  <c r="AG61" i="48"/>
  <c r="AG63" i="48"/>
  <c r="AG65" i="48"/>
  <c r="AG66" i="48"/>
  <c r="AI117" i="59"/>
  <c r="AF21" i="48"/>
  <c r="AF22" i="48"/>
  <c r="AF23" i="48"/>
  <c r="AF24" i="48"/>
  <c r="AF26" i="48"/>
  <c r="AF28" i="48"/>
  <c r="AF29" i="48"/>
  <c r="AF58" i="48"/>
  <c r="AF59" i="48"/>
  <c r="AF60" i="48"/>
  <c r="AF61" i="48"/>
  <c r="AF63" i="48"/>
  <c r="AF65" i="48"/>
  <c r="AF66" i="48"/>
  <c r="AH117" i="59"/>
  <c r="AE21" i="48"/>
  <c r="AE22" i="48"/>
  <c r="AE23" i="48"/>
  <c r="AE24" i="48"/>
  <c r="AE26" i="48"/>
  <c r="AE28" i="48"/>
  <c r="AE29" i="48"/>
  <c r="AE58" i="48"/>
  <c r="AE59" i="48"/>
  <c r="AE60" i="48"/>
  <c r="AE61" i="48"/>
  <c r="AE63" i="48"/>
  <c r="AE65" i="48"/>
  <c r="AE66" i="48"/>
  <c r="AG117" i="59"/>
  <c r="AD21" i="48"/>
  <c r="AD22" i="48"/>
  <c r="AD23" i="48"/>
  <c r="AD24" i="48"/>
  <c r="AD26" i="48"/>
  <c r="AD28" i="48"/>
  <c r="AD29" i="48"/>
  <c r="AD58" i="48"/>
  <c r="AD59" i="48"/>
  <c r="AD60" i="48"/>
  <c r="AD61" i="48"/>
  <c r="AD63" i="48"/>
  <c r="AD65" i="48"/>
  <c r="AD66" i="48"/>
  <c r="AF117" i="59"/>
  <c r="AC21" i="48"/>
  <c r="AC22" i="48"/>
  <c r="AC23" i="48"/>
  <c r="AC24" i="48"/>
  <c r="AC26" i="48"/>
  <c r="AC28" i="48"/>
  <c r="AC29" i="48"/>
  <c r="AC58" i="48"/>
  <c r="AC59" i="48"/>
  <c r="AC60" i="48"/>
  <c r="AC61" i="48"/>
  <c r="AC63" i="48"/>
  <c r="AC65" i="48"/>
  <c r="AC66" i="48"/>
  <c r="AE117" i="59"/>
  <c r="AB21" i="48"/>
  <c r="AB22" i="48"/>
  <c r="AB23" i="48"/>
  <c r="AB24" i="48"/>
  <c r="AB26" i="48"/>
  <c r="AB28" i="48"/>
  <c r="AB29" i="48"/>
  <c r="AB58" i="48"/>
  <c r="AB59" i="48"/>
  <c r="AB60" i="48"/>
  <c r="AB61" i="48"/>
  <c r="AB63" i="48"/>
  <c r="AB65" i="48"/>
  <c r="AB66" i="48"/>
  <c r="AD117" i="59"/>
  <c r="AA21" i="48"/>
  <c r="AA22" i="48"/>
  <c r="AA23" i="48"/>
  <c r="AA24" i="48"/>
  <c r="AA26" i="48"/>
  <c r="AA28" i="48"/>
  <c r="AA29" i="48"/>
  <c r="AA58" i="48"/>
  <c r="AA59" i="48"/>
  <c r="AA60" i="48"/>
  <c r="AA61" i="48"/>
  <c r="AA63" i="48"/>
  <c r="AA65" i="48"/>
  <c r="AA66" i="48"/>
  <c r="AC117" i="59"/>
  <c r="Z21" i="48"/>
  <c r="Z22" i="48"/>
  <c r="Z23" i="48"/>
  <c r="Z24" i="48"/>
  <c r="Z26" i="48"/>
  <c r="Z28" i="48"/>
  <c r="Z29" i="48"/>
  <c r="Z58" i="48"/>
  <c r="Z59" i="48"/>
  <c r="Z60" i="48"/>
  <c r="Z61" i="48"/>
  <c r="Z63" i="48"/>
  <c r="Z65" i="48"/>
  <c r="Z66" i="48"/>
  <c r="AB117" i="59"/>
  <c r="Y21" i="48"/>
  <c r="Y22" i="48"/>
  <c r="Y23" i="48"/>
  <c r="Y24" i="48"/>
  <c r="Y26" i="48"/>
  <c r="Y28" i="48"/>
  <c r="Y29" i="48"/>
  <c r="Y58" i="48"/>
  <c r="Y59" i="48"/>
  <c r="Y60" i="48"/>
  <c r="Y61" i="48"/>
  <c r="Y63" i="48"/>
  <c r="Y65" i="48"/>
  <c r="Y66" i="48"/>
  <c r="AA117" i="59"/>
  <c r="X21" i="48"/>
  <c r="X22" i="48"/>
  <c r="X23" i="48"/>
  <c r="X24" i="48"/>
  <c r="X26" i="48"/>
  <c r="X28" i="48"/>
  <c r="X29" i="48"/>
  <c r="X58" i="48"/>
  <c r="X59" i="48"/>
  <c r="X60" i="48"/>
  <c r="X61" i="48"/>
  <c r="X63" i="48"/>
  <c r="X65" i="48"/>
  <c r="X66" i="48"/>
  <c r="Z117" i="59"/>
  <c r="W21" i="48"/>
  <c r="W22" i="48"/>
  <c r="W23" i="48"/>
  <c r="W24" i="48"/>
  <c r="W26" i="48"/>
  <c r="W28" i="48"/>
  <c r="W29" i="48"/>
  <c r="W58" i="48"/>
  <c r="W59" i="48"/>
  <c r="W60" i="48"/>
  <c r="W61" i="48"/>
  <c r="W63" i="48"/>
  <c r="W65" i="48"/>
  <c r="W66" i="48"/>
  <c r="Y117" i="59"/>
  <c r="V21" i="48"/>
  <c r="V22" i="48"/>
  <c r="V23" i="48"/>
  <c r="V24" i="48"/>
  <c r="V26" i="48"/>
  <c r="V28" i="48"/>
  <c r="V29" i="48"/>
  <c r="V58" i="48"/>
  <c r="V59" i="48"/>
  <c r="V60" i="48"/>
  <c r="V61" i="48"/>
  <c r="V63" i="48"/>
  <c r="V65" i="48"/>
  <c r="V66" i="48"/>
  <c r="X117" i="59"/>
  <c r="U21" i="48"/>
  <c r="U22" i="48"/>
  <c r="U23" i="48"/>
  <c r="U24" i="48"/>
  <c r="U26" i="48"/>
  <c r="U28" i="48"/>
  <c r="U29" i="48"/>
  <c r="U58" i="48"/>
  <c r="U59" i="48"/>
  <c r="U60" i="48"/>
  <c r="U61" i="48"/>
  <c r="U63" i="48"/>
  <c r="U65" i="48"/>
  <c r="U66" i="48"/>
  <c r="W117" i="59"/>
  <c r="T21" i="48"/>
  <c r="T22" i="48"/>
  <c r="T23" i="48"/>
  <c r="T24" i="48"/>
  <c r="T26" i="48"/>
  <c r="T28" i="48"/>
  <c r="T29" i="48"/>
  <c r="T58" i="48"/>
  <c r="T59" i="48"/>
  <c r="T60" i="48"/>
  <c r="T61" i="48"/>
  <c r="T63" i="48"/>
  <c r="T65" i="48"/>
  <c r="T66" i="48"/>
  <c r="V117" i="59"/>
  <c r="S21" i="48"/>
  <c r="S22" i="48"/>
  <c r="S23" i="48"/>
  <c r="S24" i="48"/>
  <c r="S26" i="48"/>
  <c r="S28" i="48"/>
  <c r="S29" i="48"/>
  <c r="S58" i="48"/>
  <c r="S59" i="48"/>
  <c r="S60" i="48"/>
  <c r="S61" i="48"/>
  <c r="S63" i="48"/>
  <c r="S65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9" i="50"/>
  <c r="T51" i="52"/>
  <c r="W21" i="71"/>
  <c r="AZ25" i="50"/>
  <c r="AY21" i="71"/>
  <c r="AZ15" i="92"/>
  <c r="BH39" i="50"/>
  <c r="BH51" i="52"/>
  <c r="BH25" i="50"/>
  <c r="BH15" i="92"/>
  <c r="BG21" i="71"/>
  <c r="G47" i="82"/>
  <c r="G46" i="82"/>
  <c r="BC15" i="92"/>
  <c r="BB21" i="71"/>
  <c r="BC39" i="50"/>
  <c r="BC51" i="52"/>
  <c r="BC25" i="50"/>
  <c r="BG25" i="50"/>
  <c r="BG39" i="50"/>
  <c r="BG51" i="52"/>
  <c r="BF21" i="71"/>
  <c r="BG15" i="92"/>
  <c r="BA25" i="50"/>
  <c r="AZ21" i="71"/>
  <c r="BA15" i="92"/>
  <c r="BA39" i="50"/>
  <c r="BA51" i="52"/>
  <c r="J47" i="82"/>
  <c r="T15" i="92"/>
  <c r="Q51" i="52"/>
  <c r="T88" i="48"/>
  <c r="X21" i="71"/>
  <c r="Y39" i="50"/>
  <c r="Y51" i="52"/>
  <c r="U21" i="71"/>
  <c r="BD25" i="50"/>
  <c r="BD39" i="50"/>
  <c r="BD51" i="52"/>
  <c r="BD15" i="92"/>
  <c r="BC21" i="71"/>
  <c r="BI25" i="50"/>
  <c r="BI15" i="92"/>
  <c r="BH21" i="71"/>
  <c r="BI39" i="50"/>
  <c r="BI51" i="52"/>
  <c r="BK15" i="92"/>
  <c r="BJ21" i="71"/>
  <c r="BK39" i="50"/>
  <c r="BK51" i="52"/>
  <c r="BK25" i="50"/>
  <c r="BF25" i="50"/>
  <c r="BE21" i="71"/>
  <c r="BF15" i="92"/>
  <c r="BF39" i="50"/>
  <c r="BF51" i="52"/>
  <c r="BJ15" i="92"/>
  <c r="BI21" i="71"/>
  <c r="BJ25" i="50"/>
  <c r="BJ39" i="50"/>
  <c r="BJ51" i="52"/>
  <c r="BD21" i="71"/>
  <c r="BE15" i="92"/>
  <c r="BE39" i="50"/>
  <c r="BE51" i="52"/>
  <c r="BE25" i="50"/>
  <c r="AD39" i="50"/>
  <c r="AD51" i="52"/>
  <c r="AD25" i="50"/>
  <c r="AD15" i="92"/>
  <c r="AC21" i="71"/>
  <c r="AJ88" i="48"/>
  <c r="BA21" i="71"/>
  <c r="BB25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9" i="50"/>
  <c r="V51" i="52"/>
  <c r="M47" i="82"/>
  <c r="AB47" i="82"/>
  <c r="AB46" i="82"/>
  <c r="AB19" i="82"/>
  <c r="AA15" i="92"/>
  <c r="AC25" i="50"/>
  <c r="Z21" i="71"/>
  <c r="AB21" i="71"/>
  <c r="AA25" i="50"/>
  <c r="AC39" i="50"/>
  <c r="W15" i="92"/>
  <c r="W39" i="50"/>
  <c r="W51" i="52"/>
  <c r="Z89" i="48"/>
  <c r="V21" i="71"/>
  <c r="T25" i="50"/>
  <c r="G134" i="46"/>
  <c r="F142" i="46"/>
  <c r="G142" i="46"/>
  <c r="AK39" i="50"/>
  <c r="AK51" i="52"/>
  <c r="AJ21" i="71"/>
  <c r="W25" i="50"/>
  <c r="X25" i="50"/>
  <c r="E226" i="46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9" i="50"/>
  <c r="AP51" i="52"/>
  <c r="Q92" i="82"/>
  <c r="Q27" i="82"/>
  <c r="Z46" i="82"/>
  <c r="AS21" i="71"/>
  <c r="AT15" i="92"/>
  <c r="AT25" i="50"/>
  <c r="AT39" i="50"/>
  <c r="AT51" i="52"/>
  <c r="AI19" i="82"/>
  <c r="AI51" i="82"/>
  <c r="AV25" i="50"/>
  <c r="AV39" i="50"/>
  <c r="AV51" i="52"/>
  <c r="AU21" i="71"/>
  <c r="AV15" i="92"/>
  <c r="AP21" i="71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9" i="50"/>
  <c r="AW51" i="52"/>
  <c r="Y51" i="82"/>
  <c r="Y19" i="82"/>
  <c r="R46" i="82"/>
  <c r="S46" i="82"/>
  <c r="S92" i="82"/>
  <c r="S27" i="82"/>
  <c r="AC19" i="82"/>
  <c r="AC51" i="82"/>
  <c r="AJ46" i="82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9" i="50"/>
  <c r="AX51" i="52"/>
  <c r="AW21" i="71"/>
  <c r="AX15" i="92"/>
  <c r="AX25" i="50"/>
  <c r="AR15" i="92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9" i="50"/>
  <c r="AU51" i="52"/>
  <c r="AK88" i="48"/>
  <c r="Z25" i="50"/>
  <c r="Y7" i="52"/>
  <c r="Z15" i="92"/>
  <c r="Z39" i="50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9" i="50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39" i="50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39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43" i="50"/>
  <c r="T40" i="64"/>
  <c r="T50" i="52"/>
  <c r="D35" i="82"/>
  <c r="AY8" i="52"/>
  <c r="I44" i="51"/>
  <c r="I9" i="51"/>
  <c r="X42" i="50"/>
  <c r="L115" i="82"/>
  <c r="AN50" i="52"/>
  <c r="AN43" i="50"/>
  <c r="AN40" i="64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43" i="50"/>
  <c r="BE40" i="64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43" i="50"/>
  <c r="AW40" i="64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43" i="50"/>
  <c r="BC40" i="64"/>
  <c r="BC50" i="52"/>
  <c r="J10" i="52"/>
  <c r="E106" i="82"/>
  <c r="E109" i="82"/>
  <c r="E110" i="82"/>
  <c r="BI43" i="50"/>
  <c r="BI40" i="64"/>
  <c r="BI50" i="52"/>
  <c r="F65" i="82"/>
  <c r="F67" i="82"/>
  <c r="F21" i="82"/>
  <c r="BH43" i="50"/>
  <c r="BH40" i="64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43" i="50"/>
  <c r="BG40" i="64"/>
  <c r="BG50" i="52"/>
  <c r="AY50" i="52"/>
  <c r="AY43" i="50"/>
  <c r="AY40" i="64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AZ43" i="50"/>
  <c r="AZ40" i="64"/>
  <c r="BK87" i="49"/>
  <c r="AY87" i="49"/>
  <c r="AY139" i="49"/>
  <c r="AY141" i="49"/>
  <c r="AX43" i="50"/>
  <c r="AX40" i="64"/>
  <c r="AX50" i="52"/>
  <c r="C106" i="82"/>
  <c r="BJ43" i="50"/>
  <c r="BJ40" i="64"/>
  <c r="BJ50" i="52"/>
  <c r="C56" i="82"/>
  <c r="G42" i="51"/>
  <c r="C126" i="82"/>
  <c r="D68" i="82"/>
  <c r="C65" i="82"/>
  <c r="V43" i="50"/>
  <c r="V40" i="64"/>
  <c r="V50" i="52"/>
  <c r="BE139" i="49"/>
  <c r="BE141" i="49"/>
  <c r="BN81" i="49"/>
  <c r="BF50" i="52"/>
  <c r="BF43" i="50"/>
  <c r="BF40" i="64"/>
  <c r="X50" i="52"/>
  <c r="X43" i="50"/>
  <c r="X40" i="64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43" i="50"/>
  <c r="U40" i="64"/>
  <c r="H8" i="52"/>
  <c r="D37" i="82"/>
  <c r="Y87" i="82"/>
  <c r="Y88" i="82"/>
  <c r="F87" i="82"/>
  <c r="F88" i="82"/>
  <c r="D12" i="50"/>
  <c r="AK42" i="50"/>
  <c r="BB43" i="50"/>
  <c r="BB40" i="64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43" i="50"/>
  <c r="AH40" i="64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I8" i="52"/>
  <c r="BD80" i="49"/>
  <c r="AR80" i="49"/>
  <c r="AR139" i="49"/>
  <c r="AR141" i="49"/>
  <c r="AM43" i="50"/>
  <c r="AM40" i="64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O43" i="50"/>
  <c r="AO40" i="64"/>
  <c r="AU87" i="48"/>
  <c r="AR122" i="59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P50" i="52"/>
  <c r="AP43" i="50"/>
  <c r="AP40" i="64"/>
  <c r="AK37" i="52"/>
  <c r="AK37" i="82"/>
  <c r="AG32" i="82"/>
  <c r="AS50" i="52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43" i="50"/>
  <c r="AL40" i="64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G43" i="50"/>
  <c r="AG40" i="64"/>
  <c r="AB43" i="50"/>
  <c r="AB40" i="64"/>
  <c r="AB50" i="52"/>
  <c r="F10" i="50"/>
  <c r="F16" i="50"/>
  <c r="N133" i="82"/>
  <c r="N13" i="82"/>
  <c r="N28" i="52"/>
  <c r="AC50" i="52"/>
  <c r="AC43" i="50"/>
  <c r="AC40" i="64"/>
  <c r="BK106" i="82"/>
  <c r="I87" i="82"/>
  <c r="I88" i="82"/>
  <c r="AE50" i="52"/>
  <c r="AE43" i="50"/>
  <c r="AE40" i="64"/>
  <c r="AD50" i="52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F7" i="51"/>
  <c r="I82" i="82"/>
  <c r="I83" i="82"/>
  <c r="Q82" i="82"/>
  <c r="Q83" i="82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F122" i="59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AK43" i="50"/>
  <c r="AK40" i="64"/>
  <c r="S82" i="82"/>
  <c r="S83" i="82"/>
  <c r="V87" i="82"/>
  <c r="V88" i="82"/>
  <c r="N11" i="52"/>
  <c r="G69" i="82"/>
  <c r="AF50" i="52"/>
  <c r="AF43" i="50"/>
  <c r="AF40" i="64"/>
  <c r="R11" i="52"/>
  <c r="L8" i="52"/>
  <c r="X87" i="82"/>
  <c r="X88" i="82"/>
  <c r="F9" i="52"/>
  <c r="F86" i="48"/>
  <c r="F92" i="48"/>
  <c r="F87" i="48"/>
  <c r="F93" i="48"/>
  <c r="F50" i="52"/>
  <c r="AJ50" i="52"/>
  <c r="AJ43" i="50"/>
  <c r="AJ40" i="64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AW127" i="59"/>
  <c r="AW129" i="59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A43" i="50"/>
  <c r="AA40" i="64"/>
  <c r="AD32" i="82"/>
  <c r="F69" i="82"/>
  <c r="H32" i="82"/>
  <c r="G54" i="50"/>
  <c r="Z43" i="50"/>
  <c r="Z40" i="64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X122" i="59"/>
  <c r="V9" i="52"/>
  <c r="V86" i="48"/>
  <c r="V92" i="48"/>
  <c r="V87" i="48"/>
  <c r="V93" i="48"/>
  <c r="G20" i="92"/>
  <c r="AQ9" i="52"/>
  <c r="AS122" i="59"/>
  <c r="AQ86" i="48"/>
  <c r="AQ92" i="48"/>
  <c r="AQ87" i="48"/>
  <c r="AQ93" i="48"/>
  <c r="V127" i="59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W127" i="59"/>
  <c r="R22" i="71"/>
  <c r="S19" i="92"/>
  <c r="G11" i="52"/>
  <c r="AX9" i="52"/>
  <c r="AZ122" i="59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K122" i="59"/>
  <c r="BI86" i="48"/>
  <c r="BI92" i="48"/>
  <c r="BI87" i="48"/>
  <c r="AQ122" i="59"/>
  <c r="AO9" i="52"/>
  <c r="AO86" i="48"/>
  <c r="AO92" i="48"/>
  <c r="AO87" i="48"/>
  <c r="AO93" i="48"/>
  <c r="X82" i="82"/>
  <c r="X83" i="82"/>
  <c r="X132" i="82"/>
  <c r="X12" i="82"/>
  <c r="BG11" i="52"/>
  <c r="BI127" i="59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G122" i="59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W122" i="59"/>
  <c r="U87" i="48"/>
  <c r="U93" i="48"/>
  <c r="U86" i="48"/>
  <c r="U92" i="48"/>
  <c r="BK66" i="49"/>
  <c r="BK68" i="49"/>
  <c r="BN14" i="49"/>
  <c r="AH11" i="52"/>
  <c r="AJ127" i="59"/>
  <c r="AK9" i="52"/>
  <c r="AK12" i="52"/>
  <c r="AM122" i="59"/>
  <c r="AM129" i="59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BK127" i="59"/>
  <c r="AQ11" i="52"/>
  <c r="AS127" i="59"/>
  <c r="AS129" i="59"/>
  <c r="AN122" i="59"/>
  <c r="AL9" i="52"/>
  <c r="AL86" i="48"/>
  <c r="AL92" i="48"/>
  <c r="AL87" i="48"/>
  <c r="AL93" i="48"/>
  <c r="BD83" i="82"/>
  <c r="AG11" i="52"/>
  <c r="AI127" i="59"/>
  <c r="AQ127" i="59"/>
  <c r="AO11" i="52"/>
  <c r="BI132" i="82"/>
  <c r="BI12" i="82"/>
  <c r="AP11" i="52"/>
  <c r="AR127" i="59"/>
  <c r="AR129" i="59"/>
  <c r="X127" i="59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AU127" i="59"/>
  <c r="BB132" i="82"/>
  <c r="BB12" i="82"/>
  <c r="AB87" i="82"/>
  <c r="AB88" i="82"/>
  <c r="K14" i="82"/>
  <c r="K31" i="52"/>
  <c r="J11" i="52"/>
  <c r="AF127" i="59"/>
  <c r="AF129" i="59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G127" i="59"/>
  <c r="AT127" i="59"/>
  <c r="AR11" i="52"/>
  <c r="AL22" i="82"/>
  <c r="AL133" i="82"/>
  <c r="AL13" i="82"/>
  <c r="AL28" i="52"/>
  <c r="AX127" i="59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AH127" i="59"/>
  <c r="BF88" i="82"/>
  <c r="R23" i="82"/>
  <c r="R24" i="82"/>
  <c r="R38" i="52"/>
  <c r="BI122" i="59"/>
  <c r="BG9" i="52"/>
  <c r="BG86" i="48"/>
  <c r="BG92" i="48"/>
  <c r="BG87" i="48"/>
  <c r="BG93" i="48"/>
  <c r="BK109" i="82"/>
  <c r="C110" i="82"/>
  <c r="F12" i="52"/>
  <c r="O19" i="92"/>
  <c r="N22" i="71"/>
  <c r="BL127" i="59"/>
  <c r="BJ11" i="52"/>
  <c r="P87" i="82"/>
  <c r="P88" i="82"/>
  <c r="AN127" i="59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J122" i="59"/>
  <c r="AH87" i="48"/>
  <c r="AH93" i="48"/>
  <c r="AH86" i="48"/>
  <c r="AH92" i="48"/>
  <c r="J9" i="52"/>
  <c r="J86" i="48"/>
  <c r="J92" i="48"/>
  <c r="X11" i="52"/>
  <c r="Z127" i="59"/>
  <c r="AV127" i="59"/>
  <c r="AT11" i="52"/>
  <c r="AW9" i="52"/>
  <c r="AW12" i="52"/>
  <c r="AY122" i="59"/>
  <c r="AY129" i="59"/>
  <c r="AW86" i="48"/>
  <c r="AW92" i="48"/>
  <c r="AW87" i="48"/>
  <c r="AW93" i="48"/>
  <c r="U127" i="59"/>
  <c r="S11" i="52"/>
  <c r="H22" i="82"/>
  <c r="H133" i="82"/>
  <c r="H13" i="82"/>
  <c r="H28" i="52"/>
  <c r="V122" i="59"/>
  <c r="T9" i="52"/>
  <c r="T86" i="48"/>
  <c r="T92" i="48"/>
  <c r="T87" i="48"/>
  <c r="T93" i="48"/>
  <c r="BM115" i="59"/>
  <c r="E11" i="59"/>
  <c r="AO69" i="49"/>
  <c r="K22" i="71"/>
  <c r="L19" i="92"/>
  <c r="S9" i="52"/>
  <c r="U122" i="59"/>
  <c r="S86" i="48"/>
  <c r="S92" i="48"/>
  <c r="S87" i="48"/>
  <c r="S93" i="48"/>
  <c r="H11" i="52"/>
  <c r="V22" i="82"/>
  <c r="V133" i="82"/>
  <c r="V13" i="82"/>
  <c r="V28" i="52"/>
  <c r="AA122" i="59"/>
  <c r="AA129" i="59"/>
  <c r="Y9" i="52"/>
  <c r="Y12" i="52"/>
  <c r="Y87" i="48"/>
  <c r="Y93" i="48"/>
  <c r="Y86" i="48"/>
  <c r="Y92" i="48"/>
  <c r="G16" i="59"/>
  <c r="F26" i="116"/>
  <c r="X19" i="92"/>
  <c r="W22" i="71"/>
  <c r="BB9" i="52"/>
  <c r="BD122" i="59"/>
  <c r="BB87" i="48"/>
  <c r="BB93" i="48"/>
  <c r="BB86" i="48"/>
  <c r="BB92" i="48"/>
  <c r="U22" i="82"/>
  <c r="U133" i="82"/>
  <c r="U13" i="82"/>
  <c r="U28" i="52"/>
  <c r="AZ127" i="59"/>
  <c r="AX11" i="52"/>
  <c r="G22" i="82"/>
  <c r="AU22" i="71"/>
  <c r="AV19" i="92"/>
  <c r="AC9" i="52"/>
  <c r="AE122" i="59"/>
  <c r="AC86" i="48"/>
  <c r="AC92" i="48"/>
  <c r="AC87" i="48"/>
  <c r="AC93" i="48"/>
  <c r="K12" i="52"/>
  <c r="AV122" i="59"/>
  <c r="AV129" i="59"/>
  <c r="AT9" i="52"/>
  <c r="AT87" i="48"/>
  <c r="AT93" i="48"/>
  <c r="AT86" i="48"/>
  <c r="AT92" i="48"/>
  <c r="BC88" i="82"/>
  <c r="AC11" i="52"/>
  <c r="AE127" i="59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L122" i="59"/>
  <c r="BJ86" i="48"/>
  <c r="BJ92" i="48"/>
  <c r="BJ87" i="48"/>
  <c r="BJ93" i="48"/>
  <c r="AG82" i="82"/>
  <c r="AG83" i="82"/>
  <c r="AG132" i="82"/>
  <c r="AG12" i="82"/>
  <c r="AL127" i="59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V129" i="59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AN129" i="59"/>
  <c r="F20" i="92"/>
  <c r="H49" i="68"/>
  <c r="S38" i="82"/>
  <c r="S39" i="52"/>
  <c r="S23" i="82"/>
  <c r="S24" i="82"/>
  <c r="S38" i="52"/>
  <c r="AA20" i="67"/>
  <c r="AA39" i="64"/>
  <c r="BH11" i="52"/>
  <c r="BJ127" i="59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Z122" i="59"/>
  <c r="Z129" i="59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BC127" i="59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AJ129" i="59"/>
  <c r="V20" i="92"/>
  <c r="BG122" i="59"/>
  <c r="BE9" i="52"/>
  <c r="BE86" i="48"/>
  <c r="BE92" i="48"/>
  <c r="BE87" i="48"/>
  <c r="BE93" i="48"/>
  <c r="J13" i="51"/>
  <c r="AJ9" i="52"/>
  <c r="AJ12" i="52"/>
  <c r="AL122" i="59"/>
  <c r="AL129" i="59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I122" i="59"/>
  <c r="AI129" i="59"/>
  <c r="AG9" i="52"/>
  <c r="AG12" i="52"/>
  <c r="AG87" i="48"/>
  <c r="AG93" i="48"/>
  <c r="AG86" i="48"/>
  <c r="AG92" i="48"/>
  <c r="AF9" i="52"/>
  <c r="AF12" i="52"/>
  <c r="AH122" i="59"/>
  <c r="AH129" i="59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BF127" i="59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U129" i="59"/>
  <c r="AU19" i="92"/>
  <c r="AT22" i="71"/>
  <c r="J12" i="52"/>
  <c r="J20" i="92"/>
  <c r="Z51" i="68"/>
  <c r="AX51" i="68"/>
  <c r="BL129" i="59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86" i="48"/>
  <c r="AR92" i="48"/>
  <c r="O16" i="82"/>
  <c r="O32" i="82"/>
  <c r="O87" i="82"/>
  <c r="O88" i="82"/>
  <c r="AC143" i="49"/>
  <c r="BD129" i="5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BI129" i="5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BE127" i="59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AE19" i="92"/>
  <c r="AD22" i="71"/>
  <c r="AD127" i="59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U122" i="59"/>
  <c r="AU129" i="59"/>
  <c r="AS9" i="52"/>
  <c r="AS12" i="52"/>
  <c r="AS86" i="48"/>
  <c r="AS92" i="48"/>
  <c r="AS87" i="48"/>
  <c r="AS93" i="48"/>
  <c r="BC19" i="92"/>
  <c r="BB22" i="71"/>
  <c r="BD9" i="52"/>
  <c r="BF122" i="59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P127" i="59"/>
  <c r="AN11" i="52"/>
  <c r="V39" i="52"/>
  <c r="V38" i="82"/>
  <c r="V23" i="82"/>
  <c r="V24" i="82"/>
  <c r="V38" i="52"/>
  <c r="S12" i="52"/>
  <c r="I12" i="52"/>
  <c r="AD122" i="59"/>
  <c r="AB9" i="52"/>
  <c r="AB86" i="48"/>
  <c r="AB92" i="48"/>
  <c r="AB87" i="48"/>
  <c r="AB93" i="48"/>
  <c r="BH127" i="59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P122" i="59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H122" i="59"/>
  <c r="BF9" i="52"/>
  <c r="BF86" i="48"/>
  <c r="BF92" i="48"/>
  <c r="BF87" i="48"/>
  <c r="BF93" i="48"/>
  <c r="W129" i="59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Q20" i="67"/>
  <c r="AQ39" i="64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O185" i="6"/>
  <c r="O176" i="6"/>
  <c r="BH129" i="59"/>
  <c r="AE20" i="67"/>
  <c r="AE39" i="64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BB122" i="59"/>
  <c r="AZ9" i="52"/>
  <c r="AZ86" i="48"/>
  <c r="AZ92" i="48"/>
  <c r="AZ87" i="48"/>
  <c r="AZ93" i="48"/>
  <c r="BM51" i="68"/>
  <c r="BF129" i="59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C78" i="68"/>
  <c r="AE442" i="6"/>
  <c r="AC74" i="68"/>
  <c r="AE193" i="6"/>
  <c r="AC71" i="68"/>
  <c r="AC72" i="68"/>
  <c r="AE175" i="6"/>
  <c r="AE176" i="6"/>
  <c r="AC73" i="68"/>
  <c r="AE184" i="6"/>
  <c r="AE185" i="6"/>
  <c r="AC77" i="68"/>
  <c r="AE406" i="6"/>
  <c r="AC79" i="68"/>
  <c r="AE469" i="6"/>
  <c r="AC80" i="68"/>
  <c r="AE496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BB127" i="59"/>
  <c r="AZ11" i="52"/>
  <c r="BG39" i="82"/>
  <c r="BG15" i="82"/>
  <c r="BG29" i="52"/>
  <c r="BG42" i="52"/>
  <c r="AK20" i="92"/>
  <c r="I15" i="82"/>
  <c r="I29" i="52"/>
  <c r="I39" i="82"/>
  <c r="V20" i="67"/>
  <c r="V39" i="64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AJ20" i="67"/>
  <c r="AJ39" i="64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7" i="68"/>
  <c r="AB406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W20" i="67"/>
  <c r="W39" i="64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AR20" i="67"/>
  <c r="AR39" i="64"/>
  <c r="O11" i="52"/>
  <c r="F48" i="51"/>
  <c r="F14" i="51"/>
  <c r="F15" i="51"/>
  <c r="V51" i="68"/>
  <c r="AG77" i="68"/>
  <c r="AI406" i="6"/>
  <c r="AG71" i="68"/>
  <c r="AG78" i="68"/>
  <c r="AI442" i="6"/>
  <c r="AG79" i="68"/>
  <c r="AI469" i="6"/>
  <c r="AG74" i="68"/>
  <c r="AI193" i="6"/>
  <c r="AG73" i="68"/>
  <c r="AI184" i="6"/>
  <c r="AI185" i="6"/>
  <c r="AG72" i="68"/>
  <c r="AI175" i="6"/>
  <c r="AI176" i="6"/>
  <c r="AG80" i="68"/>
  <c r="AI49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87" i="48"/>
  <c r="AA93" i="48"/>
  <c r="AL78" i="68"/>
  <c r="AN442" i="6"/>
  <c r="AL79" i="68"/>
  <c r="AN469" i="6"/>
  <c r="AL77" i="68"/>
  <c r="AN406" i="6"/>
  <c r="AL73" i="68"/>
  <c r="AN184" i="6"/>
  <c r="AN185" i="6"/>
  <c r="AL74" i="68"/>
  <c r="AN193" i="6"/>
  <c r="AL80" i="68"/>
  <c r="AN496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AS20" i="92"/>
  <c r="AX72" i="68"/>
  <c r="AZ175" i="6"/>
  <c r="AZ176" i="6"/>
  <c r="AX73" i="68"/>
  <c r="AZ184" i="6"/>
  <c r="AZ185" i="6"/>
  <c r="AX74" i="68"/>
  <c r="AZ193" i="6"/>
  <c r="AX79" i="68"/>
  <c r="AZ469" i="6"/>
  <c r="AX77" i="68"/>
  <c r="AZ406" i="6"/>
  <c r="AX80" i="68"/>
  <c r="AZ496" i="6"/>
  <c r="AX71" i="68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Y20" i="67"/>
  <c r="Y39" i="64"/>
  <c r="Z20" i="67"/>
  <c r="Z39" i="64"/>
  <c r="BE51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1" i="68"/>
  <c r="BA79" i="68"/>
  <c r="BC469" i="6"/>
  <c r="BA74" i="68"/>
  <c r="BC193" i="6"/>
  <c r="L24" i="82"/>
  <c r="BA20" i="52"/>
  <c r="BB7" i="92"/>
  <c r="BE72" i="68"/>
  <c r="BG175" i="6"/>
  <c r="BG176" i="6"/>
  <c r="BE74" i="68"/>
  <c r="BG193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AP20" i="67"/>
  <c r="AP39" i="64"/>
  <c r="BG51" i="68"/>
  <c r="R194" i="6"/>
  <c r="AD376" i="6"/>
  <c r="S362" i="6"/>
  <c r="AE306" i="6"/>
  <c r="AA118" i="91"/>
  <c r="K407" i="6"/>
  <c r="G230" i="97"/>
  <c r="G229" i="97"/>
  <c r="BJ80" i="68"/>
  <c r="BL496" i="6"/>
  <c r="BJ78" i="68"/>
  <c r="BL442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80" i="68"/>
  <c r="AP496" i="6"/>
  <c r="AN73" i="68"/>
  <c r="AP184" i="6"/>
  <c r="AP185" i="6"/>
  <c r="AN72" i="68"/>
  <c r="AP175" i="6"/>
  <c r="AP176" i="6"/>
  <c r="AN79" i="68"/>
  <c r="AP469" i="6"/>
  <c r="AB470" i="6"/>
  <c r="X293" i="97"/>
  <c r="X292" i="97"/>
  <c r="R470" i="6"/>
  <c r="N293" i="97"/>
  <c r="N292" i="97"/>
  <c r="O34" i="92"/>
  <c r="O146" i="91"/>
  <c r="O160" i="91"/>
  <c r="O35" i="92"/>
  <c r="AN20" i="92"/>
  <c r="AT77" i="68"/>
  <c r="AV406" i="6"/>
  <c r="AT72" i="68"/>
  <c r="AV175" i="6"/>
  <c r="AV176" i="6"/>
  <c r="AT79" i="68"/>
  <c r="AV469" i="6"/>
  <c r="AT73" i="68"/>
  <c r="AV184" i="6"/>
  <c r="AV185" i="6"/>
  <c r="AT74" i="68"/>
  <c r="AV193" i="6"/>
  <c r="AT78" i="68"/>
  <c r="AV442" i="6"/>
  <c r="AT80" i="68"/>
  <c r="AV496" i="6"/>
  <c r="AT71" i="68"/>
  <c r="Y80" i="68"/>
  <c r="AA496" i="6"/>
  <c r="Y71" i="68"/>
  <c r="Y77" i="68"/>
  <c r="AA406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80" i="68"/>
  <c r="BN496" i="6"/>
  <c r="AR77" i="68"/>
  <c r="AT406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BF20" i="67"/>
  <c r="BF39" i="64"/>
  <c r="O353" i="97"/>
  <c r="BD20" i="52"/>
  <c r="BE7" i="92"/>
  <c r="E17" i="59"/>
  <c r="BM121" i="59"/>
  <c r="BF51" i="68"/>
  <c r="K443" i="6"/>
  <c r="G266" i="97"/>
  <c r="G265" i="97"/>
  <c r="AC7" i="92"/>
  <c r="AB20" i="52"/>
  <c r="AZ73" i="68"/>
  <c r="BB184" i="6"/>
  <c r="BB185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9" i="68"/>
  <c r="BB469" i="6"/>
  <c r="O12" i="52"/>
  <c r="Z13" i="52"/>
  <c r="AU51" i="68"/>
  <c r="R342" i="6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9" i="68"/>
  <c r="BO469" i="6"/>
  <c r="BM71" i="68"/>
  <c r="BM80" i="68"/>
  <c r="BO49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AZ530" i="6"/>
  <c r="M176" i="6"/>
  <c r="M185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8" i="68"/>
  <c r="Y442" i="6"/>
  <c r="W77" i="68"/>
  <c r="Y406" i="6"/>
  <c r="G319" i="97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8" i="91"/>
  <c r="S319" i="97"/>
  <c r="AZ407" i="6"/>
  <c r="AV230" i="97"/>
  <c r="AV229" i="97"/>
  <c r="AV118" i="91"/>
  <c r="AZ306" i="6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1" i="68"/>
  <c r="AH74" i="68"/>
  <c r="AJ193" i="6"/>
  <c r="AH73" i="68"/>
  <c r="AJ184" i="6"/>
  <c r="AJ185" i="6"/>
  <c r="D54" i="50"/>
  <c r="D56" i="50"/>
  <c r="C22" i="71"/>
  <c r="D19" i="92"/>
  <c r="AI51" i="68"/>
  <c r="AN306" i="6"/>
  <c r="AJ118" i="91"/>
  <c r="AI407" i="6"/>
  <c r="AE230" i="97"/>
  <c r="AE229" i="97"/>
  <c r="AB357" i="6"/>
  <c r="AB358" i="6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6" i="6"/>
  <c r="AB167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I20" i="92"/>
  <c r="AJ292" i="97"/>
  <c r="AN470" i="6"/>
  <c r="AJ293" i="97"/>
  <c r="AE319" i="97"/>
  <c r="AI530" i="6"/>
  <c r="AE51" i="68"/>
  <c r="BC20" i="67"/>
  <c r="BC39" i="64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3" i="68"/>
  <c r="X184" i="6"/>
  <c r="X185" i="6"/>
  <c r="V74" i="68"/>
  <c r="X193" i="6"/>
  <c r="V72" i="68"/>
  <c r="X17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4" i="68"/>
  <c r="AY193" i="6"/>
  <c r="AW77" i="68"/>
  <c r="AY406" i="6"/>
  <c r="AW78" i="68"/>
  <c r="AY442" i="6"/>
  <c r="AW71" i="68"/>
  <c r="BJ20" i="67"/>
  <c r="BJ39" i="64"/>
  <c r="BI20" i="67"/>
  <c r="BI39" i="64"/>
  <c r="E22" i="59"/>
  <c r="BM126" i="59"/>
  <c r="V176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W342" i="6"/>
  <c r="X319" i="97"/>
  <c r="AB530" i="6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57" i="6"/>
  <c r="AZ358" i="6"/>
  <c r="AZ342" i="6"/>
  <c r="AQ118" i="91"/>
  <c r="AU306" i="6"/>
  <c r="AU357" i="6"/>
  <c r="AU358" i="6"/>
  <c r="AU342" i="6"/>
  <c r="AZ39" i="52"/>
  <c r="AZ38" i="82"/>
  <c r="AZ23" i="82"/>
  <c r="AZ24" i="82"/>
  <c r="AZ38" i="52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9" i="68"/>
  <c r="Z469" i="6"/>
  <c r="X80" i="68"/>
  <c r="Z496" i="6"/>
  <c r="X71" i="68"/>
  <c r="X74" i="68"/>
  <c r="Z193" i="6"/>
  <c r="X73" i="68"/>
  <c r="Z184" i="6"/>
  <c r="Z185" i="6"/>
  <c r="X77" i="68"/>
  <c r="Z406" i="6"/>
  <c r="X72" i="68"/>
  <c r="Z175" i="6"/>
  <c r="Z176" i="6"/>
  <c r="AN530" i="6"/>
  <c r="AJ319" i="97"/>
  <c r="AB20" i="92"/>
  <c r="AF24" i="82"/>
  <c r="AF38" i="52"/>
  <c r="AY132" i="82"/>
  <c r="AY12" i="82"/>
  <c r="AI357" i="6"/>
  <c r="AI358" i="6"/>
  <c r="AI342" i="6"/>
  <c r="F22" i="59"/>
  <c r="E32" i="116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2" i="68"/>
  <c r="AM175" i="6"/>
  <c r="AM176" i="6"/>
  <c r="W407" i="6"/>
  <c r="S230" i="97"/>
  <c r="S229" i="97"/>
  <c r="U82" i="68"/>
  <c r="W167" i="6"/>
  <c r="AB194" i="6"/>
  <c r="N319" i="97"/>
  <c r="BB129" i="59"/>
  <c r="AE407" i="6"/>
  <c r="AA230" i="97"/>
  <c r="AA229" i="97"/>
  <c r="D15" i="82"/>
  <c r="D29" i="52"/>
  <c r="D39" i="82"/>
  <c r="BA20" i="92"/>
  <c r="F49" i="68"/>
  <c r="D20" i="92"/>
  <c r="AB78" i="68"/>
  <c r="AD442" i="6"/>
  <c r="AB73" i="68"/>
  <c r="AD184" i="6"/>
  <c r="AD185" i="6"/>
  <c r="AB80" i="68"/>
  <c r="AD496" i="6"/>
  <c r="AB77" i="68"/>
  <c r="AD406" i="6"/>
  <c r="AB71" i="68"/>
  <c r="AB74" i="68"/>
  <c r="AD193" i="6"/>
  <c r="AB79" i="68"/>
  <c r="AD469" i="6"/>
  <c r="AB72" i="68"/>
  <c r="AD175" i="6"/>
  <c r="AD176" i="6"/>
  <c r="K342" i="6"/>
  <c r="O306" i="6"/>
  <c r="K118" i="91"/>
  <c r="M82" i="68"/>
  <c r="O167" i="6"/>
  <c r="P20" i="92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O164" i="91"/>
  <c r="AM530" i="6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M357" i="6"/>
  <c r="AM358" i="6"/>
  <c r="AV146" i="91"/>
  <c r="AV160" i="91"/>
  <c r="AV35" i="92"/>
  <c r="AV34" i="92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80" i="68"/>
  <c r="AG496" i="6"/>
  <c r="AE79" i="68"/>
  <c r="AG469" i="6"/>
  <c r="AE71" i="68"/>
  <c r="N470" i="6"/>
  <c r="J293" i="97"/>
  <c r="J292" i="97"/>
  <c r="C41" i="64"/>
  <c r="C58" i="50"/>
  <c r="V118" i="91"/>
  <c r="Z306" i="6"/>
  <c r="AV72" i="68"/>
  <c r="AX175" i="6"/>
  <c r="AX176" i="6"/>
  <c r="AV73" i="68"/>
  <c r="AX184" i="6"/>
  <c r="AX185" i="6"/>
  <c r="AV77" i="68"/>
  <c r="AX406" i="6"/>
  <c r="AV71" i="68"/>
  <c r="AV79" i="68"/>
  <c r="AX469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Z342" i="6"/>
  <c r="Z357" i="6"/>
  <c r="Z358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8" i="91"/>
  <c r="Y306" i="6"/>
  <c r="U118" i="91"/>
  <c r="C13" i="82"/>
  <c r="BK133" i="82"/>
  <c r="BO342" i="6"/>
  <c r="BO357" i="6"/>
  <c r="BO358" i="6"/>
  <c r="AA34" i="92"/>
  <c r="AA146" i="91"/>
  <c r="AA160" i="91"/>
  <c r="AA35" i="92"/>
  <c r="AX292" i="97"/>
  <c r="BB470" i="6"/>
  <c r="AX293" i="97"/>
  <c r="BB357" i="6"/>
  <c r="BB358" i="6"/>
  <c r="BB342" i="6"/>
  <c r="AP319" i="97"/>
  <c r="AT530" i="6"/>
  <c r="BN194" i="6"/>
  <c r="AA357" i="6"/>
  <c r="AA358" i="6"/>
  <c r="AA342" i="6"/>
  <c r="BL470" i="6"/>
  <c r="BH293" i="97"/>
  <c r="BH292" i="97"/>
  <c r="AD378" i="6"/>
  <c r="Z166" i="91"/>
  <c r="AZ20" i="92"/>
  <c r="BG306" i="6"/>
  <c r="BC118" i="91"/>
  <c r="BC194" i="6"/>
  <c r="BC530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7" i="68"/>
  <c r="AC406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C376" i="6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8" i="91"/>
  <c r="E5" i="97"/>
  <c r="E5" i="91"/>
  <c r="BL194" i="6"/>
  <c r="AY79" i="68"/>
  <c r="BA469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3" i="68"/>
  <c r="AL184" i="6"/>
  <c r="AL185" i="6"/>
  <c r="AJ72" i="68"/>
  <c r="AL175" i="6"/>
  <c r="AL176" i="6"/>
  <c r="AJ77" i="68"/>
  <c r="AL406" i="6"/>
  <c r="AJ71" i="68"/>
  <c r="AQ78" i="68"/>
  <c r="AS442" i="6"/>
  <c r="AQ80" i="68"/>
  <c r="AS496" i="6"/>
  <c r="AQ79" i="68"/>
  <c r="AS469" i="6"/>
  <c r="AQ71" i="68"/>
  <c r="AQ72" i="68"/>
  <c r="AS175" i="6"/>
  <c r="AS176" i="6"/>
  <c r="AQ74" i="68"/>
  <c r="AS193" i="6"/>
  <c r="AQ77" i="68"/>
  <c r="AS406" i="6"/>
  <c r="AQ73" i="68"/>
  <c r="AS184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57" i="6"/>
  <c r="BG358" i="6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L357" i="6"/>
  <c r="BL358" i="6"/>
  <c r="I17" i="51"/>
  <c r="BG166" i="6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6" i="6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2" i="68"/>
  <c r="AO175" i="6"/>
  <c r="AO176" i="6"/>
  <c r="AM80" i="68"/>
  <c r="AO496" i="6"/>
  <c r="AM78" i="68"/>
  <c r="AO442" i="6"/>
  <c r="AM79" i="68"/>
  <c r="AO469" i="6"/>
  <c r="AM74" i="68"/>
  <c r="AO193" i="6"/>
  <c r="T229" i="97"/>
  <c r="X407" i="6"/>
  <c r="T230" i="97"/>
  <c r="J118" i="91"/>
  <c r="N306" i="6"/>
  <c r="M167" i="6"/>
  <c r="K82" i="68"/>
  <c r="Z166" i="6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AD228" i="6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9" i="68"/>
  <c r="BF469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8" i="91"/>
  <c r="M306" i="6"/>
  <c r="Z376" i="6"/>
  <c r="O362" i="6"/>
  <c r="BO166" i="6"/>
  <c r="BO167" i="6"/>
  <c r="BM82" i="68"/>
  <c r="BO443" i="6"/>
  <c r="BK266" i="97"/>
  <c r="BK265" i="97"/>
  <c r="BB443" i="6"/>
  <c r="AX266" i="97"/>
  <c r="AX265" i="97"/>
  <c r="AT194" i="6"/>
  <c r="BN357" i="6"/>
  <c r="BN358" i="6"/>
  <c r="BN342" i="6"/>
  <c r="BN470" i="6"/>
  <c r="BJ293" i="97"/>
  <c r="BJ292" i="97"/>
  <c r="W118" i="91"/>
  <c r="AA306" i="6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X357" i="6"/>
  <c r="X358" i="6"/>
  <c r="AH357" i="6"/>
  <c r="AH358" i="6"/>
  <c r="AH342" i="6"/>
  <c r="Y342" i="6"/>
  <c r="Y357" i="6"/>
  <c r="Y358" i="6"/>
  <c r="BC51" i="68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42" i="6"/>
  <c r="F23" i="59"/>
  <c r="E33" i="116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J357" i="6"/>
  <c r="AJ358" i="6"/>
  <c r="AJ342" i="6"/>
  <c r="I319" i="97"/>
  <c r="BO530" i="6"/>
  <c r="BK319" i="97"/>
  <c r="AU80" i="68"/>
  <c r="AW496" i="6"/>
  <c r="AU71" i="68"/>
  <c r="AU74" i="68"/>
  <c r="AW193" i="6"/>
  <c r="AU73" i="68"/>
  <c r="AW184" i="6"/>
  <c r="AW185" i="6"/>
  <c r="AU72" i="68"/>
  <c r="AW175" i="6"/>
  <c r="AW176" i="6"/>
  <c r="AU79" i="68"/>
  <c r="AW469" i="6"/>
  <c r="AU78" i="68"/>
  <c r="AW442" i="6"/>
  <c r="AU77" i="68"/>
  <c r="AW406" i="6"/>
  <c r="AI265" i="97"/>
  <c r="AM443" i="6"/>
  <c r="AI266" i="97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34" i="92"/>
  <c r="K146" i="91"/>
  <c r="K160" i="91"/>
  <c r="K35" i="92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L530" i="6"/>
  <c r="BG80" i="68"/>
  <c r="BI496" i="6"/>
  <c r="BG74" i="68"/>
  <c r="BI193" i="6"/>
  <c r="BG78" i="68"/>
  <c r="BI442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G82" i="68"/>
  <c r="I167" i="6"/>
  <c r="BI78" i="68"/>
  <c r="BK442" i="6"/>
  <c r="BI73" i="68"/>
  <c r="BK184" i="6"/>
  <c r="BK185" i="6"/>
  <c r="BI79" i="68"/>
  <c r="BK469" i="6"/>
  <c r="BI71" i="68"/>
  <c r="BI80" i="68"/>
  <c r="BK496" i="6"/>
  <c r="BI77" i="68"/>
  <c r="BK406" i="6"/>
  <c r="BI72" i="68"/>
  <c r="BK175" i="6"/>
  <c r="BK176" i="6"/>
  <c r="BI74" i="68"/>
  <c r="BK193" i="6"/>
  <c r="F292" i="97"/>
  <c r="J470" i="6"/>
  <c r="F293" i="97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AU562" i="6"/>
  <c r="AU210" i="6"/>
  <c r="Q185" i="6"/>
  <c r="Q176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80" i="68"/>
  <c r="BJ496" i="6"/>
  <c r="BH72" i="68"/>
  <c r="BJ175" i="6"/>
  <c r="BJ176" i="6"/>
  <c r="BH71" i="68"/>
  <c r="BH73" i="68"/>
  <c r="BJ184" i="6"/>
  <c r="BJ185" i="6"/>
  <c r="BH74" i="68"/>
  <c r="BJ193" i="6"/>
  <c r="L34" i="92"/>
  <c r="L146" i="91"/>
  <c r="L160" i="91"/>
  <c r="L35" i="92"/>
  <c r="AD306" i="6"/>
  <c r="Z118" i="91"/>
  <c r="AY342" i="6"/>
  <c r="AY357" i="6"/>
  <c r="AY358" i="6"/>
  <c r="L353" i="97"/>
  <c r="F4" i="67"/>
  <c r="AH82" i="68"/>
  <c r="AJ166" i="6"/>
  <c r="AJ167" i="6"/>
  <c r="AM407" i="6"/>
  <c r="AI230" i="97"/>
  <c r="AI229" i="97"/>
  <c r="Z194" i="6"/>
  <c r="AY470" i="6"/>
  <c r="AU293" i="97"/>
  <c r="AU292" i="97"/>
  <c r="AA376" i="6"/>
  <c r="P362" i="6"/>
  <c r="AE209" i="6"/>
  <c r="I22" i="59"/>
  <c r="H32" i="116"/>
  <c r="BA127" i="59"/>
  <c r="BM127" i="59"/>
  <c r="G353" i="97"/>
  <c r="AP265" i="97"/>
  <c r="AT443" i="6"/>
  <c r="AP266" i="97"/>
  <c r="AD357" i="6"/>
  <c r="AD358" i="6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AN531" i="6"/>
  <c r="Z470" i="6"/>
  <c r="V293" i="97"/>
  <c r="V292" i="97"/>
  <c r="AQ530" i="6"/>
  <c r="AM319" i="97"/>
  <c r="U185" i="6"/>
  <c r="U176" i="6"/>
  <c r="W362" i="6"/>
  <c r="AH376" i="6"/>
  <c r="V407" i="6"/>
  <c r="R230" i="97"/>
  <c r="R229" i="97"/>
  <c r="AU118" i="91"/>
  <c r="AY306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2" i="68"/>
  <c r="BH175" i="6"/>
  <c r="BH176" i="6"/>
  <c r="BF73" i="68"/>
  <c r="BH184" i="6"/>
  <c r="BH185" i="6"/>
  <c r="O367" i="97"/>
  <c r="O364" i="97"/>
  <c r="S535" i="6"/>
  <c r="O358" i="97"/>
  <c r="O365" i="97"/>
  <c r="O354" i="97"/>
  <c r="AD549" i="6"/>
  <c r="AR82" i="68"/>
  <c r="AT166" i="6"/>
  <c r="AT167" i="6"/>
  <c r="BJ118" i="91"/>
  <c r="BN306" i="6"/>
  <c r="AA166" i="6"/>
  <c r="AA167" i="6"/>
  <c r="Y82" i="68"/>
  <c r="AV306" i="6"/>
  <c r="AR118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209" i="6"/>
  <c r="AP562" i="6"/>
  <c r="Z209" i="6"/>
  <c r="Z562" i="6"/>
  <c r="AV209" i="6"/>
  <c r="AM209" i="6"/>
  <c r="AM56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42" i="6"/>
  <c r="BI194" i="6"/>
  <c r="AS292" i="97"/>
  <c r="AW470" i="6"/>
  <c r="AS293" i="97"/>
  <c r="BH166" i="6"/>
  <c r="BH167" i="6"/>
  <c r="BF82" i="68"/>
  <c r="M319" i="97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E353" i="97"/>
  <c r="AY15" i="82"/>
  <c r="AY39" i="82"/>
  <c r="AY42" i="52"/>
  <c r="BH342" i="6"/>
  <c r="BH357" i="6"/>
  <c r="BH358" i="6"/>
  <c r="Q443" i="6"/>
  <c r="M266" i="97"/>
  <c r="M265" i="97"/>
  <c r="BJ353" i="97"/>
  <c r="BN531" i="6"/>
  <c r="AO357" i="6"/>
  <c r="AO358" i="6"/>
  <c r="AO342" i="6"/>
  <c r="W10" i="12"/>
  <c r="W11" i="12"/>
  <c r="H5" i="91"/>
  <c r="H5" i="97"/>
  <c r="AL146" i="91"/>
  <c r="AL160" i="91"/>
  <c r="AL35" i="92"/>
  <c r="AL34" i="92"/>
  <c r="BD319" i="97"/>
  <c r="BH530" i="6"/>
  <c r="Q319" i="97"/>
  <c r="AM353" i="97"/>
  <c r="AQ531" i="6"/>
  <c r="BA129" i="59"/>
  <c r="BM129" i="59"/>
  <c r="I23" i="59"/>
  <c r="H33" i="116"/>
  <c r="AA378" i="6"/>
  <c r="W166" i="91"/>
  <c r="V362" i="6"/>
  <c r="AG376" i="6"/>
  <c r="BK342" i="6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K342" i="6"/>
  <c r="AK357" i="6"/>
  <c r="AK358" i="6"/>
  <c r="AW342" i="6"/>
  <c r="AW357" i="6"/>
  <c r="AW358" i="6"/>
  <c r="AH531" i="6"/>
  <c r="AD353" i="97"/>
  <c r="U146" i="91"/>
  <c r="U160" i="91"/>
  <c r="U35" i="92"/>
  <c r="U34" i="92"/>
  <c r="T34" i="92"/>
  <c r="T146" i="91"/>
  <c r="T160" i="91"/>
  <c r="T35" i="92"/>
  <c r="BF194" i="6"/>
  <c r="AJ531" i="6"/>
  <c r="AF353" i="97"/>
  <c r="J353" i="97"/>
  <c r="K214" i="6"/>
  <c r="AK265" i="97"/>
  <c r="AO443" i="6"/>
  <c r="AK266" i="97"/>
  <c r="E6" i="82"/>
  <c r="O29" i="52"/>
  <c r="BK74" i="68"/>
  <c r="BM193" i="6"/>
  <c r="BK80" i="68"/>
  <c r="BM496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8" i="91"/>
  <c r="AO306" i="6"/>
  <c r="D7" i="67"/>
  <c r="D19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562" i="6"/>
  <c r="D53" i="52"/>
  <c r="E66" i="63"/>
  <c r="E68" i="63"/>
  <c r="E74" i="63"/>
  <c r="D59" i="52"/>
  <c r="G7" i="67"/>
  <c r="AN20" i="67"/>
  <c r="AN39" i="64"/>
  <c r="V146" i="91"/>
  <c r="V160" i="91"/>
  <c r="V35" i="92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P531" i="6"/>
  <c r="AL353" i="97"/>
  <c r="BC209" i="6"/>
  <c r="R353" i="97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7" i="6"/>
  <c r="S82" i="68"/>
  <c r="R562" i="6"/>
  <c r="AR353" i="97"/>
  <c r="AV531" i="6"/>
  <c r="AW319" i="97"/>
  <c r="BA530" i="6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34" i="92"/>
  <c r="W562" i="6"/>
  <c r="G7" i="68"/>
  <c r="F7" i="68"/>
  <c r="AQ82" i="68"/>
  <c r="AS166" i="6"/>
  <c r="AS167" i="6"/>
  <c r="AC342" i="6"/>
  <c r="AC357" i="6"/>
  <c r="AC358" i="6"/>
  <c r="BO369" i="6"/>
  <c r="BO367" i="6"/>
  <c r="BO362" i="6"/>
  <c r="BO371" i="6"/>
  <c r="BL152" i="59"/>
  <c r="BO368" i="6"/>
  <c r="O562" i="6"/>
  <c r="AD531" i="6"/>
  <c r="Z353" i="97"/>
  <c r="AX194" i="6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6" i="68"/>
  <c r="AA549" i="6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34" i="92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N367" i="97"/>
  <c r="N364" i="97"/>
  <c r="AC549" i="6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BG209" i="6"/>
  <c r="AC407" i="6"/>
  <c r="Y230" i="97"/>
  <c r="Y229" i="97"/>
  <c r="W353" i="97"/>
  <c r="AA531" i="6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N362" i="6"/>
  <c r="Y376" i="6"/>
  <c r="AT118" i="91"/>
  <c r="AX306" i="6"/>
  <c r="AC319" i="97"/>
  <c r="AG530" i="6"/>
  <c r="I562" i="6"/>
  <c r="BJ342" i="6"/>
  <c r="BJ357" i="6"/>
  <c r="BJ358" i="6"/>
  <c r="AN562" i="6"/>
  <c r="AN210" i="6"/>
  <c r="BK353" i="97"/>
  <c r="BO531" i="6"/>
  <c r="U342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34" i="92"/>
  <c r="BL531" i="6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57" i="6"/>
  <c r="AL358" i="6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365" i="97"/>
  <c r="S354" i="97"/>
  <c r="W535" i="6"/>
  <c r="S358" i="97"/>
  <c r="AH549" i="6"/>
  <c r="S367" i="97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AR146" i="91"/>
  <c r="AR160" i="91"/>
  <c r="AR35" i="92"/>
  <c r="AR34" i="92"/>
  <c r="BF470" i="6"/>
  <c r="BB293" i="97"/>
  <c r="BB292" i="97"/>
  <c r="AA166" i="59"/>
  <c r="AD230" i="6"/>
  <c r="AO194" i="6"/>
  <c r="BB166" i="91"/>
  <c r="BF378" i="6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8" i="91"/>
  <c r="AL306" i="6"/>
  <c r="AY146" i="91"/>
  <c r="AY160" i="91"/>
  <c r="AY35" i="92"/>
  <c r="AY34" i="92"/>
  <c r="AW265" i="97"/>
  <c r="BA443" i="6"/>
  <c r="AW266" i="97"/>
  <c r="BA357" i="6"/>
  <c r="BA358" i="6"/>
  <c r="BA342" i="6"/>
  <c r="Y209" i="6"/>
  <c r="Y118" i="91"/>
  <c r="AC306" i="6"/>
  <c r="BO209" i="6"/>
  <c r="W146" i="91"/>
  <c r="W160" i="91"/>
  <c r="W35" i="92"/>
  <c r="W34" i="92"/>
  <c r="BB362" i="6"/>
  <c r="BM376" i="6"/>
  <c r="BB371" i="6"/>
  <c r="AY152" i="59"/>
  <c r="BB367" i="6"/>
  <c r="BB369" i="6"/>
  <c r="BB368" i="6"/>
  <c r="AM378" i="6"/>
  <c r="AI166" i="91"/>
  <c r="T185" i="6"/>
  <c r="G6" i="68"/>
  <c r="T176" i="6"/>
  <c r="J34" i="92"/>
  <c r="J146" i="91"/>
  <c r="J160" i="91"/>
  <c r="J35" i="92"/>
  <c r="AD209" i="6"/>
  <c r="AT292" i="97"/>
  <c r="AX470" i="6"/>
  <c r="AT293" i="97"/>
  <c r="AG342" i="6"/>
  <c r="AG357" i="6"/>
  <c r="AG358" i="6"/>
  <c r="AH209" i="6"/>
  <c r="BD118" i="91"/>
  <c r="BH306" i="6"/>
  <c r="BG118" i="91"/>
  <c r="BK306" i="6"/>
  <c r="I6" i="68"/>
  <c r="AP71" i="68"/>
  <c r="AP80" i="68"/>
  <c r="AR496" i="6"/>
  <c r="AP73" i="68"/>
  <c r="AP74" i="68"/>
  <c r="AP79" i="68"/>
  <c r="AR469" i="6"/>
  <c r="AP72" i="68"/>
  <c r="AP77" i="68"/>
  <c r="AR406" i="6"/>
  <c r="AP78" i="68"/>
  <c r="AR442" i="6"/>
  <c r="AU10" i="12"/>
  <c r="AU11" i="12"/>
  <c r="AZ563" i="6"/>
  <c r="AZ565" i="6"/>
  <c r="AX353" i="97"/>
  <c r="BB531" i="6"/>
  <c r="BJ306" i="6"/>
  <c r="BF118" i="91"/>
  <c r="BK378" i="6"/>
  <c r="BG166" i="91"/>
  <c r="BI357" i="6"/>
  <c r="BI358" i="6"/>
  <c r="BI342" i="6"/>
  <c r="AL166" i="91"/>
  <c r="AP378" i="6"/>
  <c r="AD72" i="68"/>
  <c r="H6" i="68"/>
  <c r="AD73" i="68"/>
  <c r="AD79" i="68"/>
  <c r="AF469" i="6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AV369" i="6"/>
  <c r="AV362" i="6"/>
  <c r="AV371" i="6"/>
  <c r="AV368" i="6"/>
  <c r="BG376" i="6"/>
  <c r="AS152" i="59"/>
  <c r="AV367" i="6"/>
  <c r="BH443" i="6"/>
  <c r="BD266" i="97"/>
  <c r="BD265" i="97"/>
  <c r="AI562" i="6"/>
  <c r="AI210" i="6"/>
  <c r="U407" i="6"/>
  <c r="Q230" i="97"/>
  <c r="Q229" i="97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6" i="6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K530" i="6"/>
  <c r="AG118" i="91"/>
  <c r="AK306" i="6"/>
  <c r="AW443" i="6"/>
  <c r="AS266" i="97"/>
  <c r="AS265" i="97"/>
  <c r="AS319" i="97"/>
  <c r="AW530" i="6"/>
  <c r="M362" i="6"/>
  <c r="X376" i="6"/>
  <c r="BC74" i="68"/>
  <c r="BE193" i="6"/>
  <c r="BC71" i="68"/>
  <c r="BC72" i="68"/>
  <c r="BE175" i="6"/>
  <c r="BE176" i="6"/>
  <c r="BC73" i="68"/>
  <c r="BE184" i="6"/>
  <c r="BE185" i="6"/>
  <c r="BC77" i="68"/>
  <c r="BE406" i="6"/>
  <c r="BC78" i="68"/>
  <c r="BE442" i="6"/>
  <c r="BC80" i="68"/>
  <c r="BE496" i="6"/>
  <c r="BC79" i="68"/>
  <c r="BE469" i="6"/>
  <c r="E146" i="91"/>
  <c r="E160" i="91"/>
  <c r="E35" i="92"/>
  <c r="E34" i="92"/>
  <c r="AT209" i="6"/>
  <c r="BF306" i="6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Z549" i="6"/>
  <c r="K364" i="97"/>
  <c r="K354" i="97"/>
  <c r="K365" i="97"/>
  <c r="O535" i="6"/>
  <c r="K358" i="97"/>
  <c r="K367" i="97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1" i="68"/>
  <c r="J7" i="68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AG194" i="6"/>
  <c r="AM531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562" i="6"/>
  <c r="BF371" i="6"/>
  <c r="BF362" i="6"/>
  <c r="BF368" i="6"/>
  <c r="BF367" i="6"/>
  <c r="BC152" i="59"/>
  <c r="BF3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M342" i="6"/>
  <c r="AG146" i="91"/>
  <c r="AG160" i="91"/>
  <c r="AG35" i="92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I365" i="97"/>
  <c r="M535" i="6"/>
  <c r="I358" i="97"/>
  <c r="X549" i="6"/>
  <c r="I367" i="97"/>
  <c r="I364" i="97"/>
  <c r="I354" i="97"/>
  <c r="AX209" i="6"/>
  <c r="R364" i="97"/>
  <c r="AG549" i="6"/>
  <c r="R367" i="97"/>
  <c r="R354" i="97"/>
  <c r="V535" i="6"/>
  <c r="R358" i="97"/>
  <c r="R365" i="97"/>
  <c r="E8" i="67"/>
  <c r="E10" i="67"/>
  <c r="BI531" i="6"/>
  <c r="BE353" i="97"/>
  <c r="E59" i="52"/>
  <c r="E53" i="52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BD353" i="97"/>
  <c r="BH531" i="6"/>
  <c r="Z563" i="6"/>
  <c r="Z565" i="6"/>
  <c r="U10" i="12"/>
  <c r="U11" i="12"/>
  <c r="E354" i="97"/>
  <c r="E364" i="97"/>
  <c r="I535" i="6"/>
  <c r="E358" i="97"/>
  <c r="E367" i="97"/>
  <c r="E365" i="97"/>
  <c r="AB545" i="6"/>
  <c r="X368" i="97"/>
  <c r="X363" i="97"/>
  <c r="AS353" i="97"/>
  <c r="AW531" i="6"/>
  <c r="BE146" i="91"/>
  <c r="BE160" i="91"/>
  <c r="BE35" i="92"/>
  <c r="BE34" i="92"/>
  <c r="AN319" i="97"/>
  <c r="AR530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AT146" i="91"/>
  <c r="AT160" i="91"/>
  <c r="AT35" i="92"/>
  <c r="AT34" i="92"/>
  <c r="AH353" i="97"/>
  <c r="AL531" i="6"/>
  <c r="BM194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M353" i="97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34" i="92"/>
  <c r="BD146" i="91"/>
  <c r="BD160" i="91"/>
  <c r="BD35" i="92"/>
  <c r="AB376" i="6"/>
  <c r="Q362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14" i="6"/>
  <c r="AH228" i="6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BC166" i="91"/>
  <c r="BG378" i="6"/>
  <c r="AF193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F364" i="97"/>
  <c r="F365" i="97"/>
  <c r="F354" i="97"/>
  <c r="F367" i="97"/>
  <c r="J535" i="6"/>
  <c r="F358" i="97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80" i="68"/>
  <c r="BD496" i="6"/>
  <c r="BB71" i="68"/>
  <c r="BN76" i="68"/>
  <c r="BB74" i="68"/>
  <c r="BB77" i="68"/>
  <c r="BD406" i="6"/>
  <c r="K363" i="97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7" i="6"/>
  <c r="R82" i="68"/>
  <c r="AD567" i="6"/>
  <c r="AV219" i="6"/>
  <c r="AV214" i="6"/>
  <c r="AV223" i="6"/>
  <c r="AV220" i="6"/>
  <c r="BG228" i="6"/>
  <c r="AS150" i="59"/>
  <c r="AV221" i="6"/>
  <c r="S363" i="97"/>
  <c r="AF376" i="6"/>
  <c r="U362" i="6"/>
  <c r="BF34" i="92"/>
  <c r="BF146" i="91"/>
  <c r="BF160" i="91"/>
  <c r="BF35" i="92"/>
  <c r="AA562" i="6"/>
  <c r="AA210" i="6"/>
  <c r="AJ372" i="6"/>
  <c r="F27" i="68"/>
  <c r="G27" i="68"/>
  <c r="BN75" i="68"/>
  <c r="BJ164" i="91"/>
  <c r="AX166" i="91"/>
  <c r="BB378" i="6"/>
  <c r="BB380" i="6"/>
  <c r="AX168" i="91"/>
  <c r="AX38" i="92"/>
  <c r="AX47" i="92"/>
  <c r="BJ531" i="6"/>
  <c r="BF353" i="97"/>
  <c r="O214" i="6"/>
  <c r="Z228" i="6"/>
  <c r="R563" i="6"/>
  <c r="R565" i="6"/>
  <c r="M10" i="12"/>
  <c r="M11" i="12"/>
  <c r="AT166" i="91"/>
  <c r="AX378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AA228" i="6"/>
  <c r="P214" i="6"/>
  <c r="AY210" i="6"/>
  <c r="AY562" i="6"/>
  <c r="BM166" i="6"/>
  <c r="BM167" i="6"/>
  <c r="BK82" i="68"/>
  <c r="Y549" i="6"/>
  <c r="J365" i="97"/>
  <c r="J364" i="97"/>
  <c r="J367" i="97"/>
  <c r="J354" i="97"/>
  <c r="N535" i="6"/>
  <c r="J358" i="97"/>
  <c r="AK367" i="6"/>
  <c r="AK362" i="6"/>
  <c r="AV376" i="6"/>
  <c r="AK371" i="6"/>
  <c r="AK368" i="6"/>
  <c r="AH152" i="59"/>
  <c r="AK369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6" i="6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5" i="6"/>
  <c r="F25" i="68"/>
  <c r="G25" i="68"/>
  <c r="AE545" i="6"/>
  <c r="AA363" i="97"/>
  <c r="AK166" i="91"/>
  <c r="AO378" i="6"/>
  <c r="Y146" i="91"/>
  <c r="Y160" i="91"/>
  <c r="Y35" i="92"/>
  <c r="Y34" i="92"/>
  <c r="Y353" i="97"/>
  <c r="AC531" i="6"/>
  <c r="AC228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L214" i="6"/>
  <c r="BG380" i="6"/>
  <c r="BC168" i="91"/>
  <c r="BC38" i="92"/>
  <c r="BC47" i="92"/>
  <c r="N214" i="6"/>
  <c r="J25" i="59"/>
  <c r="K25" i="59"/>
  <c r="Y228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Q164" i="91"/>
  <c r="Q37" i="92"/>
  <c r="AO372" i="6"/>
  <c r="BO96" i="68"/>
  <c r="H29" i="68"/>
  <c r="H30" i="68"/>
  <c r="O566" i="6"/>
  <c r="O568" i="6"/>
  <c r="X224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AE376" i="6"/>
  <c r="F48" i="59"/>
  <c r="E58" i="116"/>
  <c r="AE359" i="6"/>
  <c r="C49" i="9"/>
  <c r="T362" i="6"/>
  <c r="AE363" i="6"/>
  <c r="C51" i="9"/>
  <c r="AK372" i="6"/>
  <c r="AK380" i="6"/>
  <c r="AG168" i="91"/>
  <c r="AG38" i="92"/>
  <c r="AG47" i="92"/>
  <c r="J363" i="97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8" i="91"/>
  <c r="AT230" i="6"/>
  <c r="AQ166" i="59"/>
  <c r="BE10" i="12"/>
  <c r="BE11" i="12"/>
  <c r="BJ563" i="6"/>
  <c r="BJ565" i="6"/>
  <c r="X228" i="6"/>
  <c r="M214" i="6"/>
  <c r="BC214" i="6"/>
  <c r="BC219" i="6"/>
  <c r="BC220" i="6"/>
  <c r="BN228" i="6"/>
  <c r="BC223" i="6"/>
  <c r="AZ150" i="59"/>
  <c r="AZ154" i="59"/>
  <c r="BC221" i="6"/>
  <c r="Q535" i="6"/>
  <c r="M358" i="97"/>
  <c r="AB549" i="6"/>
  <c r="M364" i="97"/>
  <c r="M354" i="97"/>
  <c r="M367" i="97"/>
  <c r="M365" i="97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4" i="6"/>
  <c r="K232" i="6"/>
  <c r="AS210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Q367" i="97"/>
  <c r="Q364" i="97"/>
  <c r="U535" i="6"/>
  <c r="Q358" i="97"/>
  <c r="AF549" i="6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AI164" i="91"/>
  <c r="AI37" i="92"/>
  <c r="AX166" i="59"/>
  <c r="BA230" i="6"/>
  <c r="AF378" i="6"/>
  <c r="AB166" i="91"/>
  <c r="BD184" i="6"/>
  <c r="BD185" i="6"/>
  <c r="J25" i="68"/>
  <c r="AR357" i="6"/>
  <c r="AR358" i="6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W230" i="6"/>
  <c r="AM154" i="59"/>
  <c r="U164" i="91"/>
  <c r="U37" i="92"/>
  <c r="AK164" i="91"/>
  <c r="AK37" i="92"/>
  <c r="BG374" i="97"/>
  <c r="AF357" i="6"/>
  <c r="AF358" i="6"/>
  <c r="AF342" i="6"/>
  <c r="AV378" i="6"/>
  <c r="AV380" i="6"/>
  <c r="AR168" i="91"/>
  <c r="AR38" i="92"/>
  <c r="AR47" i="92"/>
  <c r="AR166" i="91"/>
  <c r="AR37" i="92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14" i="6"/>
  <c r="AB228" i="6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53" i="52"/>
  <c r="G66" i="63"/>
  <c r="G68" i="63"/>
  <c r="G74" i="63"/>
  <c r="F59" i="52"/>
  <c r="AX562" i="6"/>
  <c r="AX210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AY545" i="6"/>
  <c r="AY553" i="6"/>
  <c r="AU363" i="97"/>
  <c r="T230" i="6"/>
  <c r="AI230" i="6"/>
  <c r="AF166" i="59"/>
  <c r="V567" i="6"/>
  <c r="AD164" i="91"/>
  <c r="AD37" i="92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14" i="6"/>
  <c r="C6" i="111"/>
  <c r="C15" i="111"/>
  <c r="C44" i="71"/>
  <c r="AG372" i="6"/>
  <c r="AG380" i="6"/>
  <c r="AC168" i="91"/>
  <c r="AC38" i="92"/>
  <c r="AC47" i="92"/>
  <c r="P146" i="91"/>
  <c r="P160" i="91"/>
  <c r="P35" i="92"/>
  <c r="U372" i="97"/>
  <c r="Y551" i="6"/>
  <c r="Z230" i="6"/>
  <c r="W166" i="59"/>
  <c r="AL562" i="6"/>
  <c r="AL210" i="6"/>
  <c r="J27" i="68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U164" i="59"/>
  <c r="O232" i="6"/>
  <c r="O570" i="6"/>
  <c r="M566" i="6"/>
  <c r="M568" i="6"/>
  <c r="BD37" i="92"/>
  <c r="AN566" i="6"/>
  <c r="AF167" i="59"/>
  <c r="AF169" i="59"/>
  <c r="AE373" i="6"/>
  <c r="C52" i="9"/>
  <c r="C53" i="9"/>
  <c r="G21" i="52"/>
  <c r="BE37" i="92"/>
  <c r="BK232" i="6"/>
  <c r="AL376" i="97"/>
  <c r="BE166" i="59"/>
  <c r="BH230" i="6"/>
  <c r="C9" i="111"/>
  <c r="C45" i="71"/>
  <c r="C58" i="71"/>
  <c r="BD342" i="6"/>
  <c r="BD357" i="6"/>
  <c r="BD358" i="6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J553" i="6"/>
  <c r="F368" i="97"/>
  <c r="AJ230" i="6"/>
  <c r="AG166" i="59"/>
  <c r="AM164" i="59"/>
  <c r="AM167" i="59"/>
  <c r="AM169" i="59"/>
  <c r="AI567" i="6"/>
  <c r="AI232" i="6"/>
  <c r="AK545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J545" i="6"/>
  <c r="BF363" i="97"/>
  <c r="E124" i="116"/>
  <c r="AH224" i="6"/>
  <c r="BG166" i="59"/>
  <c r="BJ230" i="6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P367" i="97"/>
  <c r="P364" i="97"/>
  <c r="P354" i="97"/>
  <c r="F49" i="59"/>
  <c r="E59" i="116"/>
  <c r="T535" i="6"/>
  <c r="AE532" i="6"/>
  <c r="C63" i="9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Q363" i="97"/>
  <c r="P374" i="97"/>
  <c r="T567" i="6"/>
  <c r="Y166" i="59"/>
  <c r="Y167" i="59"/>
  <c r="Y169" i="59"/>
  <c r="AB230" i="6"/>
  <c r="AX368" i="97"/>
  <c r="P232" i="6"/>
  <c r="P570" i="6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N232" i="6"/>
  <c r="AD224" i="6"/>
  <c r="AO166" i="59"/>
  <c r="AR230" i="6"/>
  <c r="R232" i="6"/>
  <c r="R570" i="6"/>
  <c r="BD531" i="6"/>
  <c r="AZ353" i="97"/>
  <c r="H27" i="97"/>
  <c r="Z567" i="6"/>
  <c r="Z232" i="6"/>
  <c r="AC363" i="97"/>
  <c r="AG545" i="6"/>
  <c r="AC368" i="97"/>
  <c r="AA567" i="6"/>
  <c r="U230" i="6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8" i="91"/>
  <c r="BD306" i="6"/>
  <c r="BG567" i="6"/>
  <c r="AW374" i="97"/>
  <c r="AX374" i="97"/>
  <c r="BB553" i="6"/>
  <c r="AL219" i="6"/>
  <c r="AL214" i="6"/>
  <c r="AL220" i="6"/>
  <c r="AW228" i="6"/>
  <c r="AI150" i="59"/>
  <c r="AI154" i="59"/>
  <c r="AL221" i="6"/>
  <c r="AL223" i="6"/>
  <c r="P34" i="92"/>
  <c r="AV551" i="6"/>
  <c r="AR372" i="97"/>
  <c r="AR551" i="6"/>
  <c r="AN372" i="97"/>
  <c r="AJ372" i="97"/>
  <c r="AN551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Q232" i="6"/>
  <c r="Z568" i="6"/>
  <c r="BE545" i="6"/>
  <c r="BA363" i="97"/>
  <c r="AN164" i="59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14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28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6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<sst xmlns="http://schemas.openxmlformats.org/spreadsheetml/2006/main" count="7619" uniqueCount="1267">
  <si>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</si>
  <si>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</si>
  <si>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</si>
  <si>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</si>
  <si>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</si>
  <si>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</si>
  <si>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</si>
  <si>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</si>
  <si>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</si>
  <si>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</si>
  <si>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</si>
  <si>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</si>
  <si>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</si>
  <si>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</si>
  <si>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</si>
  <si>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</si>
  <si>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</si>
  <si>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</si>
  <si>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</si>
  <si>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</si>
  <si>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</si>
  <si>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</si>
  <si>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</si>
  <si>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</si>
  <si>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</si>
  <si>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</si>
  <si>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</si>
  <si>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</si>
  <si>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</si>
  <si>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</si>
  <si>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</si>
  <si>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</si>
  <si>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</si>
  <si>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</si>
  <si>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</si>
  <si>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</si>
  <si>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</si>
  <si>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</si>
  <si>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</si>
  <si>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</si>
  <si>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</si>
  <si>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</si>
  <si>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</si>
  <si>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</si>
  <si>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</si>
  <si>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</si>
  <si>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</si>
  <si>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</si>
  <si>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</si>
  <si>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</si>
  <si>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</si>
  <si>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</si>
  <si>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</si>
  <si>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</si>
  <si>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</si>
  <si>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</si>
  <si>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</si>
  <si>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</si>
  <si>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</si>
  <si>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</si>
  <si>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</si>
  <si>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</si>
  <si>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</si>
  <si>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</si>
  <si>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</si>
  <si>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</si>
  <si>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</si>
  <si>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</si>
  <si>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</si>
  <si>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</si>
  <si>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</si>
  <si>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</si>
  <si>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</si>
  <si>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</si>
  <si>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</si>
  <si>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</si>
  <si>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</si>
  <si>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</si>
  <si>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</si>
  <si>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</si>
  <si>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</si>
  <si>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</si>
  <si>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</si>
  <si>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</si>
  <si>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</si>
  <si>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</si>
  <si>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</si>
  <si>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</si>
  <si>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</si>
  <si>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</si>
  <si>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</si>
  <si>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</si>
  <si>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</si>
  <si>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</si>
  <si>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</si>
  <si>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</si>
  <si>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</si>
  <si>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</si>
  <si>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</si>
  <si>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</si>
  <si>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</si>
  <si>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</si>
  <si>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</si>
  <si>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</si>
  <si>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</si>
  <si>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</si>
  <si>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</si>
  <si>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</si>
  <si>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</si>
  <si>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</si>
  <si>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</si>
  <si>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</si>
  <si>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</si>
  <si>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</si>
  <si>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</si>
  <si>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</si>
  <si>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</si>
  <si>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</si>
  <si>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</si>
  <si>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</si>
  <si>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</si>
  <si>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</si>
  <si>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</si>
  <si>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</si>
  <si>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</si>
  <si>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</si>
  <si>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</si>
  <si>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</si>
  <si>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</si>
  <si>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</si>
  <si>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</si>
  <si>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</si>
  <si>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</si>
  <si>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</si>
  <si>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</si>
  <si>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</si>
  <si>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</si>
  <si>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</si>
  <si>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</si>
  <si>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</si>
  <si>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</si>
  <si>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</si>
  <si>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</si>
  <si>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</si>
  <si>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</si>
  <si>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</si>
  <si>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</si>
  <si>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</si>
  <si>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</si>
  <si>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</si>
  <si>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</si>
  <si>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</si>
  <si>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</si>
  <si>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</si>
  <si>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</si>
  <si>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</si>
  <si>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</si>
  <si>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</si>
  <si>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</si>
  <si>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</si>
  <si>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</si>
  <si>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</si>
  <si>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</si>
  <si>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</si>
  <si>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</si>
  <si>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</si>
  <si>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</si>
  <si>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</si>
  <si>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</si>
  <si>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</si>
  <si>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</si>
  <si>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</si>
  <si>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</si>
  <si>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</si>
  <si>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</si>
  <si>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</si>
  <si>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</si>
  <si>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</si>
  <si>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</si>
  <si>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</si>
  <si>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</si>
  <si>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</si>
  <si>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</si>
  <si>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</si>
  <si>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</si>
  <si>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</si>
  <si>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</si>
  <si>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</si>
  <si>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</si>
  <si>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</si>
  <si>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</si>
  <si>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</si>
  <si>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</si>
  <si>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</si>
  <si>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</si>
  <si>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</si>
  <si>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</si>
  <si>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</si>
  <si>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</si>
  <si>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</si>
  <si>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</si>
  <si>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</si>
  <si>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</si>
  <si>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</si>
  <si>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</si>
  <si>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</si>
  <si>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</si>
  <si>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</si>
  <si>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</si>
  <si>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</si>
  <si>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</si>
  <si>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</si>
  <si>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</si>
  <si>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</si>
  <si>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</si>
  <si>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</si>
  <si>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</si>
  <si>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</si>
  <si>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</si>
  <si>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</si>
  <si>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</si>
  <si>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</si>
  <si>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</si>
  <si>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</si>
  <si>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</si>
  <si>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</si>
  <si>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</si>
  <si>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</si>
  <si>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</si>
  <si>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</si>
  <si>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</si>
  <si>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</si>
  <si>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</si>
  <si>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</si>
  <si>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</si>
  <si>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</si>
  <si>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</si>
  <si>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</si>
  <si>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</si>
  <si>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</si>
  <si>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</si>
  <si>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</si>
  <si>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</si>
  <si>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</si>
  <si>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</si>
  <si>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</si>
  <si>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</si>
  <si>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</si>
  <si>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</si>
  <si>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</si>
  <si>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</si>
  <si>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</si>
  <si>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</si>
  <si>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</si>
  <si>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</si>
  <si>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</si>
  <si>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</si>
  <si>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</si>
  <si>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</si>
  <si>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</si>
  <si>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</si>
  <si>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</si>
  <si>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</si>
  <si>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</si>
  <si>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</si>
  <si>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</si>
  <si>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</si>
  <si>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</si>
  <si>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</si>
  <si>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</si>
  <si>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</si>
  <si>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</si>
  <si>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</si>
  <si>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</si>
  <si>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</si>
  <si>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</si>
  <si>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</si>
  <si>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</si>
  <si>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</si>
  <si>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</si>
  <si>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</si>
  <si>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</si>
  <si>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</si>
  <si>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</si>
  <si>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</si>
  <si>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</si>
  <si>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</si>
  <si>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</si>
  <si>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</si>
  <si>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</si>
  <si>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</si>
  <si>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</si>
  <si>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</si>
  <si>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</si>
  <si>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</si>
  <si>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</si>
  <si>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</si>
  <si>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</si>
  <si>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</si>
  <si>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</si>
  <si>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</si>
  <si>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</si>
  <si>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</si>
  <si>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</si>
  <si>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</si>
  <si>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</si>
  <si>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</si>
  <si>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</si>
  <si>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</si>
  <si>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</si>
  <si>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</si>
  <si>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</si>
  <si>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</si>
  <si>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</si>
  <si>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</si>
  <si>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</si>
  <si>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</si>
  <si>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</si>
  <si>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</si>
  <si>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</si>
  <si>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</si>
  <si>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</si>
  <si>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</si>
  <si>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</si>
  <si>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</si>
  <si>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</si>
  <si>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</si>
  <si>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</si>
  <si>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</si>
  <si>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</si>
  <si>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</si>
  <si>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</si>
  <si>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</si>
  <si>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</si>
  <si>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</si>
  <si>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</si>
  <si>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</si>
  <si>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</si>
  <si>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</si>
  <si>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</si>
  <si>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</si>
  <si>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</si>
  <si>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</si>
  <si>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</si>
  <si>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</si>
  <si>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</si>
  <si>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</si>
  <si>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</si>
  <si>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</si>
  <si>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</si>
  <si>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</si>
  <si>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</si>
  <si>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</si>
  <si>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</si>
  <si>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</si>
  <si>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</si>
  <si>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</si>
  <si>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</si>
  <si>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</si>
  <si>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</si>
  <si>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</si>
  <si>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</si>
  <si>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</si>
  <si>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</si>
  <si>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</si>
  <si>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</si>
  <si>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</si>
  <si>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</si>
  <si>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</si>
  <si>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</si>
  <si>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</si>
  <si>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</si>
  <si>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</si>
  <si>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</si>
  <si>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</si>
  <si>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</si>
  <si>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</si>
  <si>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</si>
  <si>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</si>
  <si>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</si>
  <si>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</si>
  <si>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</si>
  <si>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</si>
  <si>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</si>
  <si>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</si>
  <si>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</si>
  <si>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</si>
  <si>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</si>
  <si>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</si>
  <si>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</si>
  <si>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</si>
  <si>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</si>
  <si>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</si>
  <si>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</si>
  <si>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</si>
  <si>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</si>
  <si>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</si>
  <si>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</si>
  <si>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</si>
  <si>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</si>
  <si>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</si>
  <si>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</si>
  <si>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</si>
  <si>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</si>
  <si>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</si>
  <si>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</si>
  <si>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</si>
  <si>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</si>
  <si>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</si>
  <si>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</si>
  <si>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</si>
  <si>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</si>
  <si>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</si>
  <si>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</si>
  <si>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</si>
  <si>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</si>
  <si>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</si>
  <si>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</si>
  <si>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</si>
  <si>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</si>
  <si>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</si>
  <si>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</si>
  <si>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</si>
  <si>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</si>
  <si>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</si>
  <si>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</si>
  <si>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</si>
  <si>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</si>
  <si>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</si>
  <si>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</si>
  <si>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</si>
  <si>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</si>
  <si>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</si>
  <si>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</si>
  <si>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</si>
  <si>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</si>
  <si>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</si>
  <si>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</si>
  <si>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</si>
  <si>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</si>
  <si>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</si>
  <si>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</si>
  <si>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</si>
  <si>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</si>
  <si>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</si>
  <si>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</si>
  <si>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</si>
  <si>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</si>
  <si>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</si>
  <si>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</si>
  <si>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</si>
  <si>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</si>
  <si>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</si>
  <si>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</si>
  <si>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</si>
  <si>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</si>
  <si>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</si>
  <si>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</si>
  <si>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</si>
  <si>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</si>
  <si>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</si>
  <si>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</si>
  <si>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</si>
  <si>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</si>
  <si>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</si>
  <si>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</si>
  <si>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</si>
  <si>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</si>
  <si>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</si>
  <si>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</si>
  <si>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</si>
  <si>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</si>
  <si>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</si>
  <si>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</si>
  <si>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</si>
  <si>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</si>
  <si>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</si>
  <si>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</si>
  <si>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</si>
  <si>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</si>
  <si>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</si>
  <si>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</si>
  <si>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</si>
  <si>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</si>
  <si>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</si>
  <si>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</si>
  <si>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</si>
  <si>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</si>
  <si>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</si>
  <si>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</si>
  <si>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</si>
  <si>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</si>
  <si>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</si>
  <si>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</si>
  <si>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</si>
  <si>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</si>
  <si>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</si>
  <si>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</si>
  <si>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</si>
  <si>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</si>
  <si>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</si>
  <si>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</si>
  <si>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</si>
  <si>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</si>
  <si>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</si>
  <si>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</si>
  <si>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</si>
  <si>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</si>
  <si>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</si>
  <si>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</si>
  <si>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</si>
  <si>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</si>
  <si>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</si>
  <si>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</si>
  <si>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</si>
  <si>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</si>
  <si>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</si>
  <si>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</si>
  <si>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</si>
  <si>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</si>
  <si>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</si>
  <si>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</si>
  <si>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</si>
  <si>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</si>
  <si>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</si>
  <si>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</si>
  <si>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</si>
  <si>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</si>
  <si>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</si>
  <si>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</si>
  <si>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</si>
  <si>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</si>
  <si>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</si>
  <si>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</si>
  <si>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</si>
  <si>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</si>
  <si>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</si>
  <si>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</si>
  <si>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</si>
  <si>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</si>
  <si>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</si>
  <si>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</si>
  <si>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</si>
  <si>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</si>
  <si>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</si>
  <si>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</si>
  <si>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</si>
  <si>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</si>
  <si>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</si>
  <si>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</si>
  <si>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</si>
  <si>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</si>
  <si>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</si>
  <si>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</si>
  <si>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</si>
  <si>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</si>
  <si>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</si>
  <si>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</si>
  <si>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</si>
  <si>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</si>
  <si>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</si>
  <si>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</si>
  <si>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</si>
  <si>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</si>
  <si>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</si>
  <si>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</si>
  <si>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</si>
  <si>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</si>
  <si>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</si>
  <si>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</si>
  <si>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</si>
  <si>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</si>
  <si>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</si>
  <si>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</si>
  <si>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</si>
  <si>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</si>
  <si>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</si>
  <si>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</si>
  <si>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</si>
  <si>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</si>
  <si>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</si>
  <si>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</si>
  <si>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</si>
  <si>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</si>
  <si>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</si>
  <si>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</si>
  <si>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</si>
  <si>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</si>
  <si>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</si>
  <si>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</si>
  <si>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</si>
  <si>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</si>
  <si>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</si>
  <si>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</si>
  <si>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</si>
  <si>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</si>
  <si>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</si>
  <si>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</si>
  <si>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</si>
  <si>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</si>
  <si>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</si>
  <si>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</si>
  <si>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</si>
  <si>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</si>
  <si>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</si>
  <si>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</si>
  <si>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</si>
  <si>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</si>
  <si>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</si>
  <si>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</si>
  <si>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</si>
  <si>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</si>
  <si>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</si>
  <si>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</si>
  <si>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</si>
  <si>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</si>
  <si>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</si>
  <si>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</si>
  <si>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</si>
  <si>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</si>
  <si>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</si>
  <si>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</si>
  <si>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</si>
  <si>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</si>
  <si>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</si>
  <si>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</si>
  <si>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</si>
  <si>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</si>
  <si>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</si>
  <si>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</si>
  <si>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</si>
  <si>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</si>
  <si>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</si>
  <si>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</si>
  <si>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</si>
  <si>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</si>
  <si>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</si>
  <si>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</si>
  <si>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</si>
  <si>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</si>
  <si>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</si>
  <si>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</si>
  <si>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</si>
  <si>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</si>
  <si>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</si>
  <si>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</si>
  <si>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</si>
  <si>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</si>
  <si>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</si>
  <si>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</si>
  <si>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</si>
  <si>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</si>
  <si>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</si>
  <si>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</si>
  <si>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</si>
  <si>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</si>
  <si>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</si>
  <si>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</si>
  <si>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</si>
  <si>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</si>
  <si>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</si>
  <si>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</si>
  <si>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</si>
  <si>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</si>
  <si>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</si>
  <si>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</si>
  <si>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</si>
  <si>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</si>
  <si>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</si>
  <si>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</si>
  <si>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</si>
  <si>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</si>
  <si>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</si>
  <si>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</si>
  <si>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</si>
  <si>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</si>
  <si>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</si>
  <si>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</si>
  <si>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</si>
  <si>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</si>
  <si>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</si>
  <si>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</si>
  <si>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</si>
  <si>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</si>
  <si>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</si>
  <si>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</si>
  <si>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</si>
  <si>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</si>
  <si>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</si>
  <si>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</si>
  <si>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</si>
  <si>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</si>
  <si>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</si>
  <si>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</si>
  <si>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</si>
  <si>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</si>
  <si>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</si>
  <si>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</si>
  <si>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</si>
  <si>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</si>
  <si>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</si>
  <si>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</si>
  <si>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</si>
  <si>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</si>
  <si>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</si>
  <si>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</si>
  <si>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</si>
  <si>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</si>
  <si>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</si>
  <si>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</si>
  <si>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</si>
  <si>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</si>
  <si>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</si>
  <si>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</si>
  <si>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</si>
  <si>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</si>
  <si>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</si>
  <si>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</si>
  <si>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</si>
  <si>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</si>
  <si>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</si>
  <si>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</si>
  <si>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</si>
  <si>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</si>
  <si>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</si>
  <si>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</si>
  <si>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</si>
  <si>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</si>
  <si>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</si>
  <si>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</si>
  <si>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</si>
  <si>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</si>
  <si>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</si>
  <si>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</si>
  <si>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</si>
  <si>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</si>
  <si>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</si>
  <si>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</si>
  <si>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</si>
  <si>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</si>
  <si>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</si>
  <si>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</si>
  <si>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</si>
  <si>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</si>
  <si>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</si>
  <si>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</si>
  <si>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</si>
  <si>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</si>
  <si>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</si>
  <si>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</si>
  <si>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</si>
  <si>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</si>
  <si>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</si>
  <si>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</si>
  <si>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</si>
  <si>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</si>
  <si>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</si>
  <si>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</si>
  <si>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</si>
  <si>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</si>
  <si>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</si>
  <si>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</si>
  <si>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</si>
  <si>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</si>
  <si>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</si>
  <si>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</si>
  <si>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</si>
  <si>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</si>
  <si>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</si>
  <si>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</si>
  <si>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</si>
  <si>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</si>
  <si>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</si>
  <si>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</si>
  <si>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</si>
  <si>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</si>
  <si>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</si>
  <si>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</si>
  <si>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</si>
  <si>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</si>
  <si>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</si>
  <si>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</si>
  <si>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</si>
  <si>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</si>
  <si>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</si>
  <si>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</si>
  <si>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</si>
  <si>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</si>
  <si>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</si>
  <si>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</si>
  <si>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</si>
  <si>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</si>
  <si>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</si>
  <si>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</si>
  <si>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</si>
  <si>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</si>
  <si>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</si>
  <si>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</si>
  <si>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</si>
  <si>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</si>
  <si>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</si>
  <si>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</si>
  <si>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</si>
  <si>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</si>
  <si>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</si>
  <si>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</si>
  <si>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</si>
  <si>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</si>
  <si>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</si>
  <si>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</si>
  <si>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</si>
  <si>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</si>
  <si>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</si>
  <si>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</si>
  <si>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</si>
  <si>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</si>
  <si>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</si>
  <si>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</si>
  <si>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</si>
  <si>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</si>
  <si>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</si>
  <si>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</si>
  <si>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</si>
  <si>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</si>
  <si>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</si>
  <si>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</si>
  <si>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</si>
  <si>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</si>
  <si>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</si>
  <si>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</si>
  <si>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</si>
  <si>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</si>
  <si>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</si>
  <si>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</si>
  <si>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</si>
  <si>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</si>
  <si>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</si>
  <si>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</si>
  <si>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</si>
  <si>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</si>
  <si>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</si>
  <si>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</si>
  <si>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</si>
  <si>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</si>
  <si>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</si>
  <si>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</si>
  <si>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</si>
  <si>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</si>
  <si>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</si>
  <si>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</si>
  <si>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</si>
  <si>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</si>
  <si>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</si>
  <si>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</si>
  <si>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</si>
  <si>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</si>
  <si>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</si>
  <si>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</si>
  <si>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</si>
  <si>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</si>
  <si>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</si>
  <si>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</si>
  <si>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</si>
  <si>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</si>
  <si>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</si>
  <si>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</si>
  <si>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</si>
  <si>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</si>
  <si>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</si>
  <si>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</si>
  <si>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</si>
  <si>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</si>
  <si>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</si>
  <si>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</si>
  <si>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</si>
  <si>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</si>
  <si>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</si>
  <si>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</si>
  <si>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</si>
  <si>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</si>
  <si>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</si>
  <si>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</si>
  <si>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</si>
  <si>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</si>
  <si>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</si>
  <si>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</si>
  <si>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</si>
  <si>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</si>
  <si>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</si>
  <si>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</si>
  <si>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</si>
  <si>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</si>
  <si>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</si>
  <si>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</si>
  <si>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</si>
  <si>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</si>
  <si>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</si>
  <si>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</si>
  <si>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</si>
  <si>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</si>
  <si>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</si>
  <si>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</si>
  <si>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</si>
  <si>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</si>
  <si>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</si>
  <si>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</si>
  <si>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</si>
  <si>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</si>
  <si>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</si>
  <si>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</si>
  <si>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</si>
  <si>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</si>
  <si>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</si>
  <si>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</si>
  <si>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</si>
  <si>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</si>
  <si>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</si>
  <si>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</si>
  <si>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</si>
  <si>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</si>
  <si>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</si>
  <si>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</si>
  <si>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</si>
  <si>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</si>
  <si>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</si>
  <si>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</si>
  <si>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</si>
  <si>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</si>
  <si>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</si>
  <si>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</si>
  <si>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</si>
  <si>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</si>
  <si>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</si>
  <si>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</si>
  <si>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</si>
  <si>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</si>
  <si>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</si>
  <si>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</si>
  <si>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</si>
  <si>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</si>
  <si>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</si>
  <si>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</si>
  <si>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</si>
  <si>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</si>
  <si>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</si>
  <si>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</si>
  <si>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</si>
  <si>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</si>
  <si>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</si>
  <si>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</si>
  <si>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</si>
  <si>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</si>
  <si>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</si>
  <si>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</si>
  <si>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</si>
  <si>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</si>
  <si>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</si>
  <si>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</si>
  <si>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</si>
  <si>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</si>
  <si>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</si>
  <si>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</si>
  <si>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</si>
  <si>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</si>
  <si>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</si>
  <si>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</si>
  <si>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</si>
  <si>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</si>
  <si>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</si>
  <si>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</si>
  <si>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</si>
  <si>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</si>
  <si>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</si>
  <si>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</si>
  <si>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</si>
  <si>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</si>
  <si>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</si>
  <si>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</si>
  <si>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</si>
  <si>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</si>
  <si>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</si>
  <si>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</si>
  <si>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</si>
  <si>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</si>
  <si>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</si>
  <si>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</si>
  <si>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</si>
  <si>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</si>
  <si>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</si>
  <si>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</si>
  <si>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</si>
  <si>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</si>
  <si>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</si>
  <si>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</si>
  <si>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</si>
  <si>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</si>
  <si>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</si>
  <si>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</si>
  <si>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</si>
  <si>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</si>
  <si>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</si>
  <si>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</si>
  <si>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</si>
  <si>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</si>
  <si>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</si>
  <si>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</si>
  <si>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</si>
  <si>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</si>
  <si>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</si>
  <si>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</si>
  <si>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</si>
  <si>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</si>
  <si>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</si>
  <si>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</si>
  <si>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</si>
  <si>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</si>
  <si>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</si>
  <si>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</si>
  <si>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</si>
  <si>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</si>
  <si>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</si>
  <si>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</si>
  <si>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</si>
  <si>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</si>
  <si>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</si>
  <si>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</si>
  <si>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</si>
  <si>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</si>
  <si>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</si>
  <si>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</si>
  <si>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</si>
  <si>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</si>
  <si>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</si>
  <si>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</si>
  <si>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</si>
  <si>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</si>
  <si>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</si>
  <si>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</si>
  <si>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</si>
  <si>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</si>
  <si>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</si>
  <si>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</si>
  <si>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</si>
  <si>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</si>
  <si>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</si>
  <si>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</si>
  <si>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</si>
  <si>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</si>
  <si>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</si>
  <si>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</si>
  <si>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</si>
  <si>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</si>
  <si>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</si>
  <si>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</si>
  <si>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</si>
  <si>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</si>
  <si>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</si>
  <si>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</si>
  <si>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</si>
  <si>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</si>
  <si>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</si>
  <si>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</si>
  <si>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</si>
  <si>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</si>
  <si>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</si>
  <si>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</si>
  <si>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</si>
  <si>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</si>
  <si>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</si>
  <si>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</si>
  <si>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</si>
  <si>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</si>
  <si>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</si>
  <si>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</si>
  <si>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</si>
  <si>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</si>
  <si>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</si>
  <si>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</si>
  <si>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</si>
  <si>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</si>
  <si>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</si>
  <si>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</si>
  <si>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</si>
  <si>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</si>
  <si>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</si>
  <si>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</si>
  <si>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</si>
  <si>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</si>
  <si>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</si>
  <si>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</si>
  <si>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</si>
  <si>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</si>
  <si>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</si>
  <si>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</si>
  <si>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</si>
  <si>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</si>
  <si>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</si>
  <si>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</si>
  <si>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</si>
  <si>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</si>
  <si>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</si>
  <si>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</si>
  <si>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</si>
  <si>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</si>
  <si>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</si>
  <si>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</si>
  <si>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</si>
  <si>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</si>
  <si>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</si>
  <si>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</si>
  <si>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</si>
  <si>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</si>
  <si>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</si>
  <si>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</si>
  <si>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</si>
  <si>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</si>
  <si>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</si>
  <si>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</si>
  <si>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</si>
  <si>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</si>
  <si>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</si>
  <si>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</si>
  <si>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</si>
  <si>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</si>
  <si>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</si>
  <si>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</si>
  <si>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</si>
  <si>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</si>
  <si>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</si>
  <si>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</si>
  <si>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</si>
  <si>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</si>
  <si>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</si>
  <si>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</si>
  <si>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</si>
  <si>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</si>
  <si>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</si>
  <si>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</si>
  <si>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</si>
  <si>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</si>
  <si>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</si>
  <si>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</si>
  <si>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</si>
  <si>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</si>
  <si>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</si>
  <si>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</si>
  <si>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</si>
  <si>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</si>
  <si>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</si>
  <si>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</si>
  <si>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</si>
  <si>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</si>
  <si>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</si>
  <si>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</si>
  <si>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</si>
  <si>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</si>
  <si>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</si>
  <si>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</si>
  <si>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</si>
  <si>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</si>
  <si>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</si>
  <si>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</si>
  <si>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</si>
  <si>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</si>
  <si>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</si>
  <si>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</si>
  <si>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</si>
  <si>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</si>
  <si>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</si>
  <si>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</si>
  <si>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</si>
  <si>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</si>
  <si>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</si>
  <si>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</si>
  <si>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</si>
  <si>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</si>
  <si>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</si>
  <si>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</si>
  <si>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</si>
  <si>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</si>
  <si>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</si>
  <si>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</si>
  <si>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</si>
  <si>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</si>
  <si>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</si>
  <si>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</si>
  <si>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</si>
  <si>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</si>
  <si>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</si>
  <si>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</si>
  <si>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</si>
  <si>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</si>
  <si>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</si>
  <si>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</si>
  <si>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</si>
  <si>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</si>
  <si>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</si>
  <si>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</si>
  <si>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</si>
  <si>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</si>
  <si>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</si>
  <si>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</si>
  <si>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</si>
  <si>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</si>
  <si>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</si>
  <si>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</si>
  <si>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</si>
  <si>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</si>
  <si>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</si>
  <si>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</si>
  <si>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</si>
  <si>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</si>
  <si>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</si>
  <si>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</si>
  <si>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</si>
  <si>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</si>
  <si>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</si>
  <si>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</si>
  <si>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</si>
  <si>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</si>
  <si>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</si>
  <si>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</si>
  <si>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</si>
  <si>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</si>
  <si>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</si>
  <si>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</si>
  <si>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</si>
  <si>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</si>
  <si>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</si>
  <si>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</si>
  <si>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</si>
  <si>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</si>
  <si>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</si>
  <si>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</si>
  <si>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</si>
  <si>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</si>
  <si>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</si>
  <si>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</si>
  <si>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</si>
  <si>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</si>
  <si>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</si>
  <si>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</si>
  <si>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</si>
  <si>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</si>
  <si>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</si>
  <si>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</si>
  <si>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</si>
  <si>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</si>
  <si>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</si>
  <si>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</si>
  <si>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</si>
  <si>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</si>
  <si>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</si>
  <si>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</si>
  <si>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</si>
  <si>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</si>
  <si>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</si>
  <si>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</si>
  <si>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</si>
  <si>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</si>
  <si>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</si>
  <si>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</si>
  <si>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</si>
  <si>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</si>
  <si>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Dic YR 1</t>
  </si>
  <si>
    <t>Feb YR 2</t>
  </si>
  <si>
    <t>Abr YR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</si>
</sst>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theme="5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8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64" fontId="17" fillId="0" borderId="0" xfId="0" applyNumberFormat="1" applyFont="1"/>
    <xf numFmtId="164" fontId="17" fillId="0" borderId="0" xfId="0" applyNumberFormat="1" applyFont="1" applyAlignment="1">
      <alignment horizontal="center"/>
    </xf>
    <xf numFmtId="170" fontId="27" fillId="0" borderId="0" xfId="1" applyNumberFormat="1" applyFont="1"/>
    <xf numFmtId="10" fontId="42" fillId="0" borderId="0" xfId="9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  <c:pt idx="37">
                  <c:v>24871406.055333335</c:v>
                </c:pt>
                <c:pt idx="38">
                  <c:v>54093123.817333326</c:v>
                </c:pt>
                <c:pt idx="39">
                  <c:v>63843088.297333315</c:v>
                </c:pt>
                <c:pt idx="40">
                  <c:v>63842176.297333315</c:v>
                </c:pt>
                <c:pt idx="41">
                  <c:v>63842176.297333315</c:v>
                </c:pt>
                <c:pt idx="42">
                  <c:v>63842176.297333315</c:v>
                </c:pt>
                <c:pt idx="43">
                  <c:v>63842176.297333315</c:v>
                </c:pt>
                <c:pt idx="44">
                  <c:v>63842176.297333315</c:v>
                </c:pt>
                <c:pt idx="45">
                  <c:v>63842176.297333315</c:v>
                </c:pt>
                <c:pt idx="46">
                  <c:v>63842176.297333315</c:v>
                </c:pt>
                <c:pt idx="47">
                  <c:v>63842176.297333315</c:v>
                </c:pt>
                <c:pt idx="48">
                  <c:v>34607738.696333334</c:v>
                </c:pt>
                <c:pt idx="49">
                  <c:v>20264246.38446334</c:v>
                </c:pt>
                <c:pt idx="50">
                  <c:v>48506210.304208331</c:v>
                </c:pt>
                <c:pt idx="51">
                  <c:v>57914580.531123333</c:v>
                </c:pt>
                <c:pt idx="52">
                  <c:v>57913668.531123333</c:v>
                </c:pt>
                <c:pt idx="53">
                  <c:v>57913668.531123333</c:v>
                </c:pt>
                <c:pt idx="54">
                  <c:v>57913668.531123333</c:v>
                </c:pt>
                <c:pt idx="55">
                  <c:v>57913668.531123333</c:v>
                </c:pt>
                <c:pt idx="56">
                  <c:v>57913668.531123333</c:v>
                </c:pt>
                <c:pt idx="57">
                  <c:v>57913668.531123333</c:v>
                </c:pt>
                <c:pt idx="58">
                  <c:v>57913668.531123333</c:v>
                </c:pt>
                <c:pt idx="59">
                  <c:v>57913668.531123333</c:v>
                </c:pt>
                <c:pt idx="60">
                  <c:v>29681499.230878331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  <c:pt idx="37">
                  <c:v>25052322.722000003</c:v>
                </c:pt>
                <c:pt idx="38">
                  <c:v>54274040.48399999</c:v>
                </c:pt>
                <c:pt idx="39">
                  <c:v>64024004.963999979</c:v>
                </c:pt>
                <c:pt idx="40">
                  <c:v>64023092.963999979</c:v>
                </c:pt>
                <c:pt idx="41">
                  <c:v>64023092.963999979</c:v>
                </c:pt>
                <c:pt idx="42">
                  <c:v>64023092.963999979</c:v>
                </c:pt>
                <c:pt idx="43">
                  <c:v>64023092.963999979</c:v>
                </c:pt>
                <c:pt idx="44">
                  <c:v>64023092.963999979</c:v>
                </c:pt>
                <c:pt idx="45">
                  <c:v>64023092.963999979</c:v>
                </c:pt>
                <c:pt idx="46">
                  <c:v>64023092.963999979</c:v>
                </c:pt>
                <c:pt idx="47">
                  <c:v>64023092.963999979</c:v>
                </c:pt>
                <c:pt idx="48">
                  <c:v>34788655.362999998</c:v>
                </c:pt>
                <c:pt idx="49">
                  <c:v>20445163.051130008</c:v>
                </c:pt>
                <c:pt idx="50">
                  <c:v>48687126.970874995</c:v>
                </c:pt>
                <c:pt idx="51">
                  <c:v>58095497.197789997</c:v>
                </c:pt>
                <c:pt idx="52">
                  <c:v>58094585.197789997</c:v>
                </c:pt>
                <c:pt idx="53">
                  <c:v>58094585.197789997</c:v>
                </c:pt>
                <c:pt idx="54">
                  <c:v>58094585.197789997</c:v>
                </c:pt>
                <c:pt idx="55">
                  <c:v>58094585.197789997</c:v>
                </c:pt>
                <c:pt idx="56">
                  <c:v>58094585.197789997</c:v>
                </c:pt>
                <c:pt idx="57">
                  <c:v>58094585.197789997</c:v>
                </c:pt>
                <c:pt idx="58">
                  <c:v>58094585.197789997</c:v>
                </c:pt>
                <c:pt idx="59">
                  <c:v>58094585.197789997</c:v>
                </c:pt>
                <c:pt idx="60">
                  <c:v>29862415.897544999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31450257.999999996</c:v>
                </c:pt>
                <c:pt idx="1">
                  <c:v>31450257.999999996</c:v>
                </c:pt>
                <c:pt idx="2">
                  <c:v>31450257.999999996</c:v>
                </c:pt>
                <c:pt idx="3">
                  <c:v>31450257.999999996</c:v>
                </c:pt>
                <c:pt idx="4">
                  <c:v>0</c:v>
                </c:pt>
                <c:pt idx="5">
                  <c:v>103843358</c:v>
                </c:pt>
                <c:pt idx="6">
                  <c:v>86224970</c:v>
                </c:pt>
                <c:pt idx="7">
                  <c:v>68915976</c:v>
                </c:pt>
                <c:pt idx="8">
                  <c:v>51686982</c:v>
                </c:pt>
                <c:pt idx="9">
                  <c:v>34457988</c:v>
                </c:pt>
                <c:pt idx="10">
                  <c:v>17228994</c:v>
                </c:pt>
                <c:pt idx="11">
                  <c:v>20961607</c:v>
                </c:pt>
                <c:pt idx="12">
                  <c:v>3701113</c:v>
                </c:pt>
                <c:pt idx="13">
                  <c:v>-2543666.0000000009</c:v>
                </c:pt>
                <c:pt idx="14">
                  <c:v>0</c:v>
                </c:pt>
                <c:pt idx="15">
                  <c:v>5475465.9999999991</c:v>
                </c:pt>
                <c:pt idx="16">
                  <c:v>11950931.999999998</c:v>
                </c:pt>
                <c:pt idx="17">
                  <c:v>18426397.999999996</c:v>
                </c:pt>
                <c:pt idx="18">
                  <c:v>24901863.999999996</c:v>
                </c:pt>
                <c:pt idx="19">
                  <c:v>31377329.999999996</c:v>
                </c:pt>
                <c:pt idx="20">
                  <c:v>37852795.999999993</c:v>
                </c:pt>
                <c:pt idx="21">
                  <c:v>44328261.999999993</c:v>
                </c:pt>
                <c:pt idx="22">
                  <c:v>50803727.999999993</c:v>
                </c:pt>
                <c:pt idx="23">
                  <c:v>57279193.999999993</c:v>
                </c:pt>
                <c:pt idx="24">
                  <c:v>54966214.999999993</c:v>
                </c:pt>
                <c:pt idx="25">
                  <c:v>64505918.54999999</c:v>
                </c:pt>
                <c:pt idx="26">
                  <c:v>92587277.599999979</c:v>
                </c:pt>
                <c:pt idx="27">
                  <c:v>126840220.09999996</c:v>
                </c:pt>
                <c:pt idx="28">
                  <c:v>161093162.59999996</c:v>
                </c:pt>
                <c:pt idx="29">
                  <c:v>195346105.09999996</c:v>
                </c:pt>
                <c:pt idx="30">
                  <c:v>229599047.59999996</c:v>
                </c:pt>
                <c:pt idx="31">
                  <c:v>263851990.09999996</c:v>
                </c:pt>
                <c:pt idx="32">
                  <c:v>298104932.59999996</c:v>
                </c:pt>
                <c:pt idx="33">
                  <c:v>332357875.09999996</c:v>
                </c:pt>
                <c:pt idx="34">
                  <c:v>366610817.59999996</c:v>
                </c:pt>
                <c:pt idx="35">
                  <c:v>400863760.09999996</c:v>
                </c:pt>
                <c:pt idx="36">
                  <c:v>416575047.09999996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1862930</c:v>
                </c:pt>
                <c:pt idx="5">
                  <c:v>1862930</c:v>
                </c:pt>
                <c:pt idx="6">
                  <c:v>1862930</c:v>
                </c:pt>
                <c:pt idx="7">
                  <c:v>1862930</c:v>
                </c:pt>
                <c:pt idx="8">
                  <c:v>1862930</c:v>
                </c:pt>
                <c:pt idx="9">
                  <c:v>1862930</c:v>
                </c:pt>
                <c:pt idx="10">
                  <c:v>1862930</c:v>
                </c:pt>
                <c:pt idx="11">
                  <c:v>1766930</c:v>
                </c:pt>
                <c:pt idx="12">
                  <c:v>40009975</c:v>
                </c:pt>
                <c:pt idx="13">
                  <c:v>64012750</c:v>
                </c:pt>
                <c:pt idx="14">
                  <c:v>72016350</c:v>
                </c:pt>
                <c:pt idx="15">
                  <c:v>72016350</c:v>
                </c:pt>
                <c:pt idx="16">
                  <c:v>72016350</c:v>
                </c:pt>
                <c:pt idx="17">
                  <c:v>72016350</c:v>
                </c:pt>
                <c:pt idx="18">
                  <c:v>72016350</c:v>
                </c:pt>
                <c:pt idx="19">
                  <c:v>72016350</c:v>
                </c:pt>
                <c:pt idx="20">
                  <c:v>72016350</c:v>
                </c:pt>
                <c:pt idx="21">
                  <c:v>72016350</c:v>
                </c:pt>
                <c:pt idx="22">
                  <c:v>72016350</c:v>
                </c:pt>
                <c:pt idx="23">
                  <c:v>48013575</c:v>
                </c:pt>
                <c:pt idx="24">
                  <c:v>79537347.900000006</c:v>
                </c:pt>
                <c:pt idx="25">
                  <c:v>127251055.40000001</c:v>
                </c:pt>
                <c:pt idx="26">
                  <c:v>143141122.5</c:v>
                </c:pt>
                <c:pt idx="27">
                  <c:v>143141122.5</c:v>
                </c:pt>
                <c:pt idx="28">
                  <c:v>143141122.5</c:v>
                </c:pt>
                <c:pt idx="29">
                  <c:v>143141122.5</c:v>
                </c:pt>
                <c:pt idx="30">
                  <c:v>143141122.5</c:v>
                </c:pt>
                <c:pt idx="31">
                  <c:v>143141122.5</c:v>
                </c:pt>
                <c:pt idx="32">
                  <c:v>143141122.5</c:v>
                </c:pt>
                <c:pt idx="33">
                  <c:v>143141122.5</c:v>
                </c:pt>
                <c:pt idx="34">
                  <c:v>143141122.5</c:v>
                </c:pt>
                <c:pt idx="35">
                  <c:v>95427415</c:v>
                </c:pt>
                <c:pt idx="36">
                  <c:v>126260894.35950001</c:v>
                </c:pt>
                <c:pt idx="37">
                  <c:v>201994890.18400002</c:v>
                </c:pt>
                <c:pt idx="38">
                  <c:v>227259251.45150003</c:v>
                </c:pt>
                <c:pt idx="39">
                  <c:v>227258339.45150003</c:v>
                </c:pt>
                <c:pt idx="40">
                  <c:v>227258339.45150003</c:v>
                </c:pt>
                <c:pt idx="41">
                  <c:v>227258339.45150003</c:v>
                </c:pt>
                <c:pt idx="42">
                  <c:v>227258339.45150003</c:v>
                </c:pt>
                <c:pt idx="43">
                  <c:v>227258339.45150003</c:v>
                </c:pt>
                <c:pt idx="44">
                  <c:v>227258339.45150003</c:v>
                </c:pt>
                <c:pt idx="45">
                  <c:v>227258339.45150003</c:v>
                </c:pt>
                <c:pt idx="46">
                  <c:v>227258339.45150003</c:v>
                </c:pt>
                <c:pt idx="47">
                  <c:v>151496167.63800001</c:v>
                </c:pt>
                <c:pt idx="48">
                  <c:v>132524615.01088002</c:v>
                </c:pt>
                <c:pt idx="49">
                  <c:v>212030493.9605</c:v>
                </c:pt>
                <c:pt idx="50">
                  <c:v>238515810.47703999</c:v>
                </c:pt>
                <c:pt idx="51">
                  <c:v>238514898.47703999</c:v>
                </c:pt>
                <c:pt idx="52">
                  <c:v>238514898.47703999</c:v>
                </c:pt>
                <c:pt idx="53">
                  <c:v>238514898.47703999</c:v>
                </c:pt>
                <c:pt idx="54">
                  <c:v>238514898.47703999</c:v>
                </c:pt>
                <c:pt idx="55">
                  <c:v>238514898.47703999</c:v>
                </c:pt>
                <c:pt idx="56">
                  <c:v>238514898.47703999</c:v>
                </c:pt>
                <c:pt idx="57">
                  <c:v>238514898.47703999</c:v>
                </c:pt>
                <c:pt idx="58">
                  <c:v>238514898.47703999</c:v>
                </c:pt>
                <c:pt idx="59">
                  <c:v>159035352.22742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67</c:v>
                </c:pt>
                <c:pt idx="13">
                  <c:v>1276</c:v>
                </c:pt>
                <c:pt idx="14">
                  <c:v>2042</c:v>
                </c:pt>
                <c:pt idx="15">
                  <c:v>2297</c:v>
                </c:pt>
                <c:pt idx="16">
                  <c:v>2297</c:v>
                </c:pt>
                <c:pt idx="17">
                  <c:v>2297</c:v>
                </c:pt>
                <c:pt idx="18">
                  <c:v>2297</c:v>
                </c:pt>
                <c:pt idx="19">
                  <c:v>2297</c:v>
                </c:pt>
                <c:pt idx="20">
                  <c:v>2297</c:v>
                </c:pt>
                <c:pt idx="21">
                  <c:v>2297</c:v>
                </c:pt>
                <c:pt idx="22">
                  <c:v>2297</c:v>
                </c:pt>
                <c:pt idx="23">
                  <c:v>2297</c:v>
                </c:pt>
                <c:pt idx="24">
                  <c:v>1531</c:v>
                </c:pt>
                <c:pt idx="25">
                  <c:v>1633</c:v>
                </c:pt>
                <c:pt idx="26">
                  <c:v>2613</c:v>
                </c:pt>
                <c:pt idx="27">
                  <c:v>2940</c:v>
                </c:pt>
                <c:pt idx="28">
                  <c:v>2940</c:v>
                </c:pt>
                <c:pt idx="29">
                  <c:v>2940</c:v>
                </c:pt>
                <c:pt idx="30">
                  <c:v>2940</c:v>
                </c:pt>
                <c:pt idx="31">
                  <c:v>2940</c:v>
                </c:pt>
                <c:pt idx="32">
                  <c:v>2940</c:v>
                </c:pt>
                <c:pt idx="33">
                  <c:v>2940</c:v>
                </c:pt>
                <c:pt idx="34">
                  <c:v>2940</c:v>
                </c:pt>
                <c:pt idx="35">
                  <c:v>2940</c:v>
                </c:pt>
                <c:pt idx="36">
                  <c:v>1960</c:v>
                </c:pt>
                <c:pt idx="37">
                  <c:v>3365</c:v>
                </c:pt>
                <c:pt idx="38">
                  <c:v>5384</c:v>
                </c:pt>
                <c:pt idx="39">
                  <c:v>6057</c:v>
                </c:pt>
                <c:pt idx="40">
                  <c:v>6057</c:v>
                </c:pt>
                <c:pt idx="41">
                  <c:v>6057</c:v>
                </c:pt>
                <c:pt idx="42">
                  <c:v>6057</c:v>
                </c:pt>
                <c:pt idx="43">
                  <c:v>6057</c:v>
                </c:pt>
                <c:pt idx="44">
                  <c:v>6057</c:v>
                </c:pt>
                <c:pt idx="45">
                  <c:v>6057</c:v>
                </c:pt>
                <c:pt idx="46">
                  <c:v>6057</c:v>
                </c:pt>
                <c:pt idx="47">
                  <c:v>6057</c:v>
                </c:pt>
                <c:pt idx="48">
                  <c:v>4038</c:v>
                </c:pt>
                <c:pt idx="49">
                  <c:v>3466</c:v>
                </c:pt>
                <c:pt idx="50">
                  <c:v>5545</c:v>
                </c:pt>
                <c:pt idx="51">
                  <c:v>6238</c:v>
                </c:pt>
                <c:pt idx="52">
                  <c:v>6238</c:v>
                </c:pt>
                <c:pt idx="53">
                  <c:v>6238</c:v>
                </c:pt>
                <c:pt idx="54">
                  <c:v>6238</c:v>
                </c:pt>
                <c:pt idx="55">
                  <c:v>6238</c:v>
                </c:pt>
                <c:pt idx="56">
                  <c:v>6238</c:v>
                </c:pt>
                <c:pt idx="57">
                  <c:v>6238</c:v>
                </c:pt>
                <c:pt idx="58">
                  <c:v>6238</c:v>
                </c:pt>
                <c:pt idx="59">
                  <c:v>6238</c:v>
                </c:pt>
                <c:pt idx="60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14652045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30911727.550000001</c:v>
                </c:pt>
                <c:pt idx="25">
                  <c:v>49453383.04999999</c:v>
                </c:pt>
                <c:pt idx="26">
                  <c:v>55624966.5</c:v>
                </c:pt>
                <c:pt idx="27">
                  <c:v>55624966.5</c:v>
                </c:pt>
                <c:pt idx="28">
                  <c:v>55624966.5</c:v>
                </c:pt>
                <c:pt idx="29">
                  <c:v>55624966.5</c:v>
                </c:pt>
                <c:pt idx="30">
                  <c:v>55624966.5</c:v>
                </c:pt>
                <c:pt idx="31">
                  <c:v>55624966.5</c:v>
                </c:pt>
                <c:pt idx="32">
                  <c:v>55624966.5</c:v>
                </c:pt>
                <c:pt idx="33">
                  <c:v>55624966.5</c:v>
                </c:pt>
                <c:pt idx="34">
                  <c:v>55624966.5</c:v>
                </c:pt>
                <c:pt idx="35">
                  <c:v>37083311</c:v>
                </c:pt>
                <c:pt idx="36">
                  <c:v>48719822.72200001</c:v>
                </c:pt>
                <c:pt idx="37">
                  <c:v>77941540.483999997</c:v>
                </c:pt>
                <c:pt idx="38">
                  <c:v>87691504.963999987</c:v>
                </c:pt>
                <c:pt idx="39">
                  <c:v>87690592.963999987</c:v>
                </c:pt>
                <c:pt idx="40">
                  <c:v>87690592.963999987</c:v>
                </c:pt>
                <c:pt idx="41">
                  <c:v>87690592.963999987</c:v>
                </c:pt>
                <c:pt idx="42">
                  <c:v>87690592.963999987</c:v>
                </c:pt>
                <c:pt idx="43">
                  <c:v>87690592.963999987</c:v>
                </c:pt>
                <c:pt idx="44">
                  <c:v>87690592.963999987</c:v>
                </c:pt>
                <c:pt idx="45">
                  <c:v>87690592.963999987</c:v>
                </c:pt>
                <c:pt idx="46">
                  <c:v>87690592.963999987</c:v>
                </c:pt>
                <c:pt idx="47">
                  <c:v>58456155.362999998</c:v>
                </c:pt>
                <c:pt idx="48">
                  <c:v>47073884.371130012</c:v>
                </c:pt>
                <c:pt idx="49">
                  <c:v>75315848.290875003</c:v>
                </c:pt>
                <c:pt idx="50">
                  <c:v>84724218.517790005</c:v>
                </c:pt>
                <c:pt idx="51">
                  <c:v>84723306.517790005</c:v>
                </c:pt>
                <c:pt idx="52">
                  <c:v>84723306.517790005</c:v>
                </c:pt>
                <c:pt idx="53">
                  <c:v>84723306.517790005</c:v>
                </c:pt>
                <c:pt idx="54">
                  <c:v>84723306.517790005</c:v>
                </c:pt>
                <c:pt idx="55">
                  <c:v>84723306.517790005</c:v>
                </c:pt>
                <c:pt idx="56">
                  <c:v>84723306.517790005</c:v>
                </c:pt>
                <c:pt idx="57">
                  <c:v>84723306.517790005</c:v>
                </c:pt>
                <c:pt idx="58">
                  <c:v>84723306.517790005</c:v>
                </c:pt>
                <c:pt idx="59">
                  <c:v>56491137.21754501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14570725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31030110.850000001</c:v>
                </c:pt>
                <c:pt idx="25">
                  <c:v>49642767.349999987</c:v>
                </c:pt>
                <c:pt idx="26">
                  <c:v>55837969.5</c:v>
                </c:pt>
                <c:pt idx="27">
                  <c:v>55837969.5</c:v>
                </c:pt>
                <c:pt idx="28">
                  <c:v>55837969.5</c:v>
                </c:pt>
                <c:pt idx="29">
                  <c:v>55837969.5</c:v>
                </c:pt>
                <c:pt idx="30">
                  <c:v>55837969.5</c:v>
                </c:pt>
                <c:pt idx="31">
                  <c:v>55837969.5</c:v>
                </c:pt>
                <c:pt idx="32">
                  <c:v>55837969.5</c:v>
                </c:pt>
                <c:pt idx="33">
                  <c:v>55837969.5</c:v>
                </c:pt>
                <c:pt idx="34">
                  <c:v>55837969.5</c:v>
                </c:pt>
                <c:pt idx="35">
                  <c:v>37225313</c:v>
                </c:pt>
                <c:pt idx="36">
                  <c:v>34012706.373499997</c:v>
                </c:pt>
                <c:pt idx="37">
                  <c:v>54416410.059999995</c:v>
                </c:pt>
                <c:pt idx="38">
                  <c:v>61220911.403500013</c:v>
                </c:pt>
                <c:pt idx="39">
                  <c:v>61220911.403500013</c:v>
                </c:pt>
                <c:pt idx="40">
                  <c:v>61220911.403500013</c:v>
                </c:pt>
                <c:pt idx="41">
                  <c:v>61220911.403500013</c:v>
                </c:pt>
                <c:pt idx="42">
                  <c:v>61220911.403500013</c:v>
                </c:pt>
                <c:pt idx="43">
                  <c:v>61220911.403500013</c:v>
                </c:pt>
                <c:pt idx="44">
                  <c:v>61220911.403500013</c:v>
                </c:pt>
                <c:pt idx="45">
                  <c:v>61220911.403500013</c:v>
                </c:pt>
                <c:pt idx="46">
                  <c:v>61220911.403500013</c:v>
                </c:pt>
                <c:pt idx="47">
                  <c:v>40812307.544999994</c:v>
                </c:pt>
                <c:pt idx="48">
                  <c:v>37482211.90595001</c:v>
                </c:pt>
                <c:pt idx="49">
                  <c:v>59968262.059495002</c:v>
                </c:pt>
                <c:pt idx="50">
                  <c:v>67460116.654650018</c:v>
                </c:pt>
                <c:pt idx="51">
                  <c:v>67460116.654650018</c:v>
                </c:pt>
                <c:pt idx="52">
                  <c:v>67460116.654650018</c:v>
                </c:pt>
                <c:pt idx="53">
                  <c:v>67460116.654650018</c:v>
                </c:pt>
                <c:pt idx="54">
                  <c:v>67460116.654650018</c:v>
                </c:pt>
                <c:pt idx="55">
                  <c:v>67460116.654650018</c:v>
                </c:pt>
                <c:pt idx="56">
                  <c:v>67460116.654650018</c:v>
                </c:pt>
                <c:pt idx="57">
                  <c:v>67460116.654650018</c:v>
                </c:pt>
                <c:pt idx="58">
                  <c:v>67460116.654650018</c:v>
                </c:pt>
                <c:pt idx="59">
                  <c:v>44979309.685145006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316600</c:v>
                </c:pt>
                <c:pt idx="5">
                  <c:v>316600</c:v>
                </c:pt>
                <c:pt idx="6">
                  <c:v>316600</c:v>
                </c:pt>
                <c:pt idx="7">
                  <c:v>316600</c:v>
                </c:pt>
                <c:pt idx="8">
                  <c:v>316600</c:v>
                </c:pt>
                <c:pt idx="9">
                  <c:v>316600</c:v>
                </c:pt>
                <c:pt idx="10">
                  <c:v>316600</c:v>
                </c:pt>
                <c:pt idx="11">
                  <c:v>302460</c:v>
                </c:pt>
                <c:pt idx="12">
                  <c:v>8557325</c:v>
                </c:pt>
                <c:pt idx="13">
                  <c:v>13493770</c:v>
                </c:pt>
                <c:pt idx="14">
                  <c:v>15179020</c:v>
                </c:pt>
                <c:pt idx="15">
                  <c:v>15179020</c:v>
                </c:pt>
                <c:pt idx="16">
                  <c:v>15179020</c:v>
                </c:pt>
                <c:pt idx="17">
                  <c:v>15179020</c:v>
                </c:pt>
                <c:pt idx="18">
                  <c:v>15179020</c:v>
                </c:pt>
                <c:pt idx="19">
                  <c:v>15179020</c:v>
                </c:pt>
                <c:pt idx="20">
                  <c:v>15179020</c:v>
                </c:pt>
                <c:pt idx="21">
                  <c:v>15179020</c:v>
                </c:pt>
                <c:pt idx="22">
                  <c:v>15179020</c:v>
                </c:pt>
                <c:pt idx="23">
                  <c:v>10117385</c:v>
                </c:pt>
                <c:pt idx="24">
                  <c:v>11734080.099999998</c:v>
                </c:pt>
                <c:pt idx="25">
                  <c:v>18775215.099999994</c:v>
                </c:pt>
                <c:pt idx="26">
                  <c:v>21123405</c:v>
                </c:pt>
                <c:pt idx="27">
                  <c:v>21123405</c:v>
                </c:pt>
                <c:pt idx="28">
                  <c:v>21123405</c:v>
                </c:pt>
                <c:pt idx="29">
                  <c:v>21123405</c:v>
                </c:pt>
                <c:pt idx="30">
                  <c:v>21123405</c:v>
                </c:pt>
                <c:pt idx="31">
                  <c:v>21123405</c:v>
                </c:pt>
                <c:pt idx="32">
                  <c:v>21123405</c:v>
                </c:pt>
                <c:pt idx="33">
                  <c:v>21123405</c:v>
                </c:pt>
                <c:pt idx="34">
                  <c:v>21123405</c:v>
                </c:pt>
                <c:pt idx="35">
                  <c:v>14082269.999999996</c:v>
                </c:pt>
                <c:pt idx="36">
                  <c:v>12879489.580499997</c:v>
                </c:pt>
                <c:pt idx="37">
                  <c:v>20612573.517999999</c:v>
                </c:pt>
                <c:pt idx="38">
                  <c:v>23185776.339500003</c:v>
                </c:pt>
                <c:pt idx="39">
                  <c:v>23185776.339500003</c:v>
                </c:pt>
                <c:pt idx="40">
                  <c:v>23185776.339500003</c:v>
                </c:pt>
                <c:pt idx="41">
                  <c:v>23185776.339500003</c:v>
                </c:pt>
                <c:pt idx="42">
                  <c:v>23185776.339500003</c:v>
                </c:pt>
                <c:pt idx="43">
                  <c:v>23185776.339500003</c:v>
                </c:pt>
                <c:pt idx="44">
                  <c:v>23185776.339500003</c:v>
                </c:pt>
                <c:pt idx="45">
                  <c:v>23185776.339500003</c:v>
                </c:pt>
                <c:pt idx="46">
                  <c:v>23185776.339500003</c:v>
                </c:pt>
                <c:pt idx="47">
                  <c:v>15459430.138499998</c:v>
                </c:pt>
                <c:pt idx="48">
                  <c:v>14197886.982315008</c:v>
                </c:pt>
                <c:pt idx="49">
                  <c:v>22710851.669260003</c:v>
                </c:pt>
                <c:pt idx="50">
                  <c:v>25553312.816945009</c:v>
                </c:pt>
                <c:pt idx="51">
                  <c:v>25553312.816945009</c:v>
                </c:pt>
                <c:pt idx="52">
                  <c:v>25553312.816945009</c:v>
                </c:pt>
                <c:pt idx="53">
                  <c:v>25553312.816945009</c:v>
                </c:pt>
                <c:pt idx="54">
                  <c:v>25553312.816945009</c:v>
                </c:pt>
                <c:pt idx="55">
                  <c:v>25553312.816945009</c:v>
                </c:pt>
                <c:pt idx="56">
                  <c:v>25553312.816945009</c:v>
                </c:pt>
                <c:pt idx="57">
                  <c:v>25553312.816945009</c:v>
                </c:pt>
                <c:pt idx="58">
                  <c:v>25553312.816945009</c:v>
                </c:pt>
                <c:pt idx="59">
                  <c:v>17033138.751945004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252830</c:v>
                </c:pt>
                <c:pt idx="5">
                  <c:v>252830</c:v>
                </c:pt>
                <c:pt idx="6">
                  <c:v>252830</c:v>
                </c:pt>
                <c:pt idx="7">
                  <c:v>252830</c:v>
                </c:pt>
                <c:pt idx="8">
                  <c:v>252830</c:v>
                </c:pt>
                <c:pt idx="9">
                  <c:v>252830</c:v>
                </c:pt>
                <c:pt idx="10">
                  <c:v>252830</c:v>
                </c:pt>
                <c:pt idx="11">
                  <c:v>235470</c:v>
                </c:pt>
                <c:pt idx="12">
                  <c:v>6013400</c:v>
                </c:pt>
                <c:pt idx="13">
                  <c:v>9946720</c:v>
                </c:pt>
                <c:pt idx="14">
                  <c:v>11193270</c:v>
                </c:pt>
                <c:pt idx="15">
                  <c:v>11193270</c:v>
                </c:pt>
                <c:pt idx="16">
                  <c:v>11193270</c:v>
                </c:pt>
                <c:pt idx="17">
                  <c:v>11193270</c:v>
                </c:pt>
                <c:pt idx="18">
                  <c:v>11193270</c:v>
                </c:pt>
                <c:pt idx="19">
                  <c:v>11193270</c:v>
                </c:pt>
                <c:pt idx="20">
                  <c:v>11193270</c:v>
                </c:pt>
                <c:pt idx="21">
                  <c:v>11193270</c:v>
                </c:pt>
                <c:pt idx="22">
                  <c:v>11193270</c:v>
                </c:pt>
                <c:pt idx="23">
                  <c:v>7466460</c:v>
                </c:pt>
                <c:pt idx="24">
                  <c:v>19296030.750000004</c:v>
                </c:pt>
                <c:pt idx="25">
                  <c:v>30867552.249999989</c:v>
                </c:pt>
                <c:pt idx="26">
                  <c:v>34714564.5</c:v>
                </c:pt>
                <c:pt idx="27">
                  <c:v>34714564.5</c:v>
                </c:pt>
                <c:pt idx="28">
                  <c:v>34714564.5</c:v>
                </c:pt>
                <c:pt idx="29">
                  <c:v>34714564.5</c:v>
                </c:pt>
                <c:pt idx="30">
                  <c:v>34714564.5</c:v>
                </c:pt>
                <c:pt idx="31">
                  <c:v>34714564.5</c:v>
                </c:pt>
                <c:pt idx="32">
                  <c:v>34714564.5</c:v>
                </c:pt>
                <c:pt idx="33">
                  <c:v>34714564.5</c:v>
                </c:pt>
                <c:pt idx="34">
                  <c:v>34714564.5</c:v>
                </c:pt>
                <c:pt idx="35">
                  <c:v>23143043</c:v>
                </c:pt>
                <c:pt idx="36">
                  <c:v>21133216.793000001</c:v>
                </c:pt>
                <c:pt idx="37">
                  <c:v>33803836.541999996</c:v>
                </c:pt>
                <c:pt idx="38">
                  <c:v>38035135.06400001</c:v>
                </c:pt>
                <c:pt idx="39">
                  <c:v>38035135.06400001</c:v>
                </c:pt>
                <c:pt idx="40">
                  <c:v>38035135.06400001</c:v>
                </c:pt>
                <c:pt idx="41">
                  <c:v>38035135.06400001</c:v>
                </c:pt>
                <c:pt idx="42">
                  <c:v>38035135.06400001</c:v>
                </c:pt>
                <c:pt idx="43">
                  <c:v>38035135.06400001</c:v>
                </c:pt>
                <c:pt idx="44">
                  <c:v>38035135.06400001</c:v>
                </c:pt>
                <c:pt idx="45">
                  <c:v>38035135.06400001</c:v>
                </c:pt>
                <c:pt idx="46">
                  <c:v>38035135.06400001</c:v>
                </c:pt>
                <c:pt idx="47">
                  <c:v>25352877.406499997</c:v>
                </c:pt>
                <c:pt idx="48">
                  <c:v>23284324.923635002</c:v>
                </c:pt>
                <c:pt idx="49">
                  <c:v>37257410.390234999</c:v>
                </c:pt>
                <c:pt idx="50">
                  <c:v>41906803.837705009</c:v>
                </c:pt>
                <c:pt idx="51">
                  <c:v>41906803.837705009</c:v>
                </c:pt>
                <c:pt idx="52">
                  <c:v>41906803.837705009</c:v>
                </c:pt>
                <c:pt idx="53">
                  <c:v>41906803.837705009</c:v>
                </c:pt>
                <c:pt idx="54">
                  <c:v>41906803.837705009</c:v>
                </c:pt>
                <c:pt idx="55">
                  <c:v>41906803.837705009</c:v>
                </c:pt>
                <c:pt idx="56">
                  <c:v>41906803.837705009</c:v>
                </c:pt>
                <c:pt idx="57">
                  <c:v>41906803.837705009</c:v>
                </c:pt>
                <c:pt idx="58">
                  <c:v>41906803.837705009</c:v>
                </c:pt>
                <c:pt idx="59">
                  <c:v>27946170.933200002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1850</c:v>
                </c:pt>
                <c:pt idx="1">
                  <c:v>2960</c:v>
                </c:pt>
                <c:pt idx="2">
                  <c:v>3330</c:v>
                </c:pt>
                <c:pt idx="3">
                  <c:v>3330</c:v>
                </c:pt>
                <c:pt idx="4">
                  <c:v>3330</c:v>
                </c:pt>
                <c:pt idx="5">
                  <c:v>3330</c:v>
                </c:pt>
                <c:pt idx="6">
                  <c:v>3330</c:v>
                </c:pt>
                <c:pt idx="7">
                  <c:v>3330</c:v>
                </c:pt>
                <c:pt idx="8">
                  <c:v>3330</c:v>
                </c:pt>
                <c:pt idx="9">
                  <c:v>3330</c:v>
                </c:pt>
                <c:pt idx="10">
                  <c:v>3330</c:v>
                </c:pt>
                <c:pt idx="11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3267</c:v>
                </c:pt>
                <c:pt idx="1">
                  <c:v>5227</c:v>
                </c:pt>
                <c:pt idx="2">
                  <c:v>5880</c:v>
                </c:pt>
                <c:pt idx="3">
                  <c:v>5880</c:v>
                </c:pt>
                <c:pt idx="4">
                  <c:v>5880</c:v>
                </c:pt>
                <c:pt idx="5">
                  <c:v>5880</c:v>
                </c:pt>
                <c:pt idx="6">
                  <c:v>5880</c:v>
                </c:pt>
                <c:pt idx="7">
                  <c:v>5880</c:v>
                </c:pt>
                <c:pt idx="8">
                  <c:v>5880</c:v>
                </c:pt>
                <c:pt idx="9">
                  <c:v>5880</c:v>
                </c:pt>
                <c:pt idx="10">
                  <c:v>5880</c:v>
                </c:pt>
                <c:pt idx="11">
                  <c:v>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3365</c:v>
                </c:pt>
                <c:pt idx="1">
                  <c:v>5384</c:v>
                </c:pt>
                <c:pt idx="2">
                  <c:v>6057</c:v>
                </c:pt>
                <c:pt idx="3">
                  <c:v>6057</c:v>
                </c:pt>
                <c:pt idx="4">
                  <c:v>6057</c:v>
                </c:pt>
                <c:pt idx="5">
                  <c:v>6057</c:v>
                </c:pt>
                <c:pt idx="6">
                  <c:v>6057</c:v>
                </c:pt>
                <c:pt idx="7">
                  <c:v>6057</c:v>
                </c:pt>
                <c:pt idx="8">
                  <c:v>6057</c:v>
                </c:pt>
                <c:pt idx="9">
                  <c:v>6057</c:v>
                </c:pt>
                <c:pt idx="10">
                  <c:v>6057</c:v>
                </c:pt>
                <c:pt idx="11">
                  <c:v>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3466</c:v>
                </c:pt>
                <c:pt idx="1">
                  <c:v>5545</c:v>
                </c:pt>
                <c:pt idx="2">
                  <c:v>6238</c:v>
                </c:pt>
                <c:pt idx="3">
                  <c:v>6238</c:v>
                </c:pt>
                <c:pt idx="4">
                  <c:v>6238</c:v>
                </c:pt>
                <c:pt idx="5">
                  <c:v>6238</c:v>
                </c:pt>
                <c:pt idx="6">
                  <c:v>6238</c:v>
                </c:pt>
                <c:pt idx="7">
                  <c:v>6238</c:v>
                </c:pt>
                <c:pt idx="8">
                  <c:v>6238</c:v>
                </c:pt>
                <c:pt idx="9">
                  <c:v>6238</c:v>
                </c:pt>
                <c:pt idx="10">
                  <c:v>6238</c:v>
                </c:pt>
                <c:pt idx="11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42500</c:v>
                </c:pt>
                <c:pt idx="12">
                  <c:v>922875</c:v>
                </c:pt>
                <c:pt idx="13">
                  <c:v>1476600</c:v>
                </c:pt>
                <c:pt idx="14">
                  <c:v>1661175</c:v>
                </c:pt>
                <c:pt idx="15">
                  <c:v>1661175</c:v>
                </c:pt>
                <c:pt idx="16">
                  <c:v>1661175</c:v>
                </c:pt>
                <c:pt idx="17">
                  <c:v>1661175</c:v>
                </c:pt>
                <c:pt idx="18">
                  <c:v>1661175</c:v>
                </c:pt>
                <c:pt idx="19">
                  <c:v>1661175</c:v>
                </c:pt>
                <c:pt idx="20">
                  <c:v>1661175</c:v>
                </c:pt>
                <c:pt idx="21">
                  <c:v>1661175</c:v>
                </c:pt>
                <c:pt idx="22">
                  <c:v>1661175</c:v>
                </c:pt>
                <c:pt idx="23">
                  <c:v>1107450</c:v>
                </c:pt>
                <c:pt idx="24">
                  <c:v>1451160.75</c:v>
                </c:pt>
                <c:pt idx="25">
                  <c:v>2321284.75</c:v>
                </c:pt>
                <c:pt idx="26">
                  <c:v>2610372</c:v>
                </c:pt>
                <c:pt idx="27">
                  <c:v>2610372</c:v>
                </c:pt>
                <c:pt idx="28">
                  <c:v>2610372</c:v>
                </c:pt>
                <c:pt idx="29">
                  <c:v>2610372</c:v>
                </c:pt>
                <c:pt idx="30">
                  <c:v>2610372</c:v>
                </c:pt>
                <c:pt idx="31">
                  <c:v>2610372</c:v>
                </c:pt>
                <c:pt idx="32">
                  <c:v>2610372</c:v>
                </c:pt>
                <c:pt idx="33">
                  <c:v>2610372</c:v>
                </c:pt>
                <c:pt idx="34">
                  <c:v>2610372</c:v>
                </c:pt>
                <c:pt idx="35">
                  <c:v>1740248</c:v>
                </c:pt>
                <c:pt idx="36">
                  <c:v>3093233.5750000002</c:v>
                </c:pt>
                <c:pt idx="37">
                  <c:v>4949173.72</c:v>
                </c:pt>
                <c:pt idx="38">
                  <c:v>5567820.4350000005</c:v>
                </c:pt>
                <c:pt idx="39">
                  <c:v>5567820.4350000005</c:v>
                </c:pt>
                <c:pt idx="40">
                  <c:v>5567820.4350000005</c:v>
                </c:pt>
                <c:pt idx="41">
                  <c:v>5567820.4350000005</c:v>
                </c:pt>
                <c:pt idx="42">
                  <c:v>5567820.4350000005</c:v>
                </c:pt>
                <c:pt idx="43">
                  <c:v>5567820.4350000005</c:v>
                </c:pt>
                <c:pt idx="44">
                  <c:v>5567820.4350000005</c:v>
                </c:pt>
                <c:pt idx="45">
                  <c:v>5567820.4350000005</c:v>
                </c:pt>
                <c:pt idx="46">
                  <c:v>5567820.4350000005</c:v>
                </c:pt>
                <c:pt idx="47">
                  <c:v>3711880.29</c:v>
                </c:pt>
                <c:pt idx="48">
                  <c:v>3408069.6260000002</c:v>
                </c:pt>
                <c:pt idx="49">
                  <c:v>5452911.4016000004</c:v>
                </c:pt>
                <c:pt idx="50">
                  <c:v>6134525.3267999999</c:v>
                </c:pt>
                <c:pt idx="51">
                  <c:v>6134525.3267999999</c:v>
                </c:pt>
                <c:pt idx="52">
                  <c:v>6134525.3267999999</c:v>
                </c:pt>
                <c:pt idx="53">
                  <c:v>6134525.3267999999</c:v>
                </c:pt>
                <c:pt idx="54">
                  <c:v>6134525.3267999999</c:v>
                </c:pt>
                <c:pt idx="55">
                  <c:v>6134525.3267999999</c:v>
                </c:pt>
                <c:pt idx="56">
                  <c:v>6134525.3267999999</c:v>
                </c:pt>
                <c:pt idx="57">
                  <c:v>6134525.3267999999</c:v>
                </c:pt>
                <c:pt idx="58">
                  <c:v>6134525.3267999999</c:v>
                </c:pt>
                <c:pt idx="59">
                  <c:v>4089683.5512000001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1146600</c:v>
                </c:pt>
                <c:pt idx="5">
                  <c:v>1146600</c:v>
                </c:pt>
                <c:pt idx="6">
                  <c:v>1146600</c:v>
                </c:pt>
                <c:pt idx="7">
                  <c:v>1146600</c:v>
                </c:pt>
                <c:pt idx="8">
                  <c:v>1146600</c:v>
                </c:pt>
                <c:pt idx="9">
                  <c:v>1146600</c:v>
                </c:pt>
                <c:pt idx="10">
                  <c:v>1146600</c:v>
                </c:pt>
                <c:pt idx="11">
                  <c:v>1097460</c:v>
                </c:pt>
                <c:pt idx="12">
                  <c:v>24575760</c:v>
                </c:pt>
                <c:pt idx="13">
                  <c:v>39328920</c:v>
                </c:pt>
                <c:pt idx="14">
                  <c:v>44240220</c:v>
                </c:pt>
                <c:pt idx="15">
                  <c:v>44240220</c:v>
                </c:pt>
                <c:pt idx="16">
                  <c:v>44240220</c:v>
                </c:pt>
                <c:pt idx="17">
                  <c:v>44240220</c:v>
                </c:pt>
                <c:pt idx="18">
                  <c:v>44240220</c:v>
                </c:pt>
                <c:pt idx="19">
                  <c:v>44240220</c:v>
                </c:pt>
                <c:pt idx="20">
                  <c:v>44240220</c:v>
                </c:pt>
                <c:pt idx="21">
                  <c:v>44240220</c:v>
                </c:pt>
                <c:pt idx="22">
                  <c:v>44240220</c:v>
                </c:pt>
                <c:pt idx="23">
                  <c:v>29487060</c:v>
                </c:pt>
                <c:pt idx="24">
                  <c:v>33653190.600000001</c:v>
                </c:pt>
                <c:pt idx="25">
                  <c:v>53849226.600000001</c:v>
                </c:pt>
                <c:pt idx="26">
                  <c:v>60588108</c:v>
                </c:pt>
                <c:pt idx="27">
                  <c:v>60588108</c:v>
                </c:pt>
                <c:pt idx="28">
                  <c:v>60588108</c:v>
                </c:pt>
                <c:pt idx="29">
                  <c:v>60588108</c:v>
                </c:pt>
                <c:pt idx="30">
                  <c:v>60588108</c:v>
                </c:pt>
                <c:pt idx="31">
                  <c:v>60588108</c:v>
                </c:pt>
                <c:pt idx="32">
                  <c:v>60588108</c:v>
                </c:pt>
                <c:pt idx="33">
                  <c:v>60588108</c:v>
                </c:pt>
                <c:pt idx="34">
                  <c:v>60588108</c:v>
                </c:pt>
                <c:pt idx="35">
                  <c:v>40392072</c:v>
                </c:pt>
                <c:pt idx="36">
                  <c:v>74200854.510000005</c:v>
                </c:pt>
                <c:pt idx="37">
                  <c:v>118721367.21600001</c:v>
                </c:pt>
                <c:pt idx="38">
                  <c:v>133561538.118</c:v>
                </c:pt>
                <c:pt idx="39">
                  <c:v>133561538.118</c:v>
                </c:pt>
                <c:pt idx="40">
                  <c:v>133561538.118</c:v>
                </c:pt>
                <c:pt idx="41">
                  <c:v>133561538.118</c:v>
                </c:pt>
                <c:pt idx="42">
                  <c:v>133561538.118</c:v>
                </c:pt>
                <c:pt idx="43">
                  <c:v>133561538.118</c:v>
                </c:pt>
                <c:pt idx="44">
                  <c:v>133561538.118</c:v>
                </c:pt>
                <c:pt idx="45">
                  <c:v>133561538.118</c:v>
                </c:pt>
                <c:pt idx="46">
                  <c:v>133561538.118</c:v>
                </c:pt>
                <c:pt idx="47">
                  <c:v>89041025.412</c:v>
                </c:pt>
                <c:pt idx="48">
                  <c:v>81777941.471880019</c:v>
                </c:pt>
                <c:pt idx="49">
                  <c:v>130830549.75810002</c:v>
                </c:pt>
                <c:pt idx="50">
                  <c:v>147181419.18684003</c:v>
                </c:pt>
                <c:pt idx="51">
                  <c:v>147181419.18684003</c:v>
                </c:pt>
                <c:pt idx="52">
                  <c:v>147181419.18684003</c:v>
                </c:pt>
                <c:pt idx="53">
                  <c:v>147181419.18684003</c:v>
                </c:pt>
                <c:pt idx="54">
                  <c:v>147181419.18684003</c:v>
                </c:pt>
                <c:pt idx="55">
                  <c:v>147181419.18684003</c:v>
                </c:pt>
                <c:pt idx="56">
                  <c:v>147181419.18684003</c:v>
                </c:pt>
                <c:pt idx="57">
                  <c:v>147181419.18684003</c:v>
                </c:pt>
                <c:pt idx="58">
                  <c:v>147181419.18684003</c:v>
                </c:pt>
                <c:pt idx="59">
                  <c:v>98128810.900620013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1159</v>
      </c>
      <c r="C1" s="325"/>
    </row>
    <row r="2" spans="1:4" ht="19" x14ac:dyDescent="0.25">
      <c r="A2" s="326" t="s">
        <v>1158</v>
      </c>
      <c r="C2" s="326" t="s">
        <v>1157</v>
      </c>
      <c r="D2" s="326" t="s">
        <v>1218</v>
      </c>
    </row>
    <row r="3" spans="1:4" ht="3" customHeight="1" x14ac:dyDescent="0.2"/>
    <row r="4" spans="1:4" ht="15" x14ac:dyDescent="0.2">
      <c r="A4" s="327" t="s">
        <v>1139</v>
      </c>
      <c r="C4" s="327" t="s">
        <v>1095</v>
      </c>
      <c r="D4" s="327" t="s">
        <v>1123</v>
      </c>
    </row>
    <row r="5" spans="1:4" ht="15" x14ac:dyDescent="0.2">
      <c r="A5" s="328" t="s">
        <v>1144</v>
      </c>
      <c r="C5" s="327" t="s">
        <v>1096</v>
      </c>
      <c r="D5" s="327" t="s">
        <v>1129</v>
      </c>
    </row>
    <row r="6" spans="1:4" ht="15" x14ac:dyDescent="0.2">
      <c r="A6" s="327" t="s">
        <v>1142</v>
      </c>
      <c r="C6" s="327" t="s">
        <v>1097</v>
      </c>
      <c r="D6" s="327" t="s">
        <v>1134</v>
      </c>
    </row>
    <row r="7" spans="1:4" ht="15" x14ac:dyDescent="0.2">
      <c r="A7" s="327" t="s">
        <v>1140</v>
      </c>
      <c r="C7" s="327" t="s">
        <v>1098</v>
      </c>
      <c r="D7" s="327" t="s">
        <v>1130</v>
      </c>
    </row>
    <row r="8" spans="1:4" ht="15" x14ac:dyDescent="0.2">
      <c r="A8" s="327" t="s">
        <v>1141</v>
      </c>
      <c r="C8" s="327" t="s">
        <v>1099</v>
      </c>
      <c r="D8" s="327" t="s">
        <v>1124</v>
      </c>
    </row>
    <row r="9" spans="1:4" ht="15" x14ac:dyDescent="0.2">
      <c r="A9" s="327" t="s">
        <v>1097</v>
      </c>
      <c r="C9" s="327" t="s">
        <v>1100</v>
      </c>
      <c r="D9" s="327" t="s">
        <v>1137</v>
      </c>
    </row>
    <row r="10" spans="1:4" ht="15" x14ac:dyDescent="0.2">
      <c r="A10" s="327" t="s">
        <v>1095</v>
      </c>
      <c r="C10" s="327" t="s">
        <v>1101</v>
      </c>
      <c r="D10" s="327" t="s">
        <v>1128</v>
      </c>
    </row>
    <row r="11" spans="1:4" ht="15" x14ac:dyDescent="0.2">
      <c r="A11" s="328" t="s">
        <v>1146</v>
      </c>
      <c r="C11" s="327" t="s">
        <v>1102</v>
      </c>
      <c r="D11" s="327" t="s">
        <v>1101</v>
      </c>
    </row>
    <row r="12" spans="1:4" ht="15" x14ac:dyDescent="0.2">
      <c r="A12" s="328" t="s">
        <v>1153</v>
      </c>
      <c r="C12" s="327" t="s">
        <v>1103</v>
      </c>
      <c r="D12" s="327" t="s">
        <v>1122</v>
      </c>
    </row>
    <row r="13" spans="1:4" ht="15" x14ac:dyDescent="0.2">
      <c r="A13" s="328" t="s">
        <v>1131</v>
      </c>
      <c r="C13" s="327" t="s">
        <v>1104</v>
      </c>
      <c r="D13" s="327" t="s">
        <v>1115</v>
      </c>
    </row>
    <row r="14" spans="1:4" ht="15" x14ac:dyDescent="0.2">
      <c r="A14" s="328" t="s">
        <v>1127</v>
      </c>
      <c r="C14" s="328" t="s">
        <v>1105</v>
      </c>
      <c r="D14" s="327" t="s">
        <v>1150</v>
      </c>
    </row>
    <row r="15" spans="1:4" ht="15" x14ac:dyDescent="0.2">
      <c r="A15" s="327" t="s">
        <v>1130</v>
      </c>
      <c r="C15" s="328" t="s">
        <v>1106</v>
      </c>
      <c r="D15" s="327" t="s">
        <v>1104</v>
      </c>
    </row>
    <row r="16" spans="1:4" ht="15" x14ac:dyDescent="0.2">
      <c r="A16" s="327" t="s">
        <v>1128</v>
      </c>
      <c r="C16" s="328" t="s">
        <v>1107</v>
      </c>
    </row>
    <row r="17" spans="1:3" ht="15" x14ac:dyDescent="0.2">
      <c r="A17" s="327" t="s">
        <v>1129</v>
      </c>
      <c r="C17" s="327" t="s">
        <v>1108</v>
      </c>
    </row>
    <row r="18" spans="1:3" ht="15" x14ac:dyDescent="0.2">
      <c r="A18" s="327" t="s">
        <v>1119</v>
      </c>
      <c r="C18" s="328" t="s">
        <v>1109</v>
      </c>
    </row>
    <row r="19" spans="1:3" ht="15" x14ac:dyDescent="0.2">
      <c r="A19" s="328" t="s">
        <v>1116</v>
      </c>
      <c r="C19" s="328" t="s">
        <v>1110</v>
      </c>
    </row>
    <row r="20" spans="1:3" ht="15" x14ac:dyDescent="0.2">
      <c r="A20" s="328" t="s">
        <v>1118</v>
      </c>
      <c r="C20" s="327" t="s">
        <v>1111</v>
      </c>
    </row>
    <row r="21" spans="1:3" ht="15" x14ac:dyDescent="0.2">
      <c r="A21" s="328" t="s">
        <v>1117</v>
      </c>
      <c r="C21" s="327" t="s">
        <v>1112</v>
      </c>
    </row>
    <row r="22" spans="1:3" ht="15" x14ac:dyDescent="0.2">
      <c r="A22" s="327" t="s">
        <v>1122</v>
      </c>
      <c r="C22" s="328" t="s">
        <v>1113</v>
      </c>
    </row>
    <row r="23" spans="1:3" ht="15" x14ac:dyDescent="0.2">
      <c r="A23" s="327" t="s">
        <v>1121</v>
      </c>
      <c r="C23" s="328" t="s">
        <v>1114</v>
      </c>
    </row>
    <row r="24" spans="1:3" ht="15" x14ac:dyDescent="0.2">
      <c r="A24" s="327" t="s">
        <v>1120</v>
      </c>
      <c r="C24" s="327" t="s">
        <v>1115</v>
      </c>
    </row>
    <row r="25" spans="1:3" ht="15" x14ac:dyDescent="0.2">
      <c r="A25" s="327" t="s">
        <v>1125</v>
      </c>
      <c r="C25" s="328" t="s">
        <v>1116</v>
      </c>
    </row>
    <row r="26" spans="1:3" ht="15" x14ac:dyDescent="0.2">
      <c r="A26" s="327" t="s">
        <v>1126</v>
      </c>
      <c r="C26" s="328" t="s">
        <v>1117</v>
      </c>
    </row>
    <row r="27" spans="1:3" ht="15" x14ac:dyDescent="0.2">
      <c r="A27" s="327" t="s">
        <v>1111</v>
      </c>
      <c r="C27" s="328" t="s">
        <v>1118</v>
      </c>
    </row>
    <row r="28" spans="1:3" ht="15" x14ac:dyDescent="0.2">
      <c r="A28" s="328" t="s">
        <v>1114</v>
      </c>
      <c r="C28" s="327" t="s">
        <v>1119</v>
      </c>
    </row>
    <row r="29" spans="1:3" ht="15" x14ac:dyDescent="0.2">
      <c r="A29" s="328" t="s">
        <v>1110</v>
      </c>
      <c r="C29" s="327" t="s">
        <v>1120</v>
      </c>
    </row>
    <row r="30" spans="1:3" ht="15" x14ac:dyDescent="0.2">
      <c r="A30" s="328" t="s">
        <v>1113</v>
      </c>
      <c r="C30" s="327" t="s">
        <v>1121</v>
      </c>
    </row>
    <row r="31" spans="1:3" ht="15" x14ac:dyDescent="0.2">
      <c r="A31" s="327" t="s">
        <v>1115</v>
      </c>
      <c r="C31" s="327" t="s">
        <v>1122</v>
      </c>
    </row>
    <row r="32" spans="1:3" ht="15" x14ac:dyDescent="0.2">
      <c r="A32" s="327" t="s">
        <v>1112</v>
      </c>
      <c r="C32" s="327" t="s">
        <v>1123</v>
      </c>
    </row>
    <row r="33" spans="1:3" ht="15" x14ac:dyDescent="0.2">
      <c r="A33" s="328" t="s">
        <v>1105</v>
      </c>
      <c r="C33" s="327" t="s">
        <v>1124</v>
      </c>
    </row>
    <row r="34" spans="1:3" ht="15" x14ac:dyDescent="0.2">
      <c r="A34" s="327" t="s">
        <v>1108</v>
      </c>
      <c r="C34" s="327" t="s">
        <v>1125</v>
      </c>
    </row>
    <row r="35" spans="1:3" ht="15" x14ac:dyDescent="0.2">
      <c r="A35" s="328" t="s">
        <v>1106</v>
      </c>
      <c r="C35" s="327" t="s">
        <v>1126</v>
      </c>
    </row>
    <row r="36" spans="1:3" ht="15" x14ac:dyDescent="0.2">
      <c r="A36" s="328" t="s">
        <v>1107</v>
      </c>
      <c r="C36" s="328" t="s">
        <v>1127</v>
      </c>
    </row>
    <row r="37" spans="1:3" ht="15" x14ac:dyDescent="0.2">
      <c r="A37" s="327" t="s">
        <v>1102</v>
      </c>
      <c r="C37" s="327" t="s">
        <v>1128</v>
      </c>
    </row>
    <row r="38" spans="1:3" ht="15" x14ac:dyDescent="0.2">
      <c r="A38" s="327" t="s">
        <v>1101</v>
      </c>
      <c r="C38" s="327" t="s">
        <v>1129</v>
      </c>
    </row>
    <row r="39" spans="1:3" ht="15" x14ac:dyDescent="0.2">
      <c r="A39" s="327" t="s">
        <v>1099</v>
      </c>
      <c r="C39" s="327" t="s">
        <v>1130</v>
      </c>
    </row>
    <row r="40" spans="1:3" ht="15" x14ac:dyDescent="0.2">
      <c r="A40" s="327" t="s">
        <v>1100</v>
      </c>
      <c r="C40" s="328" t="s">
        <v>1131</v>
      </c>
    </row>
    <row r="41" spans="1:3" ht="15" x14ac:dyDescent="0.2">
      <c r="A41" s="327" t="s">
        <v>1098</v>
      </c>
      <c r="C41" s="328" t="s">
        <v>1132</v>
      </c>
    </row>
    <row r="42" spans="1:3" ht="15" x14ac:dyDescent="0.2">
      <c r="A42" s="327" t="s">
        <v>1104</v>
      </c>
      <c r="C42" s="327" t="s">
        <v>1133</v>
      </c>
    </row>
    <row r="43" spans="1:3" ht="15" x14ac:dyDescent="0.2">
      <c r="A43" s="327" t="s">
        <v>1103</v>
      </c>
      <c r="C43" s="327" t="s">
        <v>1134</v>
      </c>
    </row>
    <row r="44" spans="1:3" ht="15" x14ac:dyDescent="0.2">
      <c r="A44" s="327" t="s">
        <v>1096</v>
      </c>
      <c r="C44" s="328" t="s">
        <v>1135</v>
      </c>
    </row>
    <row r="45" spans="1:3" ht="15" x14ac:dyDescent="0.2">
      <c r="A45" s="328" t="s">
        <v>1143</v>
      </c>
      <c r="C45" s="327" t="s">
        <v>1136</v>
      </c>
    </row>
    <row r="46" spans="1:3" ht="15" x14ac:dyDescent="0.2">
      <c r="A46" s="327" t="s">
        <v>1149</v>
      </c>
      <c r="C46" s="327" t="s">
        <v>1137</v>
      </c>
    </row>
    <row r="47" spans="1:3" ht="15" x14ac:dyDescent="0.2">
      <c r="A47" s="327" t="s">
        <v>1147</v>
      </c>
      <c r="C47" s="328" t="s">
        <v>1138</v>
      </c>
    </row>
    <row r="48" spans="1:3" ht="15" x14ac:dyDescent="0.2">
      <c r="A48" s="327" t="s">
        <v>1148</v>
      </c>
      <c r="C48" s="327" t="s">
        <v>1139</v>
      </c>
    </row>
    <row r="49" spans="1:3" ht="15" x14ac:dyDescent="0.2">
      <c r="A49" s="327" t="s">
        <v>1145</v>
      </c>
      <c r="C49" s="327" t="s">
        <v>1140</v>
      </c>
    </row>
    <row r="50" spans="1:3" ht="15" x14ac:dyDescent="0.2">
      <c r="A50" s="328" t="s">
        <v>1132</v>
      </c>
      <c r="C50" s="327" t="s">
        <v>1141</v>
      </c>
    </row>
    <row r="51" spans="1:3" ht="15" x14ac:dyDescent="0.2">
      <c r="A51" s="328" t="s">
        <v>1138</v>
      </c>
      <c r="C51" s="327" t="s">
        <v>1142</v>
      </c>
    </row>
    <row r="52" spans="1:3" ht="15" x14ac:dyDescent="0.2">
      <c r="A52" s="328" t="s">
        <v>1109</v>
      </c>
      <c r="C52" s="328" t="s">
        <v>1143</v>
      </c>
    </row>
    <row r="53" spans="1:3" ht="15" x14ac:dyDescent="0.2">
      <c r="A53" s="328" t="s">
        <v>1135</v>
      </c>
      <c r="C53" s="328" t="s">
        <v>1144</v>
      </c>
    </row>
    <row r="54" spans="1:3" ht="15" x14ac:dyDescent="0.2">
      <c r="A54" s="327" t="s">
        <v>1124</v>
      </c>
      <c r="C54" s="327" t="s">
        <v>1145</v>
      </c>
    </row>
    <row r="55" spans="1:3" ht="15" x14ac:dyDescent="0.2">
      <c r="A55" s="327" t="s">
        <v>1137</v>
      </c>
      <c r="C55" s="328" t="s">
        <v>1146</v>
      </c>
    </row>
    <row r="56" spans="1:3" ht="15" x14ac:dyDescent="0.2">
      <c r="A56" s="327" t="s">
        <v>1133</v>
      </c>
      <c r="C56" s="327" t="s">
        <v>1147</v>
      </c>
    </row>
    <row r="57" spans="1:3" ht="15" x14ac:dyDescent="0.2">
      <c r="A57" s="327" t="s">
        <v>1136</v>
      </c>
      <c r="C57" s="327" t="s">
        <v>1148</v>
      </c>
    </row>
    <row r="58" spans="1:3" ht="15" x14ac:dyDescent="0.2">
      <c r="A58" s="327" t="s">
        <v>1134</v>
      </c>
      <c r="C58" s="327" t="s">
        <v>1149</v>
      </c>
    </row>
    <row r="59" spans="1:3" ht="15" x14ac:dyDescent="0.2">
      <c r="A59" s="327" t="s">
        <v>1123</v>
      </c>
      <c r="C59" s="327" t="s">
        <v>1150</v>
      </c>
    </row>
    <row r="60" spans="1:3" ht="15" x14ac:dyDescent="0.2">
      <c r="A60" s="328" t="s">
        <v>1155</v>
      </c>
      <c r="C60" s="327" t="s">
        <v>1151</v>
      </c>
    </row>
    <row r="61" spans="1:3" ht="15" x14ac:dyDescent="0.2">
      <c r="A61" s="328" t="s">
        <v>1156</v>
      </c>
      <c r="C61" s="327" t="s">
        <v>1152</v>
      </c>
    </row>
    <row r="62" spans="1:3" ht="15" x14ac:dyDescent="0.2">
      <c r="A62" s="327" t="s">
        <v>1154</v>
      </c>
      <c r="C62" s="328" t="s">
        <v>1153</v>
      </c>
    </row>
    <row r="63" spans="1:3" ht="15" x14ac:dyDescent="0.2">
      <c r="A63" s="327" t="s">
        <v>1150</v>
      </c>
      <c r="C63" s="327" t="s">
        <v>1154</v>
      </c>
    </row>
    <row r="64" spans="1:3" ht="15" x14ac:dyDescent="0.2">
      <c r="A64" s="327" t="s">
        <v>1152</v>
      </c>
      <c r="C64" s="328" t="s">
        <v>1155</v>
      </c>
    </row>
    <row r="65" spans="1:3" ht="15" x14ac:dyDescent="0.2">
      <c r="A65" s="327" t="s">
        <v>1151</v>
      </c>
      <c r="C65" s="328" t="s">
        <v>1156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925</v>
      </c>
      <c r="E2" s="6" t="s">
        <v>834</v>
      </c>
      <c r="F2" s="6" t="s">
        <v>897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928</v>
      </c>
      <c r="D9" s="6" t="s">
        <v>925</v>
      </c>
      <c r="E9" s="6" t="s">
        <v>834</v>
      </c>
      <c r="F9" s="6" t="s">
        <v>897</v>
      </c>
    </row>
    <row r="10" spans="2:6" x14ac:dyDescent="0.15">
      <c r="D10" s="6"/>
      <c r="E10" s="6"/>
    </row>
    <row r="11" spans="2:6" x14ac:dyDescent="0.15">
      <c r="B11" t="s">
        <v>926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927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1027</v>
      </c>
      <c r="D22" s="6" t="s">
        <v>1028</v>
      </c>
      <c r="E22" s="6" t="s">
        <v>1029</v>
      </c>
      <c r="F22" s="6" t="s">
        <v>1033</v>
      </c>
    </row>
    <row r="23" spans="2:7" x14ac:dyDescent="0.15">
      <c r="B23" s="21" t="s">
        <v>846</v>
      </c>
      <c r="C23" s="9"/>
      <c r="D23" s="9"/>
      <c r="F23"/>
    </row>
    <row r="24" spans="2:7" x14ac:dyDescent="0.15">
      <c r="B24" t="s">
        <v>932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933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934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935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936</v>
      </c>
      <c r="D29" s="252">
        <f>NPV(D27,C19:G19)</f>
        <v>785408.06015043741</v>
      </c>
      <c r="F29"/>
    </row>
    <row r="30" spans="2:7" x14ac:dyDescent="0.15">
      <c r="B30" t="s">
        <v>937</v>
      </c>
      <c r="E30" s="252">
        <f>NPV(E27,D19:G19)</f>
        <v>2486810.2746222913</v>
      </c>
      <c r="F30"/>
    </row>
    <row r="31" spans="2:7" x14ac:dyDescent="0.15">
      <c r="B31" t="s">
        <v>938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1032</v>
      </c>
      <c r="C34" s="6"/>
      <c r="D34" s="6">
        <f>+C20</f>
        <v>150000</v>
      </c>
      <c r="E34" s="6">
        <f>+D20</f>
        <v>250000</v>
      </c>
      <c r="F34" s="6" t="s">
        <v>1031</v>
      </c>
      <c r="G34" s="6" t="s">
        <v>1034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1054</v>
      </c>
      <c r="D36" s="295"/>
      <c r="E36" s="295"/>
      <c r="G36" s="6"/>
    </row>
    <row r="37" spans="2:7" x14ac:dyDescent="0.15">
      <c r="B37" t="s">
        <v>915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1030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1030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1031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1000</v>
      </c>
      <c r="J1" s="34" t="s">
        <v>1001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999</v>
      </c>
      <c r="I3" s="10"/>
      <c r="J3" s="10"/>
    </row>
    <row r="4" spans="1:11" x14ac:dyDescent="0.15">
      <c r="A4" s="271" t="s">
        <v>1003</v>
      </c>
      <c r="B4" s="271">
        <v>1</v>
      </c>
      <c r="C4" s="185" t="s">
        <v>761</v>
      </c>
      <c r="D4" s="185" t="s">
        <v>1002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999</v>
      </c>
      <c r="J7" s="10" t="s">
        <v>999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999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1003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1004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999</v>
      </c>
      <c r="J14" s="10" t="s">
        <v>999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999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999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1004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1006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999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999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999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999</v>
      </c>
      <c r="J38" s="10" t="s">
        <v>999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999</v>
      </c>
      <c r="I39" s="10" t="s">
        <v>999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999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940</v>
      </c>
      <c r="E42" s="185" t="s">
        <v>941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991</v>
      </c>
      <c r="E43" s="185" t="s">
        <v>977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999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1005</v>
      </c>
    </row>
    <row r="48" spans="1:10" x14ac:dyDescent="0.15">
      <c r="E48" s="185"/>
    </row>
    <row r="49" spans="3:6" x14ac:dyDescent="0.15">
      <c r="C49" s="273" t="s">
        <v>767</v>
      </c>
      <c r="D49" s="273" t="s">
        <v>1007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1002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1079</v>
      </c>
      <c r="E73" s="185" t="s">
        <v>1080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1081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940</v>
      </c>
      <c r="E95" s="185" t="s">
        <v>941</v>
      </c>
      <c r="F95" s="185" t="s">
        <v>752</v>
      </c>
    </row>
    <row r="96" spans="3:6" x14ac:dyDescent="0.15">
      <c r="C96" s="185" t="s">
        <v>764</v>
      </c>
      <c r="D96" s="185" t="s">
        <v>991</v>
      </c>
      <c r="E96" s="185" t="s">
        <v>977</v>
      </c>
      <c r="F96" s="185" t="s">
        <v>752</v>
      </c>
    </row>
    <row r="97" spans="3:6" x14ac:dyDescent="0.15">
      <c r="C97" s="185" t="s">
        <v>764</v>
      </c>
      <c r="D97" s="185" t="s">
        <v>1078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3" t="s">
        <v>797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1067</v>
      </c>
      <c r="O3" s="10" t="s">
        <v>1068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1076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1071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1072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1040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1041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1052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1075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1053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1075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1035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1070</v>
      </c>
      <c r="O20" s="33" t="s">
        <v>1073</v>
      </c>
    </row>
    <row r="21" spans="2:15" x14ac:dyDescent="0.15">
      <c r="E21" s="9"/>
      <c r="F21" s="33" t="s">
        <v>1043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1042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1069</v>
      </c>
      <c r="O24" s="33" t="s">
        <v>1074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1059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1037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1076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956</v>
      </c>
      <c r="L29" s="66">
        <f>+K30</f>
        <v>4500</v>
      </c>
      <c r="M29" s="66"/>
      <c r="N29" s="44" t="s">
        <v>803</v>
      </c>
      <c r="O29" s="33" t="s">
        <v>1076</v>
      </c>
    </row>
    <row r="30" spans="2:15" x14ac:dyDescent="0.15">
      <c r="B30" s="136" t="s">
        <v>1021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1076</v>
      </c>
    </row>
    <row r="31" spans="2:15" x14ac:dyDescent="0.15">
      <c r="J31" s="135" t="s">
        <v>1038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1043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1044</v>
      </c>
      <c r="G33" s="66">
        <f>+G30-G27</f>
        <v>500</v>
      </c>
      <c r="H33" s="66">
        <f>+H30-H27</f>
        <v>1000</v>
      </c>
      <c r="J33" s="135" t="s">
        <v>1039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1037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1022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957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1040</v>
      </c>
      <c r="G44" s="66">
        <f>+G41*-1</f>
        <v>-4875</v>
      </c>
      <c r="H44" s="66">
        <f>+H41*-1</f>
        <v>-6000</v>
      </c>
      <c r="J44" s="33" t="s">
        <v>958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1045</v>
      </c>
      <c r="G45" s="66">
        <f>+G42-G39</f>
        <v>1625</v>
      </c>
      <c r="H45" s="66">
        <f>+H42-H39</f>
        <v>2000</v>
      </c>
      <c r="J45" s="47" t="s">
        <v>960</v>
      </c>
      <c r="K45" s="102">
        <f>+K16/K21</f>
        <v>21.761904761904763</v>
      </c>
      <c r="L45" s="102">
        <f>+L16/L21</f>
        <v>12.330472103004292</v>
      </c>
      <c r="M45" s="102"/>
      <c r="N45" s="33" t="s">
        <v>963</v>
      </c>
    </row>
    <row r="46" spans="2:14" x14ac:dyDescent="0.15">
      <c r="F46" s="33"/>
      <c r="G46" s="66"/>
      <c r="H46" s="66"/>
      <c r="J46" s="47" t="s">
        <v>961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964</v>
      </c>
    </row>
    <row r="47" spans="2:14" x14ac:dyDescent="0.15">
      <c r="F47" s="14" t="s">
        <v>801</v>
      </c>
      <c r="G47" s="382" t="s">
        <v>443</v>
      </c>
      <c r="H47" s="382"/>
      <c r="J47" s="47" t="s">
        <v>962</v>
      </c>
      <c r="N47" s="33" t="s">
        <v>965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966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967</v>
      </c>
      <c r="N50" s="33" t="s">
        <v>968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969</v>
      </c>
      <c r="N51" s="33" t="s">
        <v>970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971</v>
      </c>
      <c r="N52" s="33" t="s">
        <v>972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1023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959</v>
      </c>
    </row>
    <row r="55" spans="2:14" x14ac:dyDescent="0.15">
      <c r="B55" s="47"/>
      <c r="C55" s="9"/>
      <c r="D55" s="9"/>
      <c r="F55" s="73"/>
      <c r="G55" s="6"/>
      <c r="H55" s="6"/>
      <c r="J55" s="47" t="s">
        <v>973</v>
      </c>
      <c r="N55" s="33" t="s">
        <v>974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975</v>
      </c>
      <c r="N56" s="33" t="s">
        <v>976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979</v>
      </c>
      <c r="J2" s="48" t="s">
        <v>982</v>
      </c>
    </row>
    <row r="4" spans="2:10" x14ac:dyDescent="0.15">
      <c r="B4" s="14" t="s">
        <v>958</v>
      </c>
    </row>
    <row r="5" spans="2:10" x14ac:dyDescent="0.15">
      <c r="B5" s="47" t="s">
        <v>960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987</v>
      </c>
    </row>
    <row r="6" spans="2:10" x14ac:dyDescent="0.15">
      <c r="B6" s="47" t="s">
        <v>989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994</v>
      </c>
    </row>
    <row r="7" spans="2:10" x14ac:dyDescent="0.15">
      <c r="C7" s="75"/>
    </row>
    <row r="8" spans="2:10" x14ac:dyDescent="0.15">
      <c r="B8" s="14" t="s">
        <v>980</v>
      </c>
      <c r="C8" s="75"/>
    </row>
    <row r="9" spans="2:10" x14ac:dyDescent="0.15">
      <c r="B9" s="47" t="s">
        <v>995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996</v>
      </c>
    </row>
    <row r="10" spans="2:10" x14ac:dyDescent="0.15">
      <c r="B10" s="47" t="s">
        <v>969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986</v>
      </c>
    </row>
    <row r="11" spans="2:10" x14ac:dyDescent="0.15">
      <c r="B11" s="47" t="s">
        <v>971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985</v>
      </c>
    </row>
    <row r="12" spans="2:10" x14ac:dyDescent="0.15">
      <c r="C12" s="75"/>
    </row>
    <row r="13" spans="2:10" x14ac:dyDescent="0.15">
      <c r="B13" s="14" t="s">
        <v>959</v>
      </c>
      <c r="C13" s="75"/>
    </row>
    <row r="14" spans="2:10" x14ac:dyDescent="0.15">
      <c r="B14" s="47" t="s">
        <v>973</v>
      </c>
      <c r="C14" s="75" t="s">
        <v>288</v>
      </c>
      <c r="D14" s="258">
        <f>D113/(D20+D28+D33)</f>
        <v>-10.033011653688934</v>
      </c>
      <c r="E14" s="258">
        <f t="shared" ref="E14:H14" si="0">E113/(E20+E28+E33)</f>
        <v>6.1353558362148043E-2</v>
      </c>
      <c r="F14" s="258">
        <f t="shared" si="0"/>
        <v>0.22599246393781711</v>
      </c>
      <c r="G14" s="258">
        <f t="shared" si="0"/>
        <v>0.27252733945365054</v>
      </c>
      <c r="H14" s="258">
        <f t="shared" si="0"/>
        <v>0.23382006330072877</v>
      </c>
      <c r="J14" s="48" t="s">
        <v>983</v>
      </c>
    </row>
    <row r="15" spans="2:10" x14ac:dyDescent="0.15">
      <c r="B15" s="47" t="s">
        <v>981</v>
      </c>
      <c r="C15" s="75" t="s">
        <v>288</v>
      </c>
      <c r="D15" s="258">
        <f>D113/(+D180/2)</f>
        <v>-24.604285484308555</v>
      </c>
      <c r="E15" s="258">
        <f>E113/((D180+E180)/2)</f>
        <v>1.3098019407353776</v>
      </c>
      <c r="F15" s="258">
        <f>F113/((E180+F180)/2)</f>
        <v>1.4868282722235999</v>
      </c>
      <c r="G15" s="258">
        <f>G113/((F180+G180)/2)</f>
        <v>0.898907644605492</v>
      </c>
      <c r="H15" s="258">
        <f>H113/((G180+H180)/2)</f>
        <v>0.43655819847883948</v>
      </c>
      <c r="J15" s="48" t="s">
        <v>984</v>
      </c>
    </row>
    <row r="17" spans="1:55" ht="12.75" customHeight="1" x14ac:dyDescent="0.2">
      <c r="A17" s="220"/>
      <c r="B17" s="255" t="s">
        <v>988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15288000</v>
      </c>
      <c r="E20" s="70">
        <f>'FIN-P&amp;L_CWS'!F10</f>
        <v>774027300</v>
      </c>
      <c r="F20" s="70">
        <f>'FIN-P&amp;L_CWS'!G10</f>
        <v>1533424104.8</v>
      </c>
      <c r="G20" s="70">
        <f>'FIN-P&amp;L_CWS'!H10</f>
        <v>2432279999.9950004</v>
      </c>
      <c r="H20" s="70">
        <f>'FIN-P&amp;L_CWS'!I10</f>
        <v>2547982458.7121606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11014000</v>
      </c>
      <c r="E21" s="70">
        <f>'FIN-P&amp;L_CWS'!F11</f>
        <v>507156460</v>
      </c>
      <c r="F21" s="70">
        <f>'FIN-P&amp;L_CWS'!G11</f>
        <v>972412800.70000005</v>
      </c>
      <c r="G21" s="70">
        <f>'FIN-P&amp;L_CWS'!H11</f>
        <v>1550744152</v>
      </c>
      <c r="H21" s="70">
        <f>'FIN-P&amp;L_CWS'!I11</f>
        <v>1708833918.9525001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4274000</v>
      </c>
      <c r="E22" s="70">
        <f>'FIN-P&amp;L_CWS'!F12</f>
        <v>266870840</v>
      </c>
      <c r="F22" s="70">
        <f>'FIN-P&amp;L_CWS'!G12</f>
        <v>561011304.10000002</v>
      </c>
      <c r="G22" s="70">
        <f>'FIN-P&amp;L_CWS'!H12</f>
        <v>881535847.99499965</v>
      </c>
      <c r="H22" s="70">
        <f>'FIN-P&amp;L_CWS'!I12</f>
        <v>839148539.75966024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0.27956567242281527</v>
      </c>
      <c r="E23" s="46">
        <f>'FIN-P&amp;L_CWS'!F13</f>
        <v>0.34478220600229476</v>
      </c>
      <c r="F23" s="46">
        <f>'FIN-P&amp;L_CWS'!G13</f>
        <v>0.36585527926937805</v>
      </c>
      <c r="G23" s="46">
        <f>'FIN-P&amp;L_CWS'!H13</f>
        <v>0.36243189435295758</v>
      </c>
      <c r="H23" s="46">
        <f>'FIN-P&amp;L_CWS'!I13</f>
        <v>0.32933842887748732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912</v>
      </c>
      <c r="H27" s="70">
        <f>'FIN-P&amp;L_CWS'!I17</f>
        <v>912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912</v>
      </c>
      <c r="H28" s="70">
        <f>'FIN-P&amp;L_CWS'!I18</f>
        <v>912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572500</v>
      </c>
      <c r="E31" s="70">
        <f>'FIN-P&amp;L_CWS'!F21</f>
        <v>26156150</v>
      </c>
      <c r="F31" s="70">
        <f>'FIN-P&amp;L_CWS'!G21</f>
        <v>57061816</v>
      </c>
      <c r="G31" s="70">
        <f>'FIN-P&amp;L_CWS'!H21</f>
        <v>92797007.25000003</v>
      </c>
      <c r="H31" s="70">
        <f>'FIN-P&amp;L_CWS'!I21</f>
        <v>102242088.77999999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572500</v>
      </c>
      <c r="E33" s="70">
        <f>'FIN-P&amp;L_CWS'!F23</f>
        <v>26156150</v>
      </c>
      <c r="F33" s="70">
        <f>'FIN-P&amp;L_CWS'!G23</f>
        <v>57061816</v>
      </c>
      <c r="G33" s="70">
        <f>'FIN-P&amp;L_CWS'!H23</f>
        <v>92797007.25000003</v>
      </c>
      <c r="H33" s="70">
        <f>'FIN-P&amp;L_CWS'!I23</f>
        <v>102242088.77999999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4846500</v>
      </c>
      <c r="E35" s="70">
        <f>'FIN-P&amp;L_CWS'!F25</f>
        <v>293026990</v>
      </c>
      <c r="F35" s="70">
        <f>'FIN-P&amp;L_CWS'!G25</f>
        <v>618073120.10000002</v>
      </c>
      <c r="G35" s="70">
        <f>'FIN-P&amp;L_CWS'!H25</f>
        <v>974333767.24499989</v>
      </c>
      <c r="H35" s="70">
        <f>'FIN-P&amp;L_CWS'!I25</f>
        <v>941391540.53965998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992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-159128581.33333334</v>
      </c>
      <c r="E113" s="70">
        <f>'FIN-P&amp;L_CWS'!F103</f>
        <v>49094101.99999997</v>
      </c>
      <c r="F113" s="70">
        <f>'FIN-P&amp;L_CWS'!G103</f>
        <v>359437832.09999985</v>
      </c>
      <c r="G113" s="70">
        <f>'FIN-P&amp;L_CWS'!H103</f>
        <v>688152767.24499977</v>
      </c>
      <c r="H113" s="70">
        <f>'FIN-P&amp;L_CWS'!I103</f>
        <v>619675884.69966006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990</v>
      </c>
      <c r="C114" s="70">
        <f>'FIN-P&amp;L_CWS'!D104</f>
        <v>0</v>
      </c>
      <c r="D114" s="70">
        <f>'FIN-P&amp;L_CWS'!E104</f>
        <v>-159128581.33333334</v>
      </c>
      <c r="E114" s="70">
        <f>'FIN-P&amp;L_CWS'!F104</f>
        <v>-110034479.33333337</v>
      </c>
      <c r="F114" s="70">
        <f>'FIN-P&amp;L_CWS'!G104</f>
        <v>249403352.76666647</v>
      </c>
      <c r="G114" s="70">
        <f>'FIN-P&amp;L_CWS'!H104</f>
        <v>937556120.0116663</v>
      </c>
      <c r="H114" s="70">
        <f>'FIN-P&amp;L_CWS'!I104</f>
        <v>1557232004.7113264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-159128581.33333334</v>
      </c>
      <c r="E120" s="121">
        <f>'FIN-CASHFLOW_CWS'!E5</f>
        <v>49094101.99999997</v>
      </c>
      <c r="F120" s="121">
        <f>'FIN-CASHFLOW_CWS'!F5</f>
        <v>359437832.09999985</v>
      </c>
      <c r="G120" s="121">
        <f>'FIN-CASHFLOW_CWS'!G5</f>
        <v>688152767.24499977</v>
      </c>
      <c r="H120" s="121">
        <f>'FIN-CASHFLOW_CWS'!H5</f>
        <v>619675884.69966006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978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-157507498</v>
      </c>
      <c r="E130" s="121">
        <f>'FIN-CASHFLOW_CWS'!E15</f>
        <v>51265101.99999997</v>
      </c>
      <c r="F130" s="121">
        <f>'FIN-CASHFLOW_CWS'!F15</f>
        <v>361608832.09999985</v>
      </c>
      <c r="G130" s="121">
        <f>'FIN-CASHFLOW_CWS'!G15</f>
        <v>690323767.24499977</v>
      </c>
      <c r="H130" s="121">
        <f>'FIN-CASHFLOW_CWS'!H15</f>
        <v>621846884.69966006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31450257.999999996</v>
      </c>
      <c r="D138" s="121">
        <f>'FIN-CASHFLOW_CWS'!D23</f>
        <v>140613353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31450257.999999996</v>
      </c>
      <c r="D140" s="121">
        <f>'FIN-CASHFLOW_CWS'!D25</f>
        <v>-27749145</v>
      </c>
      <c r="E140" s="121">
        <f>'FIN-CASHFLOW_CWS'!E25</f>
        <v>51265101.99999997</v>
      </c>
      <c r="F140" s="121">
        <f>'FIN-CASHFLOW_CWS'!F25</f>
        <v>361608832.09999985</v>
      </c>
      <c r="G140" s="121">
        <f>'FIN-CASHFLOW_CWS'!G25</f>
        <v>690323767.24499977</v>
      </c>
      <c r="H140" s="121">
        <f>'FIN-CASHFLOW_CWS'!H25</f>
        <v>621846884.69966006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31450257.999999996</v>
      </c>
      <c r="E142" s="121">
        <f>'FIN-CASHFLOW_CWS'!E27</f>
        <v>3701112.9999999963</v>
      </c>
      <c r="F142" s="121">
        <f>'FIN-CASHFLOW_CWS'!F27</f>
        <v>54966214.99999997</v>
      </c>
      <c r="G142" s="121">
        <f>'FIN-CASHFLOW_CWS'!G27</f>
        <v>416575047.09999979</v>
      </c>
      <c r="H142" s="121">
        <f>'FIN-CASHFLOW_CWS'!H27</f>
        <v>1106898814.3449996</v>
      </c>
      <c r="I142" s="121"/>
    </row>
    <row r="143" spans="2:9" x14ac:dyDescent="0.15">
      <c r="B143" s="136" t="s">
        <v>468</v>
      </c>
      <c r="C143" s="121">
        <f>'FIN-CASHFLOW_CWS'!C28</f>
        <v>31450257.999999996</v>
      </c>
      <c r="D143" s="121">
        <f>'FIN-CASHFLOW_CWS'!D28</f>
        <v>3701112.9999999963</v>
      </c>
      <c r="E143" s="121">
        <f>'FIN-CASHFLOW_CWS'!E28</f>
        <v>54966214.99999997</v>
      </c>
      <c r="F143" s="121">
        <f>'FIN-CASHFLOW_CWS'!F28</f>
        <v>416575047.09999979</v>
      </c>
      <c r="G143" s="121">
        <f>'FIN-CASHFLOW_CWS'!G28</f>
        <v>1106898814.3449996</v>
      </c>
      <c r="H143" s="121">
        <f>'FIN-CASHFLOW_CWS'!H28</f>
        <v>1728745699.0446596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31450257.999999996</v>
      </c>
      <c r="D150" s="121">
        <f>'FIN-BALANCE_CWS'!E7</f>
        <v>3701113</v>
      </c>
      <c r="E150" s="121">
        <f>'FIN-BALANCE_CWS'!F7</f>
        <v>54966214.999999993</v>
      </c>
      <c r="F150" s="121">
        <f>'FIN-BALANCE_CWS'!G7</f>
        <v>416575047.09999996</v>
      </c>
      <c r="G150" s="121">
        <f>'FIN-BALANCE_CWS'!H7</f>
        <v>1106898814.3449998</v>
      </c>
      <c r="H150" s="121">
        <f>'FIN-BALANCE_CWS'!I7</f>
        <v>1728745699.0446591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31450257.999999996</v>
      </c>
      <c r="D153" s="121">
        <f>'FIN-BALANCE_CWS'!E10</f>
        <v>3701113</v>
      </c>
      <c r="E153" s="121">
        <f>'FIN-BALANCE_CWS'!F10</f>
        <v>54966214.999999993</v>
      </c>
      <c r="F153" s="121">
        <f>'FIN-BALANCE_CWS'!G10</f>
        <v>416575047.09999996</v>
      </c>
      <c r="G153" s="121">
        <f>'FIN-BALANCE_CWS'!H10</f>
        <v>1106898814.3449998</v>
      </c>
      <c r="H153" s="121">
        <f>'FIN-BALANCE_CWS'!I10</f>
        <v>1728745699.0446591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31450257.999999996</v>
      </c>
      <c r="D160" s="121">
        <f>'FIN-BALANCE_CWS'!E17</f>
        <v>12935029.666666666</v>
      </c>
      <c r="E160" s="121">
        <f>'FIN-BALANCE_CWS'!F17</f>
        <v>62029131.666666657</v>
      </c>
      <c r="F160" s="121">
        <f>'FIN-BALANCE_CWS'!G17</f>
        <v>421466963.76666665</v>
      </c>
      <c r="G160" s="121">
        <f>'FIN-BALANCE_CWS'!H17</f>
        <v>1109619731.0116665</v>
      </c>
      <c r="H160" s="121">
        <f>'FIN-BALANCE_CWS'!I17</f>
        <v>1729295615.7113259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1035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1036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1037</v>
      </c>
      <c r="C177" s="121">
        <f>'FIN-BALANCE_CWS'!D34</f>
        <v>31450257.999999996</v>
      </c>
      <c r="D177" s="121">
        <f>'FIN-BALANCE_CWS'!E34</f>
        <v>172063611</v>
      </c>
      <c r="E177" s="121">
        <f>'FIN-BALANCE_CWS'!F34</f>
        <v>172063611</v>
      </c>
      <c r="F177" s="121">
        <f>'FIN-BALANCE_CWS'!G34</f>
        <v>172063611</v>
      </c>
      <c r="G177" s="121">
        <f>'FIN-BALANCE_CWS'!H34</f>
        <v>172063611</v>
      </c>
      <c r="H177" s="121">
        <f>'FIN-BALANCE_CWS'!I34</f>
        <v>172063611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-141687170.66666669</v>
      </c>
      <c r="E178" s="121">
        <f>'FIN-BALANCE_CWS'!F35</f>
        <v>-107540583.66666664</v>
      </c>
      <c r="F178" s="121">
        <f>'FIN-BALANCE_CWS'!G35</f>
        <v>233872982.43333328</v>
      </c>
      <c r="G178" s="121">
        <f>'FIN-BALANCE_CWS'!H35</f>
        <v>902948381.31533337</v>
      </c>
      <c r="H178" s="121">
        <f>'FIN-BALANCE_CWS'!I35</f>
        <v>1527550505.4804487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-17441410.666666668</v>
      </c>
      <c r="E179" s="121">
        <f>'FIN-BALANCE_CWS'!F36</f>
        <v>-2493895.6666666679</v>
      </c>
      <c r="F179" s="121">
        <f>'FIN-BALANCE_CWS'!G36</f>
        <v>15530370.333333332</v>
      </c>
      <c r="G179" s="121">
        <f>'FIN-BALANCE_CWS'!H36</f>
        <v>34607738.696333334</v>
      </c>
      <c r="H179" s="121">
        <f>'FIN-BALANCE_CWS'!I36</f>
        <v>29681499.230878331</v>
      </c>
      <c r="I179" s="121"/>
    </row>
    <row r="180" spans="2:9" x14ac:dyDescent="0.15">
      <c r="B180" s="135" t="s">
        <v>1038</v>
      </c>
      <c r="C180" s="121">
        <f>'FIN-BALANCE_CWS'!D37</f>
        <v>31450257.999999996</v>
      </c>
      <c r="D180" s="121">
        <f>'FIN-BALANCE_CWS'!E37</f>
        <v>12935029.666666646</v>
      </c>
      <c r="E180" s="121">
        <f>'FIN-BALANCE_CWS'!F37</f>
        <v>62029131.666666687</v>
      </c>
      <c r="F180" s="121">
        <f>'FIN-BALANCE_CWS'!G37</f>
        <v>421466963.76666659</v>
      </c>
      <c r="G180" s="121">
        <f>'FIN-BALANCE_CWS'!H37</f>
        <v>1109619731.0116668</v>
      </c>
      <c r="H180" s="121">
        <f>'FIN-BALANCE_CWS'!I37</f>
        <v>1729295615.7113271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1039</v>
      </c>
      <c r="C182" s="121">
        <f>'FIN-BALANCE_CWS'!D39</f>
        <v>31450257.999999996</v>
      </c>
      <c r="D182" s="121">
        <f>'FIN-BALANCE_CWS'!E39</f>
        <v>12935029.666666646</v>
      </c>
      <c r="E182" s="121">
        <f>'FIN-BALANCE_CWS'!F39</f>
        <v>62029131.666666687</v>
      </c>
      <c r="F182" s="121">
        <f>'FIN-BALANCE_CWS'!G39</f>
        <v>421466963.76666659</v>
      </c>
      <c r="G182" s="121">
        <f>'FIN-BALANCE_CWS'!H39</f>
        <v>1109619731.0116668</v>
      </c>
      <c r="H182" s="121">
        <f>'FIN-BALANCE_CWS'!I39</f>
        <v>1729295615.7113271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1046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949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1047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1088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1058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1048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1093</v>
      </c>
      <c r="C76" s="233"/>
      <c r="H76" s="233"/>
      <c r="N76" s="233"/>
      <c r="S76" s="233"/>
      <c r="V76" s="233"/>
    </row>
    <row r="77" spans="2:22" x14ac:dyDescent="0.15">
      <c r="B77" s="47" t="s">
        <v>1094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>
      <selection activeCell="E103" sqref="E103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860</v>
      </c>
      <c r="F7" s="50">
        <f>SUM(Q111:AB111)</f>
        <v>37000</v>
      </c>
      <c r="G7" s="50">
        <f>SUM(AC111:AN111)</f>
        <v>65334</v>
      </c>
      <c r="H7" s="50">
        <f>SUM(AO111:AZ111)</f>
        <v>67300</v>
      </c>
      <c r="I7" s="50">
        <f>SUM(BA111:BL111)</f>
        <v>69312</v>
      </c>
      <c r="J7" s="35">
        <f>SUM(D7:I7)</f>
        <v>239806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15288000</v>
      </c>
      <c r="F10" s="70">
        <f>SUM(Q114:AB114)</f>
        <v>774027300</v>
      </c>
      <c r="G10" s="70">
        <f>SUM(AC114:AN114)</f>
        <v>1533424104.8</v>
      </c>
      <c r="H10" s="70">
        <f>SUM(AO114:AZ114)</f>
        <v>2432279999.9950004</v>
      </c>
      <c r="I10" s="70">
        <f>SUM(BA114:BL114)</f>
        <v>2547982458.7121606</v>
      </c>
      <c r="J10" s="65">
        <f>SUM(D10:I10)</f>
        <v>7303001863.5071602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11014000</v>
      </c>
      <c r="F11" s="70">
        <f>SUM(Q115:AB115)</f>
        <v>507156460</v>
      </c>
      <c r="G11" s="70">
        <f>SUM(AC115:AN115)</f>
        <v>972412800.70000005</v>
      </c>
      <c r="H11" s="70">
        <f>SUM(AO115:AZ115)</f>
        <v>1550744152</v>
      </c>
      <c r="I11" s="70">
        <f>SUM(BA115:BL115)</f>
        <v>1708833918.9525001</v>
      </c>
      <c r="J11" s="65">
        <f>SUM(D11:I11)</f>
        <v>4750161331.6525002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4274000</v>
      </c>
      <c r="F12" s="70">
        <f>SUM(Q116:AB116)</f>
        <v>266870840</v>
      </c>
      <c r="G12" s="70">
        <f>SUM(AC116:AN116)</f>
        <v>561011304.10000002</v>
      </c>
      <c r="H12" s="70">
        <f>SUM(AO116:AZ116)</f>
        <v>881535847.99499965</v>
      </c>
      <c r="I12" s="70">
        <f>SUM(BA116:BL116)</f>
        <v>839148539.75966024</v>
      </c>
      <c r="J12" s="65">
        <f>SUM(D12:I12)</f>
        <v>2552840531.85466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0.27956567242281527</v>
      </c>
      <c r="F13" s="46">
        <f>F12/F10</f>
        <v>0.34478220600229476</v>
      </c>
      <c r="G13" s="46">
        <f>G12/G10</f>
        <v>0.36585527926937805</v>
      </c>
      <c r="H13" s="46">
        <f>H12/H10</f>
        <v>0.36243189435295758</v>
      </c>
      <c r="I13" s="46">
        <f>I12/I10</f>
        <v>0.32933842887748732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912</v>
      </c>
      <c r="I17" s="70">
        <f>SUM(BA121:BL121)</f>
        <v>912</v>
      </c>
      <c r="J17" s="65">
        <f>SUM(D17:I17)</f>
        <v>1824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912</v>
      </c>
      <c r="I18" s="70">
        <f>SUM(BA122:BL122)</f>
        <v>912</v>
      </c>
      <c r="J18" s="65">
        <f>SUM(D18:I18)</f>
        <v>1824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572500</v>
      </c>
      <c r="F21" s="70">
        <f>SUM(Q125:AB125)</f>
        <v>26156150</v>
      </c>
      <c r="G21" s="70">
        <f>SUM(AC125:AN125)</f>
        <v>57061816</v>
      </c>
      <c r="H21" s="70">
        <f>SUM(AO125:AZ125)</f>
        <v>92797007.25000003</v>
      </c>
      <c r="I21" s="70">
        <f>SUM(BA125:BL125)</f>
        <v>102242088.77999999</v>
      </c>
      <c r="J21" s="65">
        <f>SUM(D21:I21)</f>
        <v>278829562.03000003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572500</v>
      </c>
      <c r="F23" s="70">
        <f>SUM(Q127:AB127)</f>
        <v>26156150</v>
      </c>
      <c r="G23" s="70">
        <f>SUM(AC127:AN127)</f>
        <v>57061816</v>
      </c>
      <c r="H23" s="70">
        <f>SUM(AO127:AZ127)</f>
        <v>92797007.25000003</v>
      </c>
      <c r="I23" s="70">
        <f>SUM(BA127:BL127)</f>
        <v>102242088.77999999</v>
      </c>
      <c r="J23" s="65">
        <f>SUM(D23:I23)</f>
        <v>278829562.03000003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4846500</v>
      </c>
      <c r="F25" s="104">
        <f>SUM(Q129:AB129)</f>
        <v>293026990</v>
      </c>
      <c r="G25" s="104">
        <f>SUM(AC129:AN129)</f>
        <v>618073120.10000002</v>
      </c>
      <c r="H25" s="104">
        <f>SUM(AO129:AZ129)</f>
        <v>974333767.24499989</v>
      </c>
      <c r="I25" s="104">
        <f>SUM(BA129:BL129)</f>
        <v>941391540.53965998</v>
      </c>
      <c r="J25" s="38">
        <f>SUM(D25:I25)</f>
        <v>2831671917.8846598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1257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992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1052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-159128581.33333334</v>
      </c>
      <c r="F103" s="130">
        <f>SUM(Q208:AB208)</f>
        <v>49094101.99999997</v>
      </c>
      <c r="G103" s="130">
        <f>SUM(AC208:AN208)</f>
        <v>359437832.09999985</v>
      </c>
      <c r="H103" s="130">
        <f>SUM(AO208:AZ208)</f>
        <v>688152767.24499977</v>
      </c>
      <c r="I103" s="130">
        <f>SUM(BA208:BL208)</f>
        <v>619675884.69966006</v>
      </c>
      <c r="J103" s="38">
        <f>SUM(D103:I103)</f>
        <v>1557232004.7113264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990</v>
      </c>
      <c r="D104" s="130">
        <f>D103</f>
        <v>0</v>
      </c>
      <c r="E104" s="130">
        <f>E103+D104</f>
        <v>-159128581.33333334</v>
      </c>
      <c r="F104" s="130">
        <f>F103+E104</f>
        <v>-110034479.33333337</v>
      </c>
      <c r="G104" s="130">
        <f>G103+F104</f>
        <v>249403352.76666647</v>
      </c>
      <c r="H104" s="130">
        <f>H103+G104</f>
        <v>937556120.0116663</v>
      </c>
      <c r="I104" s="130">
        <f>I103+H104</f>
        <v>1557232004.7113264</v>
      </c>
      <c r="J104" s="38">
        <f>SUM(D104:I104)</f>
        <v>2475028416.8229923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101</v>
      </c>
      <c r="J111" s="50">
        <f>'REV-REVCALC_CWS'!H6</f>
        <v>101</v>
      </c>
      <c r="K111" s="50">
        <f>'REV-REVCALC_CWS'!I6</f>
        <v>101</v>
      </c>
      <c r="L111" s="50">
        <f>'REV-REVCALC_CWS'!J6</f>
        <v>101</v>
      </c>
      <c r="M111" s="50">
        <f>'REV-REVCALC_CWS'!K6</f>
        <v>101</v>
      </c>
      <c r="N111" s="50">
        <f>'REV-REVCALC_CWS'!L6</f>
        <v>101</v>
      </c>
      <c r="O111" s="50">
        <f>'REV-REVCALC_CWS'!M6</f>
        <v>101</v>
      </c>
      <c r="P111" s="50">
        <f>'REV-REVCALC_CWS'!N6</f>
        <v>96</v>
      </c>
      <c r="Q111" s="50">
        <f>'REV-REVCALC_CWS'!O6</f>
        <v>1850</v>
      </c>
      <c r="R111" s="50">
        <f>'REV-REVCALC_CWS'!P6</f>
        <v>2960</v>
      </c>
      <c r="S111" s="50">
        <f>'REV-REVCALC_CWS'!Q6</f>
        <v>3330</v>
      </c>
      <c r="T111" s="50">
        <f>'REV-REVCALC_CWS'!R6</f>
        <v>3330</v>
      </c>
      <c r="U111" s="50">
        <f>'REV-REVCALC_CWS'!S6</f>
        <v>3330</v>
      </c>
      <c r="V111" s="50">
        <f>'REV-REVCALC_CWS'!T6</f>
        <v>3330</v>
      </c>
      <c r="W111" s="50">
        <f>'REV-REVCALC_CWS'!U6</f>
        <v>3330</v>
      </c>
      <c r="X111" s="50">
        <f>'REV-REVCALC_CWS'!V6</f>
        <v>3330</v>
      </c>
      <c r="Y111" s="50">
        <f>'REV-REVCALC_CWS'!W6</f>
        <v>3330</v>
      </c>
      <c r="Z111" s="50">
        <f>'REV-REVCALC_CWS'!X6</f>
        <v>3330</v>
      </c>
      <c r="AA111" s="50">
        <f>'REV-REVCALC_CWS'!Y6</f>
        <v>3330</v>
      </c>
      <c r="AB111" s="50">
        <f>'REV-REVCALC_CWS'!Z6</f>
        <v>2220</v>
      </c>
      <c r="AC111" s="50">
        <f>'REV-REVCALC_CWS'!AA6</f>
        <v>3267</v>
      </c>
      <c r="AD111" s="50">
        <f>'REV-REVCALC_CWS'!AB6</f>
        <v>5227</v>
      </c>
      <c r="AE111" s="50">
        <f>'REV-REVCALC_CWS'!AC6</f>
        <v>5880</v>
      </c>
      <c r="AF111" s="50">
        <f>'REV-REVCALC_CWS'!AD6</f>
        <v>5880</v>
      </c>
      <c r="AG111" s="50">
        <f>'REV-REVCALC_CWS'!AE6</f>
        <v>5880</v>
      </c>
      <c r="AH111" s="50">
        <f>'REV-REVCALC_CWS'!AF6</f>
        <v>5880</v>
      </c>
      <c r="AI111" s="50">
        <f>'REV-REVCALC_CWS'!AG6</f>
        <v>5880</v>
      </c>
      <c r="AJ111" s="50">
        <f>'REV-REVCALC_CWS'!AH6</f>
        <v>5880</v>
      </c>
      <c r="AK111" s="50">
        <f>'REV-REVCALC_CWS'!AI6</f>
        <v>5880</v>
      </c>
      <c r="AL111" s="50">
        <f>'REV-REVCALC_CWS'!AJ6</f>
        <v>5880</v>
      </c>
      <c r="AM111" s="50">
        <f>'REV-REVCALC_CWS'!AK6</f>
        <v>5880</v>
      </c>
      <c r="AN111" s="50">
        <f>'REV-REVCALC_CWS'!AL6</f>
        <v>3920</v>
      </c>
      <c r="AO111" s="50">
        <f>'REV-REVCALC_CWS'!AM6</f>
        <v>3365</v>
      </c>
      <c r="AP111" s="50">
        <f>'REV-REVCALC_CWS'!AN6</f>
        <v>5384</v>
      </c>
      <c r="AQ111" s="50">
        <f>'REV-REVCALC_CWS'!AO6</f>
        <v>6057</v>
      </c>
      <c r="AR111" s="50">
        <f>'REV-REVCALC_CWS'!AP6</f>
        <v>6057</v>
      </c>
      <c r="AS111" s="50">
        <f>'REV-REVCALC_CWS'!AQ6</f>
        <v>6057</v>
      </c>
      <c r="AT111" s="50">
        <f>'REV-REVCALC_CWS'!AR6</f>
        <v>6057</v>
      </c>
      <c r="AU111" s="50">
        <f>'REV-REVCALC_CWS'!AS6</f>
        <v>6057</v>
      </c>
      <c r="AV111" s="50">
        <f>'REV-REVCALC_CWS'!AT6</f>
        <v>6057</v>
      </c>
      <c r="AW111" s="50">
        <f>'REV-REVCALC_CWS'!AU6</f>
        <v>6057</v>
      </c>
      <c r="AX111" s="50">
        <f>'REV-REVCALC_CWS'!AV6</f>
        <v>6057</v>
      </c>
      <c r="AY111" s="50">
        <f>'REV-REVCALC_CWS'!AW6</f>
        <v>6057</v>
      </c>
      <c r="AZ111" s="50">
        <f>'REV-REVCALC_CWS'!AX6</f>
        <v>4038</v>
      </c>
      <c r="BA111" s="50">
        <f>'REV-REVCALC_CWS'!AY6</f>
        <v>3466</v>
      </c>
      <c r="BB111" s="50">
        <f>'REV-REVCALC_CWS'!AZ6</f>
        <v>5545</v>
      </c>
      <c r="BC111" s="50">
        <f>'REV-REVCALC_CWS'!BA6</f>
        <v>6238</v>
      </c>
      <c r="BD111" s="50">
        <f>'REV-REVCALC_CWS'!BB6</f>
        <v>6238</v>
      </c>
      <c r="BE111" s="50">
        <f>'REV-REVCALC_CWS'!BC6</f>
        <v>6238</v>
      </c>
      <c r="BF111" s="50">
        <f>'REV-REVCALC_CWS'!BD6</f>
        <v>6238</v>
      </c>
      <c r="BG111" s="50">
        <f>'REV-REVCALC_CWS'!BE6</f>
        <v>6238</v>
      </c>
      <c r="BH111" s="50">
        <f>'REV-REVCALC_CWS'!BF6</f>
        <v>6238</v>
      </c>
      <c r="BI111" s="50">
        <f>'REV-REVCALC_CWS'!BG6</f>
        <v>6238</v>
      </c>
      <c r="BJ111" s="50">
        <f>'REV-REVCALC_CWS'!BH6</f>
        <v>6238</v>
      </c>
      <c r="BK111" s="50">
        <f>'REV-REVCALC_CWS'!BI6</f>
        <v>6238</v>
      </c>
      <c r="BL111" s="50">
        <f>'REV-REVCALC_CWS'!BJ6</f>
        <v>4159</v>
      </c>
      <c r="BM111" s="167">
        <f>SUM(D111:BL111)</f>
        <v>239806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1795430</v>
      </c>
      <c r="J114" s="70">
        <f>'REV-REVCALC_CWS'!H17 + 'REV-REVCALC_CWS'!H54</f>
        <v>1795430</v>
      </c>
      <c r="K114" s="70">
        <f>'REV-REVCALC_CWS'!I17 + 'REV-REVCALC_CWS'!I54</f>
        <v>1795430</v>
      </c>
      <c r="L114" s="70">
        <f>'REV-REVCALC_CWS'!J17 + 'REV-REVCALC_CWS'!J54</f>
        <v>1795430</v>
      </c>
      <c r="M114" s="70">
        <f>'REV-REVCALC_CWS'!K17 + 'REV-REVCALC_CWS'!K54</f>
        <v>1795430</v>
      </c>
      <c r="N114" s="70">
        <f>'REV-REVCALC_CWS'!L17 + 'REV-REVCALC_CWS'!L54</f>
        <v>1795430</v>
      </c>
      <c r="O114" s="70">
        <f>'REV-REVCALC_CWS'!M17 + 'REV-REVCALC_CWS'!M54</f>
        <v>1795430</v>
      </c>
      <c r="P114" s="70">
        <f>'REV-REVCALC_CWS'!N17 + 'REV-REVCALC_CWS'!N54</f>
        <v>1704430</v>
      </c>
      <c r="Q114" s="70">
        <f>'REV-REVCALC_CWS'!O17 + 'REV-REVCALC_CWS'!O54</f>
        <v>38701900</v>
      </c>
      <c r="R114" s="70">
        <f>'REV-REVCALC_CWS'!P17 + 'REV-REVCALC_CWS'!P54</f>
        <v>61920900</v>
      </c>
      <c r="S114" s="70">
        <f>'REV-REVCALC_CWS'!Q17 + 'REV-REVCALC_CWS'!Q54</f>
        <v>69662350</v>
      </c>
      <c r="T114" s="70">
        <f>'REV-REVCALC_CWS'!R17 + 'REV-REVCALC_CWS'!R54</f>
        <v>69662350</v>
      </c>
      <c r="U114" s="70">
        <f>'REV-REVCALC_CWS'!S17 + 'REV-REVCALC_CWS'!S54</f>
        <v>69662350</v>
      </c>
      <c r="V114" s="70">
        <f>'REV-REVCALC_CWS'!T17 + 'REV-REVCALC_CWS'!T54</f>
        <v>69662350</v>
      </c>
      <c r="W114" s="70">
        <f>'REV-REVCALC_CWS'!U17 + 'REV-REVCALC_CWS'!U54</f>
        <v>69662350</v>
      </c>
      <c r="X114" s="70">
        <f>'REV-REVCALC_CWS'!V17 + 'REV-REVCALC_CWS'!V54</f>
        <v>69662350</v>
      </c>
      <c r="Y114" s="70">
        <f>'REV-REVCALC_CWS'!W17 + 'REV-REVCALC_CWS'!W54</f>
        <v>69662350</v>
      </c>
      <c r="Z114" s="70">
        <f>'REV-REVCALC_CWS'!X17 + 'REV-REVCALC_CWS'!X54</f>
        <v>69662350</v>
      </c>
      <c r="AA114" s="70">
        <f>'REV-REVCALC_CWS'!Y17 + 'REV-REVCALC_CWS'!Y54</f>
        <v>69662350</v>
      </c>
      <c r="AB114" s="70">
        <f>'REV-REVCALC_CWS'!Z17 + 'REV-REVCALC_CWS'!Z54</f>
        <v>46443350</v>
      </c>
      <c r="AC114" s="70">
        <f>'REV-REVCALC_CWS'!AA17 + 'REV-REVCALC_CWS'!AA54</f>
        <v>76680822.400000006</v>
      </c>
      <c r="AD114" s="70">
        <f>'REV-REVCALC_CWS'!AB17 + 'REV-REVCALC_CWS'!AB54</f>
        <v>122682904.40000001</v>
      </c>
      <c r="AE114" s="70">
        <f>'REV-REVCALC_CWS'!AC17 + 'REV-REVCALC_CWS'!AC54</f>
        <v>138006246</v>
      </c>
      <c r="AF114" s="70">
        <f>'REV-REVCALC_CWS'!AD17 + 'REV-REVCALC_CWS'!AD54</f>
        <v>138006246</v>
      </c>
      <c r="AG114" s="70">
        <f>'REV-REVCALC_CWS'!AE17 + 'REV-REVCALC_CWS'!AE54</f>
        <v>138006246</v>
      </c>
      <c r="AH114" s="70">
        <f>'REV-REVCALC_CWS'!AF17 + 'REV-REVCALC_CWS'!AF54</f>
        <v>138006246</v>
      </c>
      <c r="AI114" s="70">
        <f>'REV-REVCALC_CWS'!AG17 + 'REV-REVCALC_CWS'!AG54</f>
        <v>138006246</v>
      </c>
      <c r="AJ114" s="70">
        <f>'REV-REVCALC_CWS'!AH17 + 'REV-REVCALC_CWS'!AH54</f>
        <v>138006246</v>
      </c>
      <c r="AK114" s="70">
        <f>'REV-REVCALC_CWS'!AI17 + 'REV-REVCALC_CWS'!AI54</f>
        <v>138006246</v>
      </c>
      <c r="AL114" s="70">
        <f>'REV-REVCALC_CWS'!AJ17 + 'REV-REVCALC_CWS'!AJ54</f>
        <v>138006246</v>
      </c>
      <c r="AM114" s="70">
        <f>'REV-REVCALC_CWS'!AK17 + 'REV-REVCALC_CWS'!AK54</f>
        <v>138006246</v>
      </c>
      <c r="AN114" s="70">
        <f>'REV-REVCALC_CWS'!AL17 + 'REV-REVCALC_CWS'!AL54</f>
        <v>92004164</v>
      </c>
      <c r="AO114" s="70">
        <f>'REV-REVCALC_CWS'!AM17 + 'REV-REVCALC_CWS'!AM54</f>
        <v>121621043.99700001</v>
      </c>
      <c r="AP114" s="70">
        <f>'REV-REVCALC_CWS'!AN17 + 'REV-REVCALC_CWS'!AN54</f>
        <v>194571129.604</v>
      </c>
      <c r="AQ114" s="70">
        <f>'REV-REVCALC_CWS'!AO17 + 'REV-REVCALC_CWS'!AO54</f>
        <v>218906608.79900002</v>
      </c>
      <c r="AR114" s="70">
        <f>'REV-REVCALC_CWS'!AP17 + 'REV-REVCALC_CWS'!AP54</f>
        <v>218906608.79900002</v>
      </c>
      <c r="AS114" s="70">
        <f>'REV-REVCALC_CWS'!AQ17 + 'REV-REVCALC_CWS'!AQ54</f>
        <v>218906608.79900002</v>
      </c>
      <c r="AT114" s="70">
        <f>'REV-REVCALC_CWS'!AR17 + 'REV-REVCALC_CWS'!AR54</f>
        <v>218906608.79900002</v>
      </c>
      <c r="AU114" s="70">
        <f>'REV-REVCALC_CWS'!AS17 + 'REV-REVCALC_CWS'!AS54</f>
        <v>218906608.79900002</v>
      </c>
      <c r="AV114" s="70">
        <f>'REV-REVCALC_CWS'!AT17 + 'REV-REVCALC_CWS'!AT54</f>
        <v>218906608.79900002</v>
      </c>
      <c r="AW114" s="70">
        <f>'REV-REVCALC_CWS'!AU17 + 'REV-REVCALC_CWS'!AU54</f>
        <v>218906608.79900002</v>
      </c>
      <c r="AX114" s="70">
        <f>'REV-REVCALC_CWS'!AV17 + 'REV-REVCALC_CWS'!AV54</f>
        <v>218906608.79900002</v>
      </c>
      <c r="AY114" s="70">
        <f>'REV-REVCALC_CWS'!AW17 + 'REV-REVCALC_CWS'!AW54</f>
        <v>218906608.79900002</v>
      </c>
      <c r="AZ114" s="70">
        <f>'REV-REVCALC_CWS'!AX17 + 'REV-REVCALC_CWS'!AX54</f>
        <v>145928347.20300001</v>
      </c>
      <c r="BA114" s="70">
        <f>'REV-REVCALC_CWS'!AY17 + 'REV-REVCALC_CWS'!AY54</f>
        <v>127412510.57188001</v>
      </c>
      <c r="BB114" s="70">
        <f>'REV-REVCALC_CWS'!AZ17 + 'REV-REVCALC_CWS'!AZ54</f>
        <v>203851126.85810003</v>
      </c>
      <c r="BC114" s="70">
        <f>'REV-REVCALC_CWS'!BA17 + 'REV-REVCALC_CWS'!BA54</f>
        <v>229313110.48684001</v>
      </c>
      <c r="BD114" s="70">
        <f>'REV-REVCALC_CWS'!BB17 + 'REV-REVCALC_CWS'!BB54</f>
        <v>229313110.48684001</v>
      </c>
      <c r="BE114" s="70">
        <f>'REV-REVCALC_CWS'!BC17 + 'REV-REVCALC_CWS'!BC54</f>
        <v>229313110.48684001</v>
      </c>
      <c r="BF114" s="70">
        <f>'REV-REVCALC_CWS'!BD17 + 'REV-REVCALC_CWS'!BD54</f>
        <v>229313110.48684001</v>
      </c>
      <c r="BG114" s="70">
        <f>'REV-REVCALC_CWS'!BE17 + 'REV-REVCALC_CWS'!BE54</f>
        <v>229313110.48684001</v>
      </c>
      <c r="BH114" s="70">
        <f>'REV-REVCALC_CWS'!BF17 + 'REV-REVCALC_CWS'!BF54</f>
        <v>229313110.48684001</v>
      </c>
      <c r="BI114" s="70">
        <f>'REV-REVCALC_CWS'!BG17 + 'REV-REVCALC_CWS'!BG54</f>
        <v>229313110.48684001</v>
      </c>
      <c r="BJ114" s="70">
        <f>'REV-REVCALC_CWS'!BH17 + 'REV-REVCALC_CWS'!BH54</f>
        <v>229313110.48684001</v>
      </c>
      <c r="BK114" s="70">
        <f>'REV-REVCALC_CWS'!BI17 + 'REV-REVCALC_CWS'!BI54</f>
        <v>229313110.48684001</v>
      </c>
      <c r="BL114" s="70">
        <f>'REV-REVCALC_CWS'!BJ17 + 'REV-REVCALC_CWS'!BJ54</f>
        <v>152900826.90062001</v>
      </c>
      <c r="BM114" s="167">
        <f>SUM(D114:BL114)</f>
        <v>7303001863.5071621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1293500</v>
      </c>
      <c r="J115" s="70">
        <f>'REV-REVCALC_CWS'!H26 + 'REV-REVCALC_CWS'!H63</f>
        <v>1293500</v>
      </c>
      <c r="K115" s="70">
        <f>'REV-REVCALC_CWS'!I26 + 'REV-REVCALC_CWS'!I63</f>
        <v>1293500</v>
      </c>
      <c r="L115" s="70">
        <f>'REV-REVCALC_CWS'!J26 + 'REV-REVCALC_CWS'!J63</f>
        <v>1293500</v>
      </c>
      <c r="M115" s="70">
        <f>'REV-REVCALC_CWS'!K26 + 'REV-REVCALC_CWS'!K63</f>
        <v>1293500</v>
      </c>
      <c r="N115" s="70">
        <f>'REV-REVCALC_CWS'!L26 + 'REV-REVCALC_CWS'!L63</f>
        <v>1293500</v>
      </c>
      <c r="O115" s="70">
        <f>'REV-REVCALC_CWS'!M26 + 'REV-REVCALC_CWS'!M63</f>
        <v>1293500</v>
      </c>
      <c r="P115" s="70">
        <f>'REV-REVCALC_CWS'!N26 + 'REV-REVCALC_CWS'!N63</f>
        <v>1229000</v>
      </c>
      <c r="Q115" s="70">
        <f>'REV-REVCALC_CWS'!O26 + 'REV-REVCALC_CWS'!O63</f>
        <v>25357930</v>
      </c>
      <c r="R115" s="70">
        <f>'REV-REVCALC_CWS'!P26 + 'REV-REVCALC_CWS'!P63</f>
        <v>40572260</v>
      </c>
      <c r="S115" s="70">
        <f>'REV-REVCALC_CWS'!Q26 + 'REV-REVCALC_CWS'!Q63</f>
        <v>45644060</v>
      </c>
      <c r="T115" s="70">
        <f>'REV-REVCALC_CWS'!R26 + 'REV-REVCALC_CWS'!R63</f>
        <v>45644060</v>
      </c>
      <c r="U115" s="70">
        <f>'REV-REVCALC_CWS'!S26 + 'REV-REVCALC_CWS'!S63</f>
        <v>45644060</v>
      </c>
      <c r="V115" s="70">
        <f>'REV-REVCALC_CWS'!T26 + 'REV-REVCALC_CWS'!T63</f>
        <v>45644060</v>
      </c>
      <c r="W115" s="70">
        <f>'REV-REVCALC_CWS'!U26 + 'REV-REVCALC_CWS'!U63</f>
        <v>45644060</v>
      </c>
      <c r="X115" s="70">
        <f>'REV-REVCALC_CWS'!V26 + 'REV-REVCALC_CWS'!V63</f>
        <v>45644060</v>
      </c>
      <c r="Y115" s="70">
        <f>'REV-REVCALC_CWS'!W26 + 'REV-REVCALC_CWS'!W63</f>
        <v>45644060</v>
      </c>
      <c r="Z115" s="70">
        <f>'REV-REVCALC_CWS'!X26 + 'REV-REVCALC_CWS'!X63</f>
        <v>45644060</v>
      </c>
      <c r="AA115" s="70">
        <f>'REV-REVCALC_CWS'!Y26 + 'REV-REVCALC_CWS'!Y63</f>
        <v>45644060</v>
      </c>
      <c r="AB115" s="70">
        <f>'REV-REVCALC_CWS'!Z26 + 'REV-REVCALC_CWS'!Z63</f>
        <v>30429730</v>
      </c>
      <c r="AC115" s="70">
        <f>'REV-REVCALC_CWS'!AA26 + 'REV-REVCALC_CWS'!AA63</f>
        <v>48625620.350000009</v>
      </c>
      <c r="AD115" s="70">
        <f>'REV-REVCALC_CWS'!AB26 + 'REV-REVCALC_CWS'!AB63</f>
        <v>77797672.350000009</v>
      </c>
      <c r="AE115" s="70">
        <f>'REV-REVCALC_CWS'!AC26 + 'REV-REVCALC_CWS'!AC63</f>
        <v>87516156</v>
      </c>
      <c r="AF115" s="70">
        <f>'REV-REVCALC_CWS'!AD26 + 'REV-REVCALC_CWS'!AD63</f>
        <v>87516156</v>
      </c>
      <c r="AG115" s="70">
        <f>'REV-REVCALC_CWS'!AE26 + 'REV-REVCALC_CWS'!AE63</f>
        <v>87516156</v>
      </c>
      <c r="AH115" s="70">
        <f>'REV-REVCALC_CWS'!AF26 + 'REV-REVCALC_CWS'!AF63</f>
        <v>87516156</v>
      </c>
      <c r="AI115" s="70">
        <f>'REV-REVCALC_CWS'!AG26 + 'REV-REVCALC_CWS'!AG63</f>
        <v>87516156</v>
      </c>
      <c r="AJ115" s="70">
        <f>'REV-REVCALC_CWS'!AH26 + 'REV-REVCALC_CWS'!AH63</f>
        <v>87516156</v>
      </c>
      <c r="AK115" s="70">
        <f>'REV-REVCALC_CWS'!AI26 + 'REV-REVCALC_CWS'!AI63</f>
        <v>87516156</v>
      </c>
      <c r="AL115" s="70">
        <f>'REV-REVCALC_CWS'!AJ26 + 'REV-REVCALC_CWS'!AJ63</f>
        <v>87516156</v>
      </c>
      <c r="AM115" s="70">
        <f>'REV-REVCALC_CWS'!AK26 + 'REV-REVCALC_CWS'!AK63</f>
        <v>87516156</v>
      </c>
      <c r="AN115" s="70">
        <f>'REV-REVCALC_CWS'!AL26 + 'REV-REVCALC_CWS'!AL63</f>
        <v>58344104</v>
      </c>
      <c r="AO115" s="70">
        <f>'REV-REVCALC_CWS'!AM26 + 'REV-REVCALC_CWS'!AM63</f>
        <v>77541071.637500003</v>
      </c>
      <c r="AP115" s="70">
        <f>'REV-REVCALC_CWS'!AN26 + 'REV-REVCALC_CWS'!AN63</f>
        <v>124053349.7</v>
      </c>
      <c r="AQ115" s="70">
        <f>'REV-REVCALC_CWS'!AO26 + 'REV-REVCALC_CWS'!AO63</f>
        <v>139567746.48750001</v>
      </c>
      <c r="AR115" s="70">
        <f>'REV-REVCALC_CWS'!AP26 + 'REV-REVCALC_CWS'!AP63</f>
        <v>139567746.48750001</v>
      </c>
      <c r="AS115" s="70">
        <f>'REV-REVCALC_CWS'!AQ26 + 'REV-REVCALC_CWS'!AQ63</f>
        <v>139567746.48750001</v>
      </c>
      <c r="AT115" s="70">
        <f>'REV-REVCALC_CWS'!AR26 + 'REV-REVCALC_CWS'!AR63</f>
        <v>139567746.48750001</v>
      </c>
      <c r="AU115" s="70">
        <f>'REV-REVCALC_CWS'!AS26 + 'REV-REVCALC_CWS'!AS63</f>
        <v>139567746.48750001</v>
      </c>
      <c r="AV115" s="70">
        <f>'REV-REVCALC_CWS'!AT26 + 'REV-REVCALC_CWS'!AT63</f>
        <v>139567746.48750001</v>
      </c>
      <c r="AW115" s="70">
        <f>'REV-REVCALC_CWS'!AU26 + 'REV-REVCALC_CWS'!AU63</f>
        <v>139567746.48750001</v>
      </c>
      <c r="AX115" s="70">
        <f>'REV-REVCALC_CWS'!AV26 + 'REV-REVCALC_CWS'!AV63</f>
        <v>139567746.48750001</v>
      </c>
      <c r="AY115" s="70">
        <f>'REV-REVCALC_CWS'!AW26 + 'REV-REVCALC_CWS'!AW63</f>
        <v>139567746.48750001</v>
      </c>
      <c r="AZ115" s="70">
        <f>'REV-REVCALC_CWS'!AX26 + 'REV-REVCALC_CWS'!AX63</f>
        <v>93040012.275000006</v>
      </c>
      <c r="BA115" s="70">
        <f>'REV-REVCALC_CWS'!AY26 + 'REV-REVCALC_CWS'!AY63</f>
        <v>85450730.639750004</v>
      </c>
      <c r="BB115" s="70">
        <f>'REV-REVCALC_CWS'!AZ26 + 'REV-REVCALC_CWS'!AZ63</f>
        <v>136714645.66962504</v>
      </c>
      <c r="BC115" s="70">
        <f>'REV-REVCALC_CWS'!BA26 + 'REV-REVCALC_CWS'!BA63</f>
        <v>153791591.95925003</v>
      </c>
      <c r="BD115" s="70">
        <f>'REV-REVCALC_CWS'!BB26 + 'REV-REVCALC_CWS'!BB63</f>
        <v>153791591.95925003</v>
      </c>
      <c r="BE115" s="70">
        <f>'REV-REVCALC_CWS'!BC26 + 'REV-REVCALC_CWS'!BC63</f>
        <v>153791591.95925003</v>
      </c>
      <c r="BF115" s="70">
        <f>'REV-REVCALC_CWS'!BD26 + 'REV-REVCALC_CWS'!BD63</f>
        <v>153791591.95925003</v>
      </c>
      <c r="BG115" s="70">
        <f>'REV-REVCALC_CWS'!BE26 + 'REV-REVCALC_CWS'!BE63</f>
        <v>153791591.95925003</v>
      </c>
      <c r="BH115" s="70">
        <f>'REV-REVCALC_CWS'!BF26 + 'REV-REVCALC_CWS'!BF63</f>
        <v>153791591.95925003</v>
      </c>
      <c r="BI115" s="70">
        <f>'REV-REVCALC_CWS'!BG26 + 'REV-REVCALC_CWS'!BG63</f>
        <v>153791591.95925003</v>
      </c>
      <c r="BJ115" s="70">
        <f>'REV-REVCALC_CWS'!BH26 + 'REV-REVCALC_CWS'!BH63</f>
        <v>153791591.95925003</v>
      </c>
      <c r="BK115" s="70">
        <f>'REV-REVCALC_CWS'!BI26 + 'REV-REVCALC_CWS'!BI63</f>
        <v>153791591.95925003</v>
      </c>
      <c r="BL115" s="70">
        <f>'REV-REVCALC_CWS'!BJ26 + 'REV-REVCALC_CWS'!BJ63</f>
        <v>102544215.009875</v>
      </c>
      <c r="BM115" s="167">
        <f>SUM(D115:BL115)</f>
        <v>4750161331.652503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501930</v>
      </c>
      <c r="J116" s="70">
        <f>'REV-REVCALC_CWS'!H28 + 'REV-REVCALC_CWS'!H65</f>
        <v>501930</v>
      </c>
      <c r="K116" s="70">
        <f>'REV-REVCALC_CWS'!I28 + 'REV-REVCALC_CWS'!I65</f>
        <v>501930</v>
      </c>
      <c r="L116" s="70">
        <f>'REV-REVCALC_CWS'!J28 + 'REV-REVCALC_CWS'!J65</f>
        <v>501930</v>
      </c>
      <c r="M116" s="70">
        <f>'REV-REVCALC_CWS'!K28 + 'REV-REVCALC_CWS'!K65</f>
        <v>501930</v>
      </c>
      <c r="N116" s="70">
        <f>'REV-REVCALC_CWS'!L28 + 'REV-REVCALC_CWS'!L65</f>
        <v>501930</v>
      </c>
      <c r="O116" s="70">
        <f>'REV-REVCALC_CWS'!M28 + 'REV-REVCALC_CWS'!M65</f>
        <v>501930</v>
      </c>
      <c r="P116" s="70">
        <f>'REV-REVCALC_CWS'!N28 + 'REV-REVCALC_CWS'!N65</f>
        <v>475430</v>
      </c>
      <c r="Q116" s="70">
        <f>'REV-REVCALC_CWS'!O28 + 'REV-REVCALC_CWS'!O65</f>
        <v>13343970</v>
      </c>
      <c r="R116" s="70">
        <f>'REV-REVCALC_CWS'!P28 + 'REV-REVCALC_CWS'!P65</f>
        <v>21348640</v>
      </c>
      <c r="S116" s="70">
        <f>'REV-REVCALC_CWS'!Q28 + 'REV-REVCALC_CWS'!Q65</f>
        <v>24018290</v>
      </c>
      <c r="T116" s="70">
        <f>'REV-REVCALC_CWS'!R28 + 'REV-REVCALC_CWS'!R65</f>
        <v>24018290</v>
      </c>
      <c r="U116" s="70">
        <f>'REV-REVCALC_CWS'!S28 + 'REV-REVCALC_CWS'!S65</f>
        <v>24018290</v>
      </c>
      <c r="V116" s="70">
        <f>'REV-REVCALC_CWS'!T28 + 'REV-REVCALC_CWS'!T65</f>
        <v>24018290</v>
      </c>
      <c r="W116" s="70">
        <f>'REV-REVCALC_CWS'!U28 + 'REV-REVCALC_CWS'!U65</f>
        <v>24018290</v>
      </c>
      <c r="X116" s="70">
        <f>'REV-REVCALC_CWS'!V28 + 'REV-REVCALC_CWS'!V65</f>
        <v>24018290</v>
      </c>
      <c r="Y116" s="70">
        <f>'REV-REVCALC_CWS'!W28 + 'REV-REVCALC_CWS'!W65</f>
        <v>24018290</v>
      </c>
      <c r="Z116" s="70">
        <f>'REV-REVCALC_CWS'!X28 + 'REV-REVCALC_CWS'!X65</f>
        <v>24018290</v>
      </c>
      <c r="AA116" s="70">
        <f>'REV-REVCALC_CWS'!Y28 + 'REV-REVCALC_CWS'!Y65</f>
        <v>24018290</v>
      </c>
      <c r="AB116" s="70">
        <f>'REV-REVCALC_CWS'!Z28 + 'REV-REVCALC_CWS'!Z65</f>
        <v>16013620</v>
      </c>
      <c r="AC116" s="70">
        <f>'REV-REVCALC_CWS'!AA28 + 'REV-REVCALC_CWS'!AA65</f>
        <v>28055202.050000001</v>
      </c>
      <c r="AD116" s="70">
        <f>'REV-REVCALC_CWS'!AB28 + 'REV-REVCALC_CWS'!AB65</f>
        <v>44885232.04999999</v>
      </c>
      <c r="AE116" s="70">
        <f>'REV-REVCALC_CWS'!AC28 + 'REV-REVCALC_CWS'!AC65</f>
        <v>50490090</v>
      </c>
      <c r="AF116" s="70">
        <f>'REV-REVCALC_CWS'!AD28 + 'REV-REVCALC_CWS'!AD65</f>
        <v>50490090</v>
      </c>
      <c r="AG116" s="70">
        <f>'REV-REVCALC_CWS'!AE28 + 'REV-REVCALC_CWS'!AE65</f>
        <v>50490090</v>
      </c>
      <c r="AH116" s="70">
        <f>'REV-REVCALC_CWS'!AF28 + 'REV-REVCALC_CWS'!AF65</f>
        <v>50490090</v>
      </c>
      <c r="AI116" s="70">
        <f>'REV-REVCALC_CWS'!AG28 + 'REV-REVCALC_CWS'!AG65</f>
        <v>50490090</v>
      </c>
      <c r="AJ116" s="70">
        <f>'REV-REVCALC_CWS'!AH28 + 'REV-REVCALC_CWS'!AH65</f>
        <v>50490090</v>
      </c>
      <c r="AK116" s="70">
        <f>'REV-REVCALC_CWS'!AI28 + 'REV-REVCALC_CWS'!AI65</f>
        <v>50490090</v>
      </c>
      <c r="AL116" s="70">
        <f>'REV-REVCALC_CWS'!AJ28 + 'REV-REVCALC_CWS'!AJ65</f>
        <v>50490090</v>
      </c>
      <c r="AM116" s="70">
        <f>'REV-REVCALC_CWS'!AK28 + 'REV-REVCALC_CWS'!AK65</f>
        <v>50490090</v>
      </c>
      <c r="AN116" s="70">
        <f>'REV-REVCALC_CWS'!AL28 + 'REV-REVCALC_CWS'!AL65</f>
        <v>33660060</v>
      </c>
      <c r="AO116" s="70">
        <f>'REV-REVCALC_CWS'!AM28 + 'REV-REVCALC_CWS'!AM65</f>
        <v>44079972.359500006</v>
      </c>
      <c r="AP116" s="70">
        <f>'REV-REVCALC_CWS'!AN28 + 'REV-REVCALC_CWS'!AN65</f>
        <v>70517779.903999999</v>
      </c>
      <c r="AQ116" s="70">
        <f>'REV-REVCALC_CWS'!AO28 + 'REV-REVCALC_CWS'!AO65</f>
        <v>79338862.311499983</v>
      </c>
      <c r="AR116" s="70">
        <f>'REV-REVCALC_CWS'!AP28 + 'REV-REVCALC_CWS'!AP65</f>
        <v>79338862.311499983</v>
      </c>
      <c r="AS116" s="70">
        <f>'REV-REVCALC_CWS'!AQ28 + 'REV-REVCALC_CWS'!AQ65</f>
        <v>79338862.311499983</v>
      </c>
      <c r="AT116" s="70">
        <f>'REV-REVCALC_CWS'!AR28 + 'REV-REVCALC_CWS'!AR65</f>
        <v>79338862.311499983</v>
      </c>
      <c r="AU116" s="70">
        <f>'REV-REVCALC_CWS'!AS28 + 'REV-REVCALC_CWS'!AS65</f>
        <v>79338862.311499983</v>
      </c>
      <c r="AV116" s="70">
        <f>'REV-REVCALC_CWS'!AT28 + 'REV-REVCALC_CWS'!AT65</f>
        <v>79338862.311499983</v>
      </c>
      <c r="AW116" s="70">
        <f>'REV-REVCALC_CWS'!AU28 + 'REV-REVCALC_CWS'!AU65</f>
        <v>79338862.311499983</v>
      </c>
      <c r="AX116" s="70">
        <f>'REV-REVCALC_CWS'!AV28 + 'REV-REVCALC_CWS'!AV65</f>
        <v>79338862.311499983</v>
      </c>
      <c r="AY116" s="70">
        <f>'REV-REVCALC_CWS'!AW28 + 'REV-REVCALC_CWS'!AW65</f>
        <v>79338862.311499983</v>
      </c>
      <c r="AZ116" s="70">
        <f>'REV-REVCALC_CWS'!AX28 + 'REV-REVCALC_CWS'!AX65</f>
        <v>52888334.927999996</v>
      </c>
      <c r="BA116" s="70">
        <f>'REV-REVCALC_CWS'!AY28 + 'REV-REVCALC_CWS'!AY65</f>
        <v>41961779.932130009</v>
      </c>
      <c r="BB116" s="70">
        <f>'REV-REVCALC_CWS'!AZ28 + 'REV-REVCALC_CWS'!AZ65</f>
        <v>67136481.188474998</v>
      </c>
      <c r="BC116" s="70">
        <f>'REV-REVCALC_CWS'!BA28 + 'REV-REVCALC_CWS'!BA65</f>
        <v>75521518.527590007</v>
      </c>
      <c r="BD116" s="70">
        <f>'REV-REVCALC_CWS'!BB28 + 'REV-REVCALC_CWS'!BB65</f>
        <v>75521518.527590007</v>
      </c>
      <c r="BE116" s="70">
        <f>'REV-REVCALC_CWS'!BC28 + 'REV-REVCALC_CWS'!BC65</f>
        <v>75521518.527590007</v>
      </c>
      <c r="BF116" s="70">
        <f>'REV-REVCALC_CWS'!BD28 + 'REV-REVCALC_CWS'!BD65</f>
        <v>75521518.527590007</v>
      </c>
      <c r="BG116" s="70">
        <f>'REV-REVCALC_CWS'!BE28 + 'REV-REVCALC_CWS'!BE65</f>
        <v>75521518.527590007</v>
      </c>
      <c r="BH116" s="70">
        <f>'REV-REVCALC_CWS'!BF28 + 'REV-REVCALC_CWS'!BF65</f>
        <v>75521518.527590007</v>
      </c>
      <c r="BI116" s="70">
        <f>'REV-REVCALC_CWS'!BG28 + 'REV-REVCALC_CWS'!BG65</f>
        <v>75521518.527590007</v>
      </c>
      <c r="BJ116" s="70">
        <f>'REV-REVCALC_CWS'!BH28 + 'REV-REVCALC_CWS'!BH65</f>
        <v>75521518.527590007</v>
      </c>
      <c r="BK116" s="70">
        <f>'REV-REVCALC_CWS'!BI28 + 'REV-REVCALC_CWS'!BI65</f>
        <v>75521518.527590007</v>
      </c>
      <c r="BL116" s="70">
        <f>'REV-REVCALC_CWS'!BJ28 + 'REV-REVCALC_CWS'!BJ65</f>
        <v>50356611.890745007</v>
      </c>
      <c r="BM116" s="167">
        <f>SUM(D116:BL116)</f>
        <v>2552840531.85466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0.37849902930154855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0.37849902930154855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0.33875603864734294</v>
      </c>
      <c r="BD117" s="46">
        <f>MEDIAN( 'REV-REVCALC_CWS'!BB29, 'REV-REVCALC_CWS'!BB66 )</f>
        <v>0.33875603864734294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0.33875603864734294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912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912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1824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912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912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1824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67500</v>
      </c>
      <c r="J125" s="70">
        <f>'REV-REVCALC_CWS'!H44 + 'REV-REVCALC_CWS'!H81</f>
        <v>67500</v>
      </c>
      <c r="K125" s="70">
        <f>'REV-REVCALC_CWS'!I44 + 'REV-REVCALC_CWS'!I81</f>
        <v>67500</v>
      </c>
      <c r="L125" s="70">
        <f>'REV-REVCALC_CWS'!J44 + 'REV-REVCALC_CWS'!J81</f>
        <v>67500</v>
      </c>
      <c r="M125" s="70">
        <f>'REV-REVCALC_CWS'!K44 + 'REV-REVCALC_CWS'!K81</f>
        <v>67500</v>
      </c>
      <c r="N125" s="70">
        <f>'REV-REVCALC_CWS'!L44 + 'REV-REVCALC_CWS'!L81</f>
        <v>67500</v>
      </c>
      <c r="O125" s="70">
        <f>'REV-REVCALC_CWS'!M44 + 'REV-REVCALC_CWS'!M81</f>
        <v>67500</v>
      </c>
      <c r="P125" s="70">
        <f>'REV-REVCALC_CWS'!N44 + 'REV-REVCALC_CWS'!N81</f>
        <v>62500</v>
      </c>
      <c r="Q125" s="70">
        <f>'REV-REVCALC_CWS'!O44 + 'REV-REVCALC_CWS'!O81</f>
        <v>1308075</v>
      </c>
      <c r="R125" s="70">
        <f>'REV-REVCALC_CWS'!P44 + 'REV-REVCALC_CWS'!P81</f>
        <v>2091850</v>
      </c>
      <c r="S125" s="70">
        <f>'REV-REVCALC_CWS'!Q44 + 'REV-REVCALC_CWS'!Q81</f>
        <v>2354000</v>
      </c>
      <c r="T125" s="70">
        <f>'REV-REVCALC_CWS'!R44 + 'REV-REVCALC_CWS'!R81</f>
        <v>2354000</v>
      </c>
      <c r="U125" s="70">
        <f>'REV-REVCALC_CWS'!S44 + 'REV-REVCALC_CWS'!S81</f>
        <v>2354000</v>
      </c>
      <c r="V125" s="70">
        <f>'REV-REVCALC_CWS'!T44 + 'REV-REVCALC_CWS'!T81</f>
        <v>2354000</v>
      </c>
      <c r="W125" s="70">
        <f>'REV-REVCALC_CWS'!U44 + 'REV-REVCALC_CWS'!U81</f>
        <v>2354000</v>
      </c>
      <c r="X125" s="70">
        <f>'REV-REVCALC_CWS'!V44 + 'REV-REVCALC_CWS'!V81</f>
        <v>2354000</v>
      </c>
      <c r="Y125" s="70">
        <f>'REV-REVCALC_CWS'!W44 + 'REV-REVCALC_CWS'!W81</f>
        <v>2354000</v>
      </c>
      <c r="Z125" s="70">
        <f>'REV-REVCALC_CWS'!X44 + 'REV-REVCALC_CWS'!X81</f>
        <v>2354000</v>
      </c>
      <c r="AA125" s="70">
        <f>'REV-REVCALC_CWS'!Y44 + 'REV-REVCALC_CWS'!Y81</f>
        <v>2354000</v>
      </c>
      <c r="AB125" s="70">
        <f>'REV-REVCALC_CWS'!Z44 + 'REV-REVCALC_CWS'!Z81</f>
        <v>1570225</v>
      </c>
      <c r="AC125" s="70">
        <f>'REV-REVCALC_CWS'!AA44 + 'REV-REVCALC_CWS'!AA81</f>
        <v>2856525.5</v>
      </c>
      <c r="AD125" s="70">
        <f>'REV-REVCALC_CWS'!AB44 + 'REV-REVCALC_CWS'!AB81</f>
        <v>4568151</v>
      </c>
      <c r="AE125" s="70">
        <f>'REV-REVCALC_CWS'!AC44 + 'REV-REVCALC_CWS'!AC81</f>
        <v>5134876.5</v>
      </c>
      <c r="AF125" s="70">
        <f>'REV-REVCALC_CWS'!AD44 + 'REV-REVCALC_CWS'!AD81</f>
        <v>5134876.5</v>
      </c>
      <c r="AG125" s="70">
        <f>'REV-REVCALC_CWS'!AE44 + 'REV-REVCALC_CWS'!AE81</f>
        <v>5134876.5</v>
      </c>
      <c r="AH125" s="70">
        <f>'REV-REVCALC_CWS'!AF44 + 'REV-REVCALC_CWS'!AF81</f>
        <v>5134876.5</v>
      </c>
      <c r="AI125" s="70">
        <f>'REV-REVCALC_CWS'!AG44 + 'REV-REVCALC_CWS'!AG81</f>
        <v>5134876.5</v>
      </c>
      <c r="AJ125" s="70">
        <f>'REV-REVCALC_CWS'!AH44 + 'REV-REVCALC_CWS'!AH81</f>
        <v>5134876.5</v>
      </c>
      <c r="AK125" s="70">
        <f>'REV-REVCALC_CWS'!AI44 + 'REV-REVCALC_CWS'!AI81</f>
        <v>5134876.5</v>
      </c>
      <c r="AL125" s="70">
        <f>'REV-REVCALC_CWS'!AJ44 + 'REV-REVCALC_CWS'!AJ81</f>
        <v>5134876.5</v>
      </c>
      <c r="AM125" s="70">
        <f>'REV-REVCALC_CWS'!AK44 + 'REV-REVCALC_CWS'!AK81</f>
        <v>5134876.5</v>
      </c>
      <c r="AN125" s="70">
        <f>'REV-REVCALC_CWS'!AL44 + 'REV-REVCALC_CWS'!AL81</f>
        <v>3423251</v>
      </c>
      <c r="AO125" s="70">
        <f>'REV-REVCALC_CWS'!AM44 + 'REV-REVCALC_CWS'!AM81</f>
        <v>4639850.3625000007</v>
      </c>
      <c r="AP125" s="70">
        <f>'REV-REVCALC_CWS'!AN44 + 'REV-REVCALC_CWS'!AN81</f>
        <v>7423760.5800000001</v>
      </c>
      <c r="AQ125" s="70">
        <f>'REV-REVCALC_CWS'!AO44 + 'REV-REVCALC_CWS'!AO81</f>
        <v>8351730.6525000008</v>
      </c>
      <c r="AR125" s="70">
        <f>'REV-REVCALC_CWS'!AP44 + 'REV-REVCALC_CWS'!AP81</f>
        <v>8351730.6525000008</v>
      </c>
      <c r="AS125" s="70">
        <f>'REV-REVCALC_CWS'!AQ44 + 'REV-REVCALC_CWS'!AQ81</f>
        <v>8351730.6525000008</v>
      </c>
      <c r="AT125" s="70">
        <f>'REV-REVCALC_CWS'!AR44 + 'REV-REVCALC_CWS'!AR81</f>
        <v>8351730.6525000008</v>
      </c>
      <c r="AU125" s="70">
        <f>'REV-REVCALC_CWS'!AS44 + 'REV-REVCALC_CWS'!AS81</f>
        <v>8351730.6525000008</v>
      </c>
      <c r="AV125" s="70">
        <f>'REV-REVCALC_CWS'!AT44 + 'REV-REVCALC_CWS'!AT81</f>
        <v>8351730.6525000008</v>
      </c>
      <c r="AW125" s="70">
        <f>'REV-REVCALC_CWS'!AU44 + 'REV-REVCALC_CWS'!AU81</f>
        <v>8351730.6525000008</v>
      </c>
      <c r="AX125" s="70">
        <f>'REV-REVCALC_CWS'!AV44 + 'REV-REVCALC_CWS'!AV81</f>
        <v>8351730.6525000008</v>
      </c>
      <c r="AY125" s="70">
        <f>'REV-REVCALC_CWS'!AW44 + 'REV-REVCALC_CWS'!AW81</f>
        <v>8351730.6525000008</v>
      </c>
      <c r="AZ125" s="70">
        <f>'REV-REVCALC_CWS'!AX44 + 'REV-REVCALC_CWS'!AX81</f>
        <v>5567820.4350000005</v>
      </c>
      <c r="BA125" s="70">
        <f>'REV-REVCALC_CWS'!AY44 + 'REV-REVCALC_CWS'!AY81</f>
        <v>5112104.4390000002</v>
      </c>
      <c r="BB125" s="70">
        <f>'REV-REVCALC_CWS'!AZ44 + 'REV-REVCALC_CWS'!AZ81</f>
        <v>8179367.1024000011</v>
      </c>
      <c r="BC125" s="70">
        <f>'REV-REVCALC_CWS'!BA44 + 'REV-REVCALC_CWS'!BA81</f>
        <v>9201787.9901999999</v>
      </c>
      <c r="BD125" s="70">
        <f>'REV-REVCALC_CWS'!BB44 + 'REV-REVCALC_CWS'!BB81</f>
        <v>9201787.9901999999</v>
      </c>
      <c r="BE125" s="70">
        <f>'REV-REVCALC_CWS'!BC44 + 'REV-REVCALC_CWS'!BC81</f>
        <v>9201787.9901999999</v>
      </c>
      <c r="BF125" s="70">
        <f>'REV-REVCALC_CWS'!BD44 + 'REV-REVCALC_CWS'!BD81</f>
        <v>9201787.9901999999</v>
      </c>
      <c r="BG125" s="70">
        <f>'REV-REVCALC_CWS'!BE44 + 'REV-REVCALC_CWS'!BE81</f>
        <v>9201787.9901999999</v>
      </c>
      <c r="BH125" s="70">
        <f>'REV-REVCALC_CWS'!BF44 + 'REV-REVCALC_CWS'!BF81</f>
        <v>9201787.9901999999</v>
      </c>
      <c r="BI125" s="70">
        <f>'REV-REVCALC_CWS'!BG44 + 'REV-REVCALC_CWS'!BG81</f>
        <v>9201787.9901999999</v>
      </c>
      <c r="BJ125" s="70">
        <f>'REV-REVCALC_CWS'!BH44 + 'REV-REVCALC_CWS'!BH81</f>
        <v>9201787.9901999999</v>
      </c>
      <c r="BK125" s="70">
        <f>'REV-REVCALC_CWS'!BI44 + 'REV-REVCALC_CWS'!BI81</f>
        <v>9201787.9901999999</v>
      </c>
      <c r="BL125" s="70">
        <f>'REV-REVCALC_CWS'!BJ44 + 'REV-REVCALC_CWS'!BJ81</f>
        <v>6134525.3267999999</v>
      </c>
      <c r="BM125" s="167">
        <f>SUM(D125:BL125)</f>
        <v>278829562.03000015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67500</v>
      </c>
      <c r="J127" s="70">
        <f t="shared" si="9"/>
        <v>67500</v>
      </c>
      <c r="K127" s="70">
        <f t="shared" si="9"/>
        <v>67500</v>
      </c>
      <c r="L127" s="70">
        <f t="shared" si="9"/>
        <v>67500</v>
      </c>
      <c r="M127" s="70">
        <f t="shared" si="9"/>
        <v>67500</v>
      </c>
      <c r="N127" s="70">
        <f t="shared" si="9"/>
        <v>67500</v>
      </c>
      <c r="O127" s="70">
        <f t="shared" si="9"/>
        <v>67500</v>
      </c>
      <c r="P127" s="70">
        <f t="shared" si="9"/>
        <v>62500</v>
      </c>
      <c r="Q127" s="70">
        <f t="shared" si="9"/>
        <v>1308075</v>
      </c>
      <c r="R127" s="70">
        <f t="shared" si="9"/>
        <v>2091850</v>
      </c>
      <c r="S127" s="70">
        <f t="shared" si="9"/>
        <v>2354000</v>
      </c>
      <c r="T127" s="70">
        <f t="shared" si="9"/>
        <v>2354000</v>
      </c>
      <c r="U127" s="70">
        <f t="shared" si="9"/>
        <v>2354000</v>
      </c>
      <c r="V127" s="70">
        <f t="shared" si="9"/>
        <v>2354000</v>
      </c>
      <c r="W127" s="70">
        <f t="shared" si="9"/>
        <v>2354000</v>
      </c>
      <c r="X127" s="70">
        <f t="shared" si="9"/>
        <v>2354000</v>
      </c>
      <c r="Y127" s="70">
        <f t="shared" si="9"/>
        <v>2354000</v>
      </c>
      <c r="Z127" s="70">
        <f t="shared" si="9"/>
        <v>2354000</v>
      </c>
      <c r="AA127" s="70">
        <f t="shared" si="9"/>
        <v>2354000</v>
      </c>
      <c r="AB127" s="70">
        <f t="shared" si="9"/>
        <v>1570225</v>
      </c>
      <c r="AC127" s="70">
        <f t="shared" si="9"/>
        <v>2856525.5</v>
      </c>
      <c r="AD127" s="70">
        <f t="shared" si="9"/>
        <v>4568151</v>
      </c>
      <c r="AE127" s="70">
        <f t="shared" si="9"/>
        <v>5134876.5</v>
      </c>
      <c r="AF127" s="70">
        <f t="shared" si="9"/>
        <v>5134876.5</v>
      </c>
      <c r="AG127" s="70">
        <f t="shared" si="9"/>
        <v>5134876.5</v>
      </c>
      <c r="AH127" s="70">
        <f t="shared" si="9"/>
        <v>5134876.5</v>
      </c>
      <c r="AI127" s="70">
        <f t="shared" si="9"/>
        <v>5134876.5</v>
      </c>
      <c r="AJ127" s="70">
        <f t="shared" si="9"/>
        <v>5134876.5</v>
      </c>
      <c r="AK127" s="70">
        <f t="shared" si="9"/>
        <v>5134876.5</v>
      </c>
      <c r="AL127" s="70">
        <f t="shared" si="9"/>
        <v>5134876.5</v>
      </c>
      <c r="AM127" s="70">
        <f t="shared" si="9"/>
        <v>5134876.5</v>
      </c>
      <c r="AN127" s="70">
        <f t="shared" si="9"/>
        <v>3423251</v>
      </c>
      <c r="AO127" s="70">
        <f t="shared" si="9"/>
        <v>4639850.3625000007</v>
      </c>
      <c r="AP127" s="70">
        <f t="shared" si="9"/>
        <v>7423760.5800000001</v>
      </c>
      <c r="AQ127" s="70">
        <f t="shared" si="9"/>
        <v>8351730.6525000008</v>
      </c>
      <c r="AR127" s="70">
        <f t="shared" si="9"/>
        <v>8351730.6525000008</v>
      </c>
      <c r="AS127" s="70">
        <f t="shared" si="9"/>
        <v>8351730.6525000008</v>
      </c>
      <c r="AT127" s="70">
        <f t="shared" si="9"/>
        <v>8351730.6525000008</v>
      </c>
      <c r="AU127" s="70">
        <f t="shared" si="9"/>
        <v>8351730.6525000008</v>
      </c>
      <c r="AV127" s="70">
        <f t="shared" si="9"/>
        <v>8351730.6525000008</v>
      </c>
      <c r="AW127" s="70">
        <f t="shared" si="9"/>
        <v>8351730.6525000008</v>
      </c>
      <c r="AX127" s="70">
        <f t="shared" si="9"/>
        <v>8351730.6525000008</v>
      </c>
      <c r="AY127" s="70">
        <f t="shared" si="9"/>
        <v>8351730.6525000008</v>
      </c>
      <c r="AZ127" s="70">
        <f t="shared" si="9"/>
        <v>5567820.4350000005</v>
      </c>
      <c r="BA127" s="70">
        <f t="shared" si="9"/>
        <v>5112104.4390000002</v>
      </c>
      <c r="BB127" s="70">
        <f t="shared" si="9"/>
        <v>8179367.1024000011</v>
      </c>
      <c r="BC127" s="70">
        <f t="shared" si="9"/>
        <v>9201787.9901999999</v>
      </c>
      <c r="BD127" s="70">
        <f t="shared" si="9"/>
        <v>9201787.9901999999</v>
      </c>
      <c r="BE127" s="70">
        <f t="shared" si="9"/>
        <v>9201787.9901999999</v>
      </c>
      <c r="BF127" s="70">
        <f t="shared" si="9"/>
        <v>9201787.9901999999</v>
      </c>
      <c r="BG127" s="70">
        <f t="shared" si="9"/>
        <v>9201787.9901999999</v>
      </c>
      <c r="BH127" s="70">
        <f t="shared" si="9"/>
        <v>9201787.9901999999</v>
      </c>
      <c r="BI127" s="70">
        <f t="shared" si="9"/>
        <v>9201787.9901999999</v>
      </c>
      <c r="BJ127" s="70">
        <f t="shared" si="9"/>
        <v>9201787.9901999999</v>
      </c>
      <c r="BK127" s="70">
        <f t="shared" si="9"/>
        <v>9201787.9901999999</v>
      </c>
      <c r="BL127" s="70">
        <f t="shared" si="9"/>
        <v>6134525.3267999999</v>
      </c>
      <c r="BM127" s="167">
        <f>SUM(D127:BL127)</f>
        <v>278829562.03000015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569430</v>
      </c>
      <c r="J129" s="104">
        <f t="shared" si="10"/>
        <v>569430</v>
      </c>
      <c r="K129" s="104">
        <f t="shared" si="10"/>
        <v>569430</v>
      </c>
      <c r="L129" s="104">
        <f t="shared" si="10"/>
        <v>569430</v>
      </c>
      <c r="M129" s="104">
        <f t="shared" si="10"/>
        <v>569430</v>
      </c>
      <c r="N129" s="104">
        <f t="shared" si="10"/>
        <v>569430</v>
      </c>
      <c r="O129" s="104">
        <f t="shared" si="10"/>
        <v>569430</v>
      </c>
      <c r="P129" s="104">
        <f t="shared" si="10"/>
        <v>537930</v>
      </c>
      <c r="Q129" s="104">
        <f t="shared" si="10"/>
        <v>14652045</v>
      </c>
      <c r="R129" s="104">
        <f t="shared" si="10"/>
        <v>23440490</v>
      </c>
      <c r="S129" s="104">
        <f t="shared" si="10"/>
        <v>26372290</v>
      </c>
      <c r="T129" s="104">
        <f t="shared" si="10"/>
        <v>26372290</v>
      </c>
      <c r="U129" s="104">
        <f t="shared" si="10"/>
        <v>26372290</v>
      </c>
      <c r="V129" s="104">
        <f t="shared" si="10"/>
        <v>26372290</v>
      </c>
      <c r="W129" s="104">
        <f t="shared" si="10"/>
        <v>26372290</v>
      </c>
      <c r="X129" s="104">
        <f t="shared" si="10"/>
        <v>26372290</v>
      </c>
      <c r="Y129" s="104">
        <f t="shared" si="10"/>
        <v>26372290</v>
      </c>
      <c r="Z129" s="104">
        <f t="shared" si="10"/>
        <v>26372290</v>
      </c>
      <c r="AA129" s="104">
        <f t="shared" si="10"/>
        <v>26372290</v>
      </c>
      <c r="AB129" s="104">
        <f t="shared" si="10"/>
        <v>17583845</v>
      </c>
      <c r="AC129" s="104">
        <f t="shared" si="10"/>
        <v>30911727.550000001</v>
      </c>
      <c r="AD129" s="104">
        <f t="shared" si="10"/>
        <v>49453383.04999999</v>
      </c>
      <c r="AE129" s="104">
        <f t="shared" si="10"/>
        <v>55624966.5</v>
      </c>
      <c r="AF129" s="104">
        <f t="shared" si="10"/>
        <v>55624966.5</v>
      </c>
      <c r="AG129" s="104">
        <f t="shared" si="10"/>
        <v>55624966.5</v>
      </c>
      <c r="AH129" s="104">
        <f t="shared" si="10"/>
        <v>55624966.5</v>
      </c>
      <c r="AI129" s="104">
        <f t="shared" si="10"/>
        <v>55624966.5</v>
      </c>
      <c r="AJ129" s="104">
        <f t="shared" ref="AJ129:BL129" si="11">AJ127+AJ122+AJ116</f>
        <v>55624966.5</v>
      </c>
      <c r="AK129" s="104">
        <f t="shared" si="11"/>
        <v>55624966.5</v>
      </c>
      <c r="AL129" s="104">
        <f t="shared" si="11"/>
        <v>55624966.5</v>
      </c>
      <c r="AM129" s="104">
        <f t="shared" si="11"/>
        <v>55624966.5</v>
      </c>
      <c r="AN129" s="104">
        <f t="shared" si="11"/>
        <v>37083311</v>
      </c>
      <c r="AO129" s="104">
        <f t="shared" si="11"/>
        <v>48719822.722000003</v>
      </c>
      <c r="AP129" s="104">
        <f t="shared" si="11"/>
        <v>77941540.483999997</v>
      </c>
      <c r="AQ129" s="104">
        <f t="shared" si="11"/>
        <v>87691504.963999987</v>
      </c>
      <c r="AR129" s="104">
        <f t="shared" si="11"/>
        <v>87690592.963999987</v>
      </c>
      <c r="AS129" s="104">
        <f t="shared" si="11"/>
        <v>87690592.963999987</v>
      </c>
      <c r="AT129" s="104">
        <f t="shared" si="11"/>
        <v>87690592.963999987</v>
      </c>
      <c r="AU129" s="104">
        <f t="shared" si="11"/>
        <v>87690592.963999987</v>
      </c>
      <c r="AV129" s="104">
        <f t="shared" si="11"/>
        <v>87690592.963999987</v>
      </c>
      <c r="AW129" s="104">
        <f t="shared" si="11"/>
        <v>87690592.963999987</v>
      </c>
      <c r="AX129" s="104">
        <f t="shared" si="11"/>
        <v>87690592.963999987</v>
      </c>
      <c r="AY129" s="104">
        <f t="shared" si="11"/>
        <v>87690592.963999987</v>
      </c>
      <c r="AZ129" s="104">
        <f t="shared" si="11"/>
        <v>58456155.362999998</v>
      </c>
      <c r="BA129" s="104">
        <f t="shared" si="11"/>
        <v>47073884.371130012</v>
      </c>
      <c r="BB129" s="104">
        <f t="shared" si="11"/>
        <v>75315848.290875003</v>
      </c>
      <c r="BC129" s="104">
        <f t="shared" si="11"/>
        <v>84724218.517790005</v>
      </c>
      <c r="BD129" s="104">
        <f t="shared" si="11"/>
        <v>84723306.517790005</v>
      </c>
      <c r="BE129" s="104">
        <f t="shared" si="11"/>
        <v>84723306.517790005</v>
      </c>
      <c r="BF129" s="104">
        <f t="shared" si="11"/>
        <v>84723306.517790005</v>
      </c>
      <c r="BG129" s="104">
        <f t="shared" si="11"/>
        <v>84723306.517790005</v>
      </c>
      <c r="BH129" s="104">
        <f t="shared" si="11"/>
        <v>84723306.517790005</v>
      </c>
      <c r="BI129" s="104">
        <f t="shared" si="11"/>
        <v>84723306.517790005</v>
      </c>
      <c r="BJ129" s="104">
        <f t="shared" si="11"/>
        <v>84723306.517790005</v>
      </c>
      <c r="BK129" s="104">
        <f t="shared" si="11"/>
        <v>84723306.517790005</v>
      </c>
      <c r="BL129" s="104">
        <f t="shared" si="11"/>
        <v>56491137.217545003</v>
      </c>
      <c r="BM129" s="167">
        <f>SUM(D129:BL129)</f>
        <v>2831671917.8846588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1191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992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-15797971.333333332</v>
      </c>
      <c r="J208" s="104">
        <f t="shared" si="23"/>
        <v>-17797971.333333332</v>
      </c>
      <c r="K208" s="130">
        <f t="shared" si="23"/>
        <v>-17409910.666666668</v>
      </c>
      <c r="L208" s="130">
        <f t="shared" si="23"/>
        <v>-17409910.666666668</v>
      </c>
      <c r="M208" s="130">
        <f t="shared" si="23"/>
        <v>-17409910.666666668</v>
      </c>
      <c r="N208" s="130">
        <f t="shared" si="23"/>
        <v>-17409910.666666668</v>
      </c>
      <c r="O208" s="130">
        <f t="shared" si="23"/>
        <v>-17409910.666666668</v>
      </c>
      <c r="P208" s="130">
        <f t="shared" si="23"/>
        <v>-17441410.666666668</v>
      </c>
      <c r="Q208" s="130">
        <f t="shared" si="23"/>
        <v>-6425695.6666666679</v>
      </c>
      <c r="R208" s="130">
        <f t="shared" si="23"/>
        <v>2362749.3333333321</v>
      </c>
      <c r="S208" s="130">
        <f t="shared" si="23"/>
        <v>5294549.3333333321</v>
      </c>
      <c r="T208" s="130">
        <f t="shared" si="23"/>
        <v>6294549.3333333321</v>
      </c>
      <c r="U208" s="130">
        <f t="shared" si="23"/>
        <v>6294549.3333333321</v>
      </c>
      <c r="V208" s="130">
        <f t="shared" si="23"/>
        <v>6294549.3333333321</v>
      </c>
      <c r="W208" s="130">
        <f t="shared" si="23"/>
        <v>6294549.3333333321</v>
      </c>
      <c r="X208" s="130">
        <f t="shared" si="23"/>
        <v>6294549.3333333321</v>
      </c>
      <c r="Y208" s="130">
        <f t="shared" si="23"/>
        <v>6294549.3333333321</v>
      </c>
      <c r="Z208" s="130">
        <f t="shared" si="23"/>
        <v>6294549.3333333321</v>
      </c>
      <c r="AA208" s="130">
        <f t="shared" si="23"/>
        <v>6294549.3333333321</v>
      </c>
      <c r="AB208" s="130">
        <f t="shared" si="23"/>
        <v>-2493895.6666666679</v>
      </c>
      <c r="AC208" s="130">
        <f t="shared" si="23"/>
        <v>9358786.8833333328</v>
      </c>
      <c r="AD208" s="130">
        <f t="shared" si="23"/>
        <v>27900442.383333322</v>
      </c>
      <c r="AE208" s="130">
        <f t="shared" si="23"/>
        <v>34072025.833333328</v>
      </c>
      <c r="AF208" s="130">
        <f t="shared" si="23"/>
        <v>34072025.833333328</v>
      </c>
      <c r="AG208" s="130">
        <f t="shared" si="23"/>
        <v>34072025.833333328</v>
      </c>
      <c r="AH208" s="130">
        <f t="shared" si="23"/>
        <v>34072025.833333328</v>
      </c>
      <c r="AI208" s="130">
        <f t="shared" si="23"/>
        <v>34072025.833333328</v>
      </c>
      <c r="AJ208" s="130">
        <f t="shared" ref="AJ208:BL208" si="24">AJ129-AJ206</f>
        <v>34072025.833333328</v>
      </c>
      <c r="AK208" s="130">
        <f t="shared" si="24"/>
        <v>34072025.833333328</v>
      </c>
      <c r="AL208" s="130">
        <f t="shared" si="24"/>
        <v>34072025.833333328</v>
      </c>
      <c r="AM208" s="130">
        <f t="shared" si="24"/>
        <v>34072025.833333328</v>
      </c>
      <c r="AN208" s="130">
        <f t="shared" si="24"/>
        <v>15530370.333333332</v>
      </c>
      <c r="AO208" s="130">
        <f t="shared" si="24"/>
        <v>24871406.055333335</v>
      </c>
      <c r="AP208" s="130">
        <f t="shared" si="24"/>
        <v>54093123.817333326</v>
      </c>
      <c r="AQ208" s="130">
        <f t="shared" si="24"/>
        <v>63843088.297333315</v>
      </c>
      <c r="AR208" s="130">
        <f t="shared" si="24"/>
        <v>63842176.297333315</v>
      </c>
      <c r="AS208" s="130">
        <f t="shared" si="24"/>
        <v>63842176.297333315</v>
      </c>
      <c r="AT208" s="130">
        <f t="shared" si="24"/>
        <v>63842176.297333315</v>
      </c>
      <c r="AU208" s="130">
        <f t="shared" si="24"/>
        <v>63842176.297333315</v>
      </c>
      <c r="AV208" s="130">
        <f t="shared" si="24"/>
        <v>63842176.297333315</v>
      </c>
      <c r="AW208" s="130">
        <f t="shared" si="24"/>
        <v>63842176.297333315</v>
      </c>
      <c r="AX208" s="130">
        <f t="shared" si="24"/>
        <v>63842176.297333315</v>
      </c>
      <c r="AY208" s="130">
        <f t="shared" si="24"/>
        <v>63842176.297333315</v>
      </c>
      <c r="AZ208" s="130">
        <f t="shared" si="24"/>
        <v>34607738.696333334</v>
      </c>
      <c r="BA208" s="130">
        <f t="shared" si="24"/>
        <v>20264246.38446334</v>
      </c>
      <c r="BB208" s="130">
        <f t="shared" si="24"/>
        <v>48506210.304208331</v>
      </c>
      <c r="BC208" s="130">
        <f t="shared" si="24"/>
        <v>57914580.531123333</v>
      </c>
      <c r="BD208" s="130">
        <f t="shared" si="24"/>
        <v>57913668.531123333</v>
      </c>
      <c r="BE208" s="130">
        <f t="shared" si="24"/>
        <v>57913668.531123333</v>
      </c>
      <c r="BF208" s="130">
        <f t="shared" si="24"/>
        <v>57913668.531123333</v>
      </c>
      <c r="BG208" s="130">
        <f t="shared" si="24"/>
        <v>57913668.531123333</v>
      </c>
      <c r="BH208" s="130">
        <f t="shared" si="24"/>
        <v>57913668.531123333</v>
      </c>
      <c r="BI208" s="130">
        <f t="shared" si="24"/>
        <v>57913668.531123333</v>
      </c>
      <c r="BJ208" s="130">
        <f t="shared" si="24"/>
        <v>57913668.531123333</v>
      </c>
      <c r="BK208" s="130">
        <f t="shared" si="24"/>
        <v>57913668.531123333</v>
      </c>
      <c r="BL208" s="130">
        <f t="shared" si="24"/>
        <v>29681499.230878331</v>
      </c>
      <c r="BM208" s="167">
        <f>SUM(D208:BL208)</f>
        <v>1557232004.7113271</v>
      </c>
    </row>
    <row r="209" spans="2:65" x14ac:dyDescent="0.15">
      <c r="B209" s="14" t="s">
        <v>990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-36839646</v>
      </c>
      <c r="J209" s="104">
        <f t="shared" si="25"/>
        <v>-54637617.333333328</v>
      </c>
      <c r="K209" s="130">
        <f t="shared" si="25"/>
        <v>-72047528</v>
      </c>
      <c r="L209" s="130">
        <f t="shared" si="25"/>
        <v>-89457438.666666672</v>
      </c>
      <c r="M209" s="130">
        <f t="shared" si="25"/>
        <v>-106867349.33333334</v>
      </c>
      <c r="N209" s="130">
        <f t="shared" si="25"/>
        <v>-124277260.00000001</v>
      </c>
      <c r="O209" s="130">
        <f t="shared" si="25"/>
        <v>-141687170.66666669</v>
      </c>
      <c r="P209" s="130">
        <f t="shared" si="25"/>
        <v>-159128581.33333334</v>
      </c>
      <c r="Q209" s="130">
        <f t="shared" si="25"/>
        <v>-165554277</v>
      </c>
      <c r="R209" s="130">
        <f t="shared" si="25"/>
        <v>-163191527.66666666</v>
      </c>
      <c r="S209" s="130">
        <f t="shared" si="25"/>
        <v>-157896978.33333331</v>
      </c>
      <c r="T209" s="130">
        <f t="shared" si="25"/>
        <v>-151602428.99999997</v>
      </c>
      <c r="U209" s="130">
        <f t="shared" si="25"/>
        <v>-145307879.66666663</v>
      </c>
      <c r="V209" s="130">
        <f t="shared" si="25"/>
        <v>-139013330.33333328</v>
      </c>
      <c r="W209" s="130">
        <f t="shared" si="25"/>
        <v>-132718780.99999996</v>
      </c>
      <c r="X209" s="130">
        <f t="shared" si="25"/>
        <v>-126424231.66666663</v>
      </c>
      <c r="Y209" s="130">
        <f t="shared" si="25"/>
        <v>-120129682.3333333</v>
      </c>
      <c r="Z209" s="130">
        <f t="shared" si="25"/>
        <v>-113835132.99999997</v>
      </c>
      <c r="AA209" s="130">
        <f t="shared" si="25"/>
        <v>-107540583.66666664</v>
      </c>
      <c r="AB209" s="130">
        <f t="shared" si="25"/>
        <v>-110034479.33333331</v>
      </c>
      <c r="AC209" s="130">
        <f t="shared" si="25"/>
        <v>-100675692.44999999</v>
      </c>
      <c r="AD209" s="130">
        <f t="shared" si="25"/>
        <v>-72775250.066666663</v>
      </c>
      <c r="AE209" s="130">
        <f t="shared" si="25"/>
        <v>-38703224.233333334</v>
      </c>
      <c r="AF209" s="130">
        <f t="shared" si="25"/>
        <v>-4631198.400000006</v>
      </c>
      <c r="AG209" s="130">
        <f t="shared" si="25"/>
        <v>29440827.433333322</v>
      </c>
      <c r="AH209" s="130">
        <f t="shared" si="25"/>
        <v>63512853.266666651</v>
      </c>
      <c r="AI209" s="130">
        <f t="shared" si="25"/>
        <v>97584879.099999979</v>
      </c>
      <c r="AJ209" s="130">
        <f t="shared" si="25"/>
        <v>131656904.93333331</v>
      </c>
      <c r="AK209" s="130">
        <f t="shared" ref="AK209:BL209" si="26">AK208+AJ209</f>
        <v>165728930.76666665</v>
      </c>
      <c r="AL209" s="130">
        <f t="shared" si="26"/>
        <v>199800956.59999996</v>
      </c>
      <c r="AM209" s="130">
        <f t="shared" si="26"/>
        <v>233872982.43333328</v>
      </c>
      <c r="AN209" s="130">
        <f t="shared" si="26"/>
        <v>249403352.76666662</v>
      </c>
      <c r="AO209" s="130">
        <f t="shared" si="26"/>
        <v>274274758.82199997</v>
      </c>
      <c r="AP209" s="130">
        <f t="shared" si="26"/>
        <v>328367882.63933331</v>
      </c>
      <c r="AQ209" s="130">
        <f t="shared" si="26"/>
        <v>392210970.93666661</v>
      </c>
      <c r="AR209" s="130">
        <f t="shared" si="26"/>
        <v>456053147.23399991</v>
      </c>
      <c r="AS209" s="130">
        <f t="shared" si="26"/>
        <v>519895323.53133321</v>
      </c>
      <c r="AT209" s="130">
        <f t="shared" si="26"/>
        <v>583737499.82866657</v>
      </c>
      <c r="AU209" s="130">
        <f t="shared" si="26"/>
        <v>647579676.12599993</v>
      </c>
      <c r="AV209" s="130">
        <f t="shared" si="26"/>
        <v>711421852.42333329</v>
      </c>
      <c r="AW209" s="130">
        <f t="shared" si="26"/>
        <v>775264028.72066665</v>
      </c>
      <c r="AX209" s="130">
        <f t="shared" si="26"/>
        <v>839106205.01800001</v>
      </c>
      <c r="AY209" s="130">
        <f t="shared" si="26"/>
        <v>902948381.31533337</v>
      </c>
      <c r="AZ209" s="130">
        <f t="shared" si="26"/>
        <v>937556120.01166666</v>
      </c>
      <c r="BA209" s="130">
        <f t="shared" si="26"/>
        <v>957820366.39612997</v>
      </c>
      <c r="BB209" s="130">
        <f t="shared" si="26"/>
        <v>1006326576.7003382</v>
      </c>
      <c r="BC209" s="130">
        <f t="shared" si="26"/>
        <v>1064241157.2314615</v>
      </c>
      <c r="BD209" s="130">
        <f t="shared" si="26"/>
        <v>1122154825.7625849</v>
      </c>
      <c r="BE209" s="130">
        <f t="shared" si="26"/>
        <v>1180068494.2937083</v>
      </c>
      <c r="BF209" s="130">
        <f t="shared" si="26"/>
        <v>1237982162.8248317</v>
      </c>
      <c r="BG209" s="130">
        <f t="shared" si="26"/>
        <v>1295895831.3559551</v>
      </c>
      <c r="BH209" s="130">
        <f t="shared" si="26"/>
        <v>1353809499.8870785</v>
      </c>
      <c r="BI209" s="130">
        <f t="shared" si="26"/>
        <v>1411723168.4182019</v>
      </c>
      <c r="BJ209" s="130">
        <f t="shared" si="26"/>
        <v>1469636836.9493253</v>
      </c>
      <c r="BK209" s="130">
        <f t="shared" si="26"/>
        <v>1527550505.4804487</v>
      </c>
      <c r="BL209" s="130">
        <f t="shared" si="26"/>
        <v>1557232004.7113271</v>
      </c>
      <c r="BM209" s="167">
        <f>SUM(D209:BL209)</f>
        <v>21067840019.768391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>
      <selection activeCell="B53" sqref="B53"/>
    </sheetView>
    <sheetView tabSelected="1" topLeftCell="B20" workbookViewId="1">
      <selection activeCell="B70" sqref="B70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-159128581.33333334</v>
      </c>
      <c r="E5" s="121">
        <f>SUM(P35:AA35)</f>
        <v>49094101.99999997</v>
      </c>
      <c r="F5" s="121">
        <f>SUM(AB35:AM35)</f>
        <v>359437832.09999985</v>
      </c>
      <c r="G5" s="121">
        <f>SUM(AN35:AY35)</f>
        <v>688152767.24499977</v>
      </c>
      <c r="H5" s="121">
        <f>SUM(AZ35:BK35)</f>
        <v>619675884.69966006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1024</v>
      </c>
      <c r="C15" s="121">
        <f t="shared" ref="C15:H15" si="1">C5+C13</f>
        <v>0</v>
      </c>
      <c r="D15" s="121">
        <f t="shared" si="1"/>
        <v>-157507498</v>
      </c>
      <c r="E15" s="121">
        <f t="shared" si="1"/>
        <v>51265101.99999997</v>
      </c>
      <c r="F15" s="121">
        <f t="shared" si="1"/>
        <v>361608832.09999985</v>
      </c>
      <c r="G15" s="121">
        <f t="shared" si="1"/>
        <v>690323767.24499977</v>
      </c>
      <c r="H15" s="121">
        <f t="shared" si="1"/>
        <v>621846884.69966006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1026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1037</v>
      </c>
      <c r="C23" s="121">
        <f>C53</f>
        <v>31450257.999999996</v>
      </c>
      <c r="D23" s="121">
        <f>SUM(D53:O53)</f>
        <v>140613353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31450257.999999996</v>
      </c>
      <c r="D25" s="121">
        <f>+D23+D20+D15</f>
        <v>-27749145</v>
      </c>
      <c r="E25" s="121">
        <f t="shared" ref="E25:H25" si="3">+E23+E20+E15</f>
        <v>51265101.99999997</v>
      </c>
      <c r="F25" s="121">
        <f t="shared" si="3"/>
        <v>361608832.09999985</v>
      </c>
      <c r="G25" s="121">
        <f t="shared" si="3"/>
        <v>690323767.24499977</v>
      </c>
      <c r="H25" s="121">
        <f t="shared" si="3"/>
        <v>621846884.69966006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31450257.999999996</v>
      </c>
      <c r="E27" s="121">
        <f t="shared" ref="E27:H27" si="4">+D28</f>
        <v>3701112.9999999963</v>
      </c>
      <c r="F27" s="121">
        <f t="shared" si="4"/>
        <v>54966214.99999997</v>
      </c>
      <c r="G27" s="121">
        <f t="shared" si="4"/>
        <v>416575047.09999979</v>
      </c>
      <c r="H27" s="121">
        <f t="shared" si="4"/>
        <v>1106898814.3449996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31450257.999999996</v>
      </c>
      <c r="D28" s="121">
        <f>+D27+D25</f>
        <v>3701112.9999999963</v>
      </c>
      <c r="E28" s="121">
        <f t="shared" ref="E28:H28" si="5">+E27+E25</f>
        <v>54966214.99999997</v>
      </c>
      <c r="F28" s="121">
        <f t="shared" si="5"/>
        <v>416575047.09999979</v>
      </c>
      <c r="G28" s="121">
        <f t="shared" si="5"/>
        <v>1106898814.3449996</v>
      </c>
      <c r="H28" s="121">
        <f t="shared" si="5"/>
        <v>1728745699.0446596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-15797971.333333332</v>
      </c>
      <c r="I35" s="121">
        <f>'FIN-P&amp;L_CWS'!J208</f>
        <v>-17797971.333333332</v>
      </c>
      <c r="J35" s="121">
        <f>'FIN-P&amp;L_CWS'!K208</f>
        <v>-17409910.666666668</v>
      </c>
      <c r="K35" s="121">
        <f>'FIN-P&amp;L_CWS'!L208</f>
        <v>-17409910.666666668</v>
      </c>
      <c r="L35" s="121">
        <f>'FIN-P&amp;L_CWS'!M208</f>
        <v>-17409910.666666668</v>
      </c>
      <c r="M35" s="121">
        <f>'FIN-P&amp;L_CWS'!N208</f>
        <v>-17409910.666666668</v>
      </c>
      <c r="N35" s="121">
        <f>'FIN-P&amp;L_CWS'!O208</f>
        <v>-17409910.666666668</v>
      </c>
      <c r="O35" s="121">
        <f>'FIN-P&amp;L_CWS'!P208</f>
        <v>-17441410.666666668</v>
      </c>
      <c r="P35" s="121">
        <f>'FIN-P&amp;L_CWS'!Q208</f>
        <v>-6425695.6666666679</v>
      </c>
      <c r="Q35" s="121">
        <f>'FIN-P&amp;L_CWS'!R208</f>
        <v>2362749.3333333321</v>
      </c>
      <c r="R35" s="121">
        <f>'FIN-P&amp;L_CWS'!S208</f>
        <v>5294549.3333333321</v>
      </c>
      <c r="S35" s="121">
        <f>'FIN-P&amp;L_CWS'!T208</f>
        <v>6294549.3333333321</v>
      </c>
      <c r="T35" s="121">
        <f>'FIN-P&amp;L_CWS'!U208</f>
        <v>6294549.3333333321</v>
      </c>
      <c r="U35" s="121">
        <f>'FIN-P&amp;L_CWS'!V208</f>
        <v>6294549.3333333321</v>
      </c>
      <c r="V35" s="121">
        <f>'FIN-P&amp;L_CWS'!W208</f>
        <v>6294549.3333333321</v>
      </c>
      <c r="W35" s="121">
        <f>'FIN-P&amp;L_CWS'!X208</f>
        <v>6294549.3333333321</v>
      </c>
      <c r="X35" s="121">
        <f>'FIN-P&amp;L_CWS'!Y208</f>
        <v>6294549.3333333321</v>
      </c>
      <c r="Y35" s="121">
        <f>'FIN-P&amp;L_CWS'!Z208</f>
        <v>6294549.3333333321</v>
      </c>
      <c r="Z35" s="121">
        <f>'FIN-P&amp;L_CWS'!AA208</f>
        <v>6294549.3333333321</v>
      </c>
      <c r="AA35" s="121">
        <f>'FIN-P&amp;L_CWS'!AB208</f>
        <v>-2493895.6666666679</v>
      </c>
      <c r="AB35" s="121">
        <f>'FIN-P&amp;L_CWS'!AC208</f>
        <v>9358786.8833333328</v>
      </c>
      <c r="AC35" s="121">
        <f>'FIN-P&amp;L_CWS'!AD208</f>
        <v>27900442.383333322</v>
      </c>
      <c r="AD35" s="121">
        <f>'FIN-P&amp;L_CWS'!AE208</f>
        <v>34072025.833333328</v>
      </c>
      <c r="AE35" s="121">
        <f>'FIN-P&amp;L_CWS'!AF208</f>
        <v>34072025.833333328</v>
      </c>
      <c r="AF35" s="121">
        <f>'FIN-P&amp;L_CWS'!AG208</f>
        <v>34072025.833333328</v>
      </c>
      <c r="AG35" s="121">
        <f>'FIN-P&amp;L_CWS'!AH208</f>
        <v>34072025.833333328</v>
      </c>
      <c r="AH35" s="121">
        <f>'FIN-P&amp;L_CWS'!AI208</f>
        <v>34072025.833333328</v>
      </c>
      <c r="AI35" s="121">
        <f>'FIN-P&amp;L_CWS'!AJ208</f>
        <v>34072025.833333328</v>
      </c>
      <c r="AJ35" s="121">
        <f>'FIN-P&amp;L_CWS'!AK208</f>
        <v>34072025.833333328</v>
      </c>
      <c r="AK35" s="121">
        <f>'FIN-P&amp;L_CWS'!AL208</f>
        <v>34072025.833333328</v>
      </c>
      <c r="AL35" s="121">
        <f>'FIN-P&amp;L_CWS'!AM208</f>
        <v>34072025.833333328</v>
      </c>
      <c r="AM35" s="121">
        <f>'FIN-P&amp;L_CWS'!AN208</f>
        <v>15530370.333333332</v>
      </c>
      <c r="AN35" s="121">
        <f>'FIN-P&amp;L_CWS'!AO208</f>
        <v>24871406.055333335</v>
      </c>
      <c r="AO35" s="121">
        <f>'FIN-P&amp;L_CWS'!AP208</f>
        <v>54093123.817333326</v>
      </c>
      <c r="AP35" s="121">
        <f>'FIN-P&amp;L_CWS'!AQ208</f>
        <v>63843088.297333315</v>
      </c>
      <c r="AQ35" s="121">
        <f>'FIN-P&amp;L_CWS'!AR208</f>
        <v>63842176.297333315</v>
      </c>
      <c r="AR35" s="121">
        <f>'FIN-P&amp;L_CWS'!AS208</f>
        <v>63842176.297333315</v>
      </c>
      <c r="AS35" s="121">
        <f>'FIN-P&amp;L_CWS'!AT208</f>
        <v>63842176.297333315</v>
      </c>
      <c r="AT35" s="121">
        <f>'FIN-P&amp;L_CWS'!AU208</f>
        <v>63842176.297333315</v>
      </c>
      <c r="AU35" s="121">
        <f>'FIN-P&amp;L_CWS'!AV208</f>
        <v>63842176.297333315</v>
      </c>
      <c r="AV35" s="121">
        <f>'FIN-P&amp;L_CWS'!AW208</f>
        <v>63842176.297333315</v>
      </c>
      <c r="AW35" s="121">
        <f>'FIN-P&amp;L_CWS'!AX208</f>
        <v>63842176.297333315</v>
      </c>
      <c r="AX35" s="121">
        <f>'FIN-P&amp;L_CWS'!AY208</f>
        <v>63842176.297333315</v>
      </c>
      <c r="AY35" s="121">
        <f>'FIN-P&amp;L_CWS'!AZ208</f>
        <v>34607738.696333334</v>
      </c>
      <c r="AZ35" s="121">
        <f>'FIN-P&amp;L_CWS'!BA208</f>
        <v>20264246.38446334</v>
      </c>
      <c r="BA35" s="121">
        <f>'FIN-P&amp;L_CWS'!BB208</f>
        <v>48506210.304208331</v>
      </c>
      <c r="BB35" s="121">
        <f>'FIN-P&amp;L_CWS'!BC208</f>
        <v>57914580.531123333</v>
      </c>
      <c r="BC35" s="121">
        <f>'FIN-P&amp;L_CWS'!BD208</f>
        <v>57913668.531123333</v>
      </c>
      <c r="BD35" s="121">
        <f>'FIN-P&amp;L_CWS'!BE208</f>
        <v>57913668.531123333</v>
      </c>
      <c r="BE35" s="121">
        <f>'FIN-P&amp;L_CWS'!BF208</f>
        <v>57913668.531123333</v>
      </c>
      <c r="BF35" s="121">
        <f>'FIN-P&amp;L_CWS'!BG208</f>
        <v>57913668.531123333</v>
      </c>
      <c r="BG35" s="121">
        <f>'FIN-P&amp;L_CWS'!BH208</f>
        <v>57913668.531123333</v>
      </c>
      <c r="BH35" s="121">
        <f>'FIN-P&amp;L_CWS'!BI208</f>
        <v>57913668.531123333</v>
      </c>
      <c r="BI35" s="121">
        <f>'FIN-P&amp;L_CWS'!BJ208</f>
        <v>57913668.531123333</v>
      </c>
      <c r="BJ35" s="121">
        <f>'FIN-P&amp;L_CWS'!BK208</f>
        <v>57913668.531123333</v>
      </c>
      <c r="BK35" s="121">
        <f>'FIN-P&amp;L_CWS'!BL208</f>
        <v>29681499.230878331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1024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-15618387.999999998</v>
      </c>
      <c r="I45" s="121">
        <f t="shared" si="7"/>
        <v>-17618388</v>
      </c>
      <c r="J45" s="121">
        <f t="shared" si="7"/>
        <v>-17228994</v>
      </c>
      <c r="K45" s="121">
        <f t="shared" si="7"/>
        <v>-17228994</v>
      </c>
      <c r="L45" s="121">
        <f t="shared" si="7"/>
        <v>-17228994</v>
      </c>
      <c r="M45" s="121">
        <f t="shared" si="7"/>
        <v>-17228994</v>
      </c>
      <c r="N45" s="121">
        <f t="shared" si="7"/>
        <v>-17228994</v>
      </c>
      <c r="O45" s="121">
        <f t="shared" si="7"/>
        <v>-17260494</v>
      </c>
      <c r="P45" s="121">
        <f t="shared" si="7"/>
        <v>-6244779.0000000009</v>
      </c>
      <c r="Q45" s="121">
        <f t="shared" si="7"/>
        <v>2543665.9999999986</v>
      </c>
      <c r="R45" s="121">
        <f t="shared" si="7"/>
        <v>5475465.9999999991</v>
      </c>
      <c r="S45" s="121">
        <f t="shared" si="7"/>
        <v>6475465.9999999991</v>
      </c>
      <c r="T45" s="121">
        <f t="shared" si="7"/>
        <v>6475465.9999999991</v>
      </c>
      <c r="U45" s="121">
        <f t="shared" si="7"/>
        <v>6475465.9999999991</v>
      </c>
      <c r="V45" s="121">
        <f t="shared" si="7"/>
        <v>6475465.9999999991</v>
      </c>
      <c r="W45" s="121">
        <f t="shared" si="7"/>
        <v>6475465.9999999991</v>
      </c>
      <c r="X45" s="121">
        <f t="shared" si="7"/>
        <v>6475465.9999999991</v>
      </c>
      <c r="Y45" s="121">
        <f t="shared" si="7"/>
        <v>6475465.9999999991</v>
      </c>
      <c r="Z45" s="121">
        <f t="shared" si="7"/>
        <v>6475465.9999999991</v>
      </c>
      <c r="AA45" s="121">
        <f t="shared" si="7"/>
        <v>-2312979.0000000014</v>
      </c>
      <c r="AB45" s="121">
        <f t="shared" si="7"/>
        <v>9539703.5499999989</v>
      </c>
      <c r="AC45" s="121">
        <f t="shared" si="7"/>
        <v>28081359.04999999</v>
      </c>
      <c r="AD45" s="121">
        <f t="shared" si="7"/>
        <v>34252942.499999993</v>
      </c>
      <c r="AE45" s="121">
        <f t="shared" si="7"/>
        <v>34252942.499999993</v>
      </c>
      <c r="AF45" s="121">
        <f t="shared" si="7"/>
        <v>34252942.499999993</v>
      </c>
      <c r="AG45" s="121">
        <f t="shared" si="7"/>
        <v>34252942.499999993</v>
      </c>
      <c r="AH45" s="121">
        <f t="shared" si="7"/>
        <v>34252942.499999993</v>
      </c>
      <c r="AI45" s="121">
        <f t="shared" ref="AI45:BK45" si="8">AI35+AI43</f>
        <v>34252942.499999993</v>
      </c>
      <c r="AJ45" s="121">
        <f t="shared" si="8"/>
        <v>34252942.499999993</v>
      </c>
      <c r="AK45" s="121">
        <f t="shared" si="8"/>
        <v>34252942.499999993</v>
      </c>
      <c r="AL45" s="121">
        <f t="shared" si="8"/>
        <v>34252942.499999993</v>
      </c>
      <c r="AM45" s="121">
        <f t="shared" si="8"/>
        <v>15711286.999999998</v>
      </c>
      <c r="AN45" s="121">
        <f t="shared" si="8"/>
        <v>25052322.722000003</v>
      </c>
      <c r="AO45" s="121">
        <f t="shared" si="8"/>
        <v>54274040.48399999</v>
      </c>
      <c r="AP45" s="121">
        <f t="shared" si="8"/>
        <v>64024004.963999979</v>
      </c>
      <c r="AQ45" s="121">
        <f t="shared" si="8"/>
        <v>64023092.963999979</v>
      </c>
      <c r="AR45" s="121">
        <f t="shared" si="8"/>
        <v>64023092.963999979</v>
      </c>
      <c r="AS45" s="121">
        <f t="shared" si="8"/>
        <v>64023092.963999979</v>
      </c>
      <c r="AT45" s="121">
        <f t="shared" si="8"/>
        <v>64023092.963999979</v>
      </c>
      <c r="AU45" s="121">
        <f t="shared" si="8"/>
        <v>64023092.963999979</v>
      </c>
      <c r="AV45" s="121">
        <f t="shared" si="8"/>
        <v>64023092.963999979</v>
      </c>
      <c r="AW45" s="121">
        <f t="shared" si="8"/>
        <v>64023092.963999979</v>
      </c>
      <c r="AX45" s="121">
        <f t="shared" si="8"/>
        <v>64023092.963999979</v>
      </c>
      <c r="AY45" s="121">
        <f t="shared" si="8"/>
        <v>34788655.362999998</v>
      </c>
      <c r="AZ45" s="121">
        <f t="shared" si="8"/>
        <v>20445163.051130008</v>
      </c>
      <c r="BA45" s="121">
        <f t="shared" si="8"/>
        <v>48687126.970874995</v>
      </c>
      <c r="BB45" s="121">
        <f t="shared" si="8"/>
        <v>58095497.197789997</v>
      </c>
      <c r="BC45" s="121">
        <f t="shared" si="8"/>
        <v>58094585.197789997</v>
      </c>
      <c r="BD45" s="121">
        <f t="shared" si="8"/>
        <v>58094585.197789997</v>
      </c>
      <c r="BE45" s="121">
        <f t="shared" si="8"/>
        <v>58094585.197789997</v>
      </c>
      <c r="BF45" s="121">
        <f t="shared" si="8"/>
        <v>58094585.197789997</v>
      </c>
      <c r="BG45" s="121">
        <f t="shared" si="8"/>
        <v>58094585.197789997</v>
      </c>
      <c r="BH45" s="121">
        <f t="shared" si="8"/>
        <v>58094585.197789997</v>
      </c>
      <c r="BI45" s="121">
        <f t="shared" si="8"/>
        <v>58094585.197789997</v>
      </c>
      <c r="BJ45" s="121">
        <f t="shared" si="8"/>
        <v>58094585.197789997</v>
      </c>
      <c r="BK45" s="121">
        <f t="shared" si="8"/>
        <v>29862415.897544999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1025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1037</v>
      </c>
      <c r="C53" s="121">
        <f>'FIN-VALUE_CWS'!C13</f>
        <v>31450257.999999996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119651746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20961607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31450257.999999996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103843358</v>
      </c>
      <c r="I55" s="121">
        <f t="shared" si="10"/>
        <v>-17618388</v>
      </c>
      <c r="J55" s="121">
        <f t="shared" si="10"/>
        <v>-17308994</v>
      </c>
      <c r="K55" s="121">
        <f t="shared" si="10"/>
        <v>-17228994</v>
      </c>
      <c r="L55" s="121">
        <f t="shared" si="10"/>
        <v>-17228994</v>
      </c>
      <c r="M55" s="121">
        <f t="shared" si="10"/>
        <v>-17228994</v>
      </c>
      <c r="N55" s="121">
        <f t="shared" si="10"/>
        <v>3732613</v>
      </c>
      <c r="O55" s="121">
        <f t="shared" si="10"/>
        <v>-17260494</v>
      </c>
      <c r="P55" s="121">
        <f t="shared" si="10"/>
        <v>-6244779.0000000009</v>
      </c>
      <c r="Q55" s="121">
        <f t="shared" si="10"/>
        <v>2543665.9999999986</v>
      </c>
      <c r="R55" s="121">
        <f t="shared" si="10"/>
        <v>5475465.9999999991</v>
      </c>
      <c r="S55" s="121">
        <f t="shared" si="10"/>
        <v>6475465.9999999991</v>
      </c>
      <c r="T55" s="121">
        <f t="shared" si="10"/>
        <v>6475465.9999999991</v>
      </c>
      <c r="U55" s="121">
        <f t="shared" si="10"/>
        <v>6475465.9999999991</v>
      </c>
      <c r="V55" s="121">
        <f t="shared" si="10"/>
        <v>6475465.9999999991</v>
      </c>
      <c r="W55" s="121">
        <f t="shared" si="10"/>
        <v>6475465.9999999991</v>
      </c>
      <c r="X55" s="121">
        <f t="shared" si="10"/>
        <v>6475465.9999999991</v>
      </c>
      <c r="Y55" s="121">
        <f t="shared" si="10"/>
        <v>6475465.9999999991</v>
      </c>
      <c r="Z55" s="121">
        <f t="shared" si="10"/>
        <v>6475465.9999999991</v>
      </c>
      <c r="AA55" s="121">
        <f t="shared" si="10"/>
        <v>-2312979.0000000014</v>
      </c>
      <c r="AB55" s="121">
        <f t="shared" si="10"/>
        <v>9539703.5499999989</v>
      </c>
      <c r="AC55" s="121">
        <f t="shared" si="10"/>
        <v>28081359.04999999</v>
      </c>
      <c r="AD55" s="121">
        <f t="shared" si="10"/>
        <v>34252942.499999993</v>
      </c>
      <c r="AE55" s="121">
        <f t="shared" si="10"/>
        <v>34252942.499999993</v>
      </c>
      <c r="AF55" s="121">
        <f t="shared" si="10"/>
        <v>34252942.499999993</v>
      </c>
      <c r="AG55" s="121">
        <f t="shared" si="10"/>
        <v>34252942.499999993</v>
      </c>
      <c r="AH55" s="121">
        <f t="shared" si="10"/>
        <v>34252942.499999993</v>
      </c>
      <c r="AI55" s="121">
        <f t="shared" si="10"/>
        <v>34252942.499999993</v>
      </c>
      <c r="AJ55" s="121">
        <f t="shared" si="10"/>
        <v>34252942.499999993</v>
      </c>
      <c r="AK55" s="121">
        <f t="shared" si="10"/>
        <v>34252942.499999993</v>
      </c>
      <c r="AL55" s="121">
        <f t="shared" si="10"/>
        <v>34252942.499999993</v>
      </c>
      <c r="AM55" s="121">
        <f t="shared" si="10"/>
        <v>15711286.999999998</v>
      </c>
      <c r="AN55" s="121">
        <f t="shared" si="10"/>
        <v>25052322.722000003</v>
      </c>
      <c r="AO55" s="121">
        <f t="shared" si="10"/>
        <v>54274040.48399999</v>
      </c>
      <c r="AP55" s="121">
        <f t="shared" si="10"/>
        <v>64024004.963999979</v>
      </c>
      <c r="AQ55" s="121">
        <f t="shared" si="10"/>
        <v>64023092.963999979</v>
      </c>
      <c r="AR55" s="121">
        <f t="shared" si="10"/>
        <v>64023092.963999979</v>
      </c>
      <c r="AS55" s="121">
        <f t="shared" si="10"/>
        <v>64023092.963999979</v>
      </c>
      <c r="AT55" s="121">
        <f t="shared" si="10"/>
        <v>64023092.963999979</v>
      </c>
      <c r="AU55" s="121">
        <f t="shared" si="10"/>
        <v>64023092.963999979</v>
      </c>
      <c r="AV55" s="121">
        <f t="shared" si="10"/>
        <v>64023092.963999979</v>
      </c>
      <c r="AW55" s="121">
        <f t="shared" si="10"/>
        <v>64023092.963999979</v>
      </c>
      <c r="AX55" s="121">
        <f t="shared" si="10"/>
        <v>64023092.963999979</v>
      </c>
      <c r="AY55" s="121">
        <f t="shared" si="10"/>
        <v>34788655.362999998</v>
      </c>
      <c r="AZ55" s="121">
        <f t="shared" si="10"/>
        <v>20445163.051130008</v>
      </c>
      <c r="BA55" s="121">
        <f t="shared" si="10"/>
        <v>48687126.970874995</v>
      </c>
      <c r="BB55" s="121">
        <f t="shared" si="10"/>
        <v>58095497.197789997</v>
      </c>
      <c r="BC55" s="121">
        <f t="shared" si="10"/>
        <v>58094585.197789997</v>
      </c>
      <c r="BD55" s="121">
        <f t="shared" si="10"/>
        <v>58094585.197789997</v>
      </c>
      <c r="BE55" s="121">
        <f t="shared" si="10"/>
        <v>58094585.197789997</v>
      </c>
      <c r="BF55" s="121">
        <f t="shared" si="10"/>
        <v>58094585.197789997</v>
      </c>
      <c r="BG55" s="121">
        <f t="shared" si="10"/>
        <v>58094585.197789997</v>
      </c>
      <c r="BH55" s="121">
        <f t="shared" si="10"/>
        <v>58094585.197789997</v>
      </c>
      <c r="BI55" s="121">
        <f t="shared" si="10"/>
        <v>58094585.197789997</v>
      </c>
      <c r="BJ55" s="121">
        <f t="shared" si="10"/>
        <v>58094585.197789997</v>
      </c>
      <c r="BK55" s="121">
        <f t="shared" si="10"/>
        <v>29862415.897544999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31450257.999999996</v>
      </c>
      <c r="E57" s="121">
        <f t="shared" si="11"/>
        <v>31450257.999999996</v>
      </c>
      <c r="F57" s="121">
        <f t="shared" si="11"/>
        <v>31450257.999999996</v>
      </c>
      <c r="G57" s="121">
        <f t="shared" si="11"/>
        <v>31450257.999999996</v>
      </c>
      <c r="H57" s="121">
        <f t="shared" si="11"/>
        <v>0</v>
      </c>
      <c r="I57" s="121">
        <f t="shared" si="11"/>
        <v>103843358</v>
      </c>
      <c r="J57" s="121">
        <f t="shared" si="11"/>
        <v>86224970</v>
      </c>
      <c r="K57" s="121">
        <f t="shared" si="11"/>
        <v>68915976</v>
      </c>
      <c r="L57" s="121">
        <f t="shared" si="11"/>
        <v>51686982</v>
      </c>
      <c r="M57" s="121">
        <f t="shared" si="11"/>
        <v>34457988</v>
      </c>
      <c r="N57" s="121">
        <f t="shared" si="11"/>
        <v>17228994</v>
      </c>
      <c r="O57" s="121">
        <f t="shared" si="11"/>
        <v>20961607</v>
      </c>
      <c r="P57" s="121">
        <f t="shared" si="11"/>
        <v>3701113</v>
      </c>
      <c r="Q57" s="121">
        <f t="shared" si="11"/>
        <v>-2543666.0000000009</v>
      </c>
      <c r="R57" s="121">
        <f t="shared" si="11"/>
        <v>0</v>
      </c>
      <c r="S57" s="121">
        <f t="shared" si="11"/>
        <v>5475465.9999999991</v>
      </c>
      <c r="T57" s="121">
        <f t="shared" si="11"/>
        <v>11950931.999999998</v>
      </c>
      <c r="U57" s="121">
        <f t="shared" si="11"/>
        <v>18426397.999999996</v>
      </c>
      <c r="V57" s="121">
        <f t="shared" si="11"/>
        <v>24901863.999999996</v>
      </c>
      <c r="W57" s="121">
        <f t="shared" si="11"/>
        <v>31377329.999999996</v>
      </c>
      <c r="X57" s="121">
        <f t="shared" si="11"/>
        <v>37852795.999999993</v>
      </c>
      <c r="Y57" s="121">
        <f t="shared" si="11"/>
        <v>44328261.999999993</v>
      </c>
      <c r="Z57" s="121">
        <f t="shared" si="11"/>
        <v>50803727.999999993</v>
      </c>
      <c r="AA57" s="121">
        <f t="shared" si="11"/>
        <v>57279193.999999993</v>
      </c>
      <c r="AB57" s="121">
        <f t="shared" si="11"/>
        <v>54966214.999999993</v>
      </c>
      <c r="AC57" s="121">
        <f t="shared" si="11"/>
        <v>64505918.54999999</v>
      </c>
      <c r="AD57" s="121">
        <f t="shared" si="11"/>
        <v>92587277.599999979</v>
      </c>
      <c r="AE57" s="121">
        <f t="shared" si="11"/>
        <v>126840220.09999996</v>
      </c>
      <c r="AF57" s="121">
        <f t="shared" si="11"/>
        <v>161093162.59999996</v>
      </c>
      <c r="AG57" s="121">
        <f t="shared" si="11"/>
        <v>195346105.09999996</v>
      </c>
      <c r="AH57" s="121">
        <f t="shared" si="11"/>
        <v>229599047.59999996</v>
      </c>
      <c r="AI57" s="121">
        <f t="shared" si="11"/>
        <v>263851990.09999996</v>
      </c>
      <c r="AJ57" s="121">
        <f t="shared" ref="AJ57:BK57" si="12">AI58</f>
        <v>298104932.59999996</v>
      </c>
      <c r="AK57" s="121">
        <f t="shared" si="12"/>
        <v>332357875.09999996</v>
      </c>
      <c r="AL57" s="121">
        <f t="shared" si="12"/>
        <v>366610817.59999996</v>
      </c>
      <c r="AM57" s="121">
        <f t="shared" si="12"/>
        <v>400863760.09999996</v>
      </c>
      <c r="AN57" s="121">
        <f t="shared" si="12"/>
        <v>416575047.09999996</v>
      </c>
      <c r="AO57" s="121">
        <f t="shared" si="12"/>
        <v>441627369.82199997</v>
      </c>
      <c r="AP57" s="121">
        <f t="shared" si="12"/>
        <v>495901410.30599993</v>
      </c>
      <c r="AQ57" s="121">
        <f t="shared" si="12"/>
        <v>559925415.26999986</v>
      </c>
      <c r="AR57" s="121">
        <f t="shared" si="12"/>
        <v>623948508.23399985</v>
      </c>
      <c r="AS57" s="121">
        <f t="shared" si="12"/>
        <v>687971601.19799984</v>
      </c>
      <c r="AT57" s="121">
        <f t="shared" si="12"/>
        <v>751994694.16199982</v>
      </c>
      <c r="AU57" s="121">
        <f t="shared" si="12"/>
        <v>816017787.12599981</v>
      </c>
      <c r="AV57" s="121">
        <f t="shared" si="12"/>
        <v>880040880.08999979</v>
      </c>
      <c r="AW57" s="121">
        <f t="shared" si="12"/>
        <v>944063973.05399978</v>
      </c>
      <c r="AX57" s="121">
        <f t="shared" si="12"/>
        <v>1008087066.0179998</v>
      </c>
      <c r="AY57" s="121">
        <f t="shared" si="12"/>
        <v>1072110158.9819998</v>
      </c>
      <c r="AZ57" s="121">
        <f t="shared" si="12"/>
        <v>1106898814.3449998</v>
      </c>
      <c r="BA57" s="121">
        <f t="shared" si="12"/>
        <v>1127343977.3961298</v>
      </c>
      <c r="BB57" s="121">
        <f t="shared" si="12"/>
        <v>1176031104.3670049</v>
      </c>
      <c r="BC57" s="121">
        <f t="shared" si="12"/>
        <v>1234126601.5647948</v>
      </c>
      <c r="BD57" s="121">
        <f t="shared" si="12"/>
        <v>1292221186.7625847</v>
      </c>
      <c r="BE57" s="121">
        <f t="shared" si="12"/>
        <v>1350315771.9603746</v>
      </c>
      <c r="BF57" s="121">
        <f t="shared" si="12"/>
        <v>1408410357.1581645</v>
      </c>
      <c r="BG57" s="121">
        <f t="shared" si="12"/>
        <v>1466504942.3559544</v>
      </c>
      <c r="BH57" s="121">
        <f t="shared" si="12"/>
        <v>1524599527.5537443</v>
      </c>
      <c r="BI57" s="121">
        <f t="shared" si="12"/>
        <v>1582694112.7515342</v>
      </c>
      <c r="BJ57" s="121">
        <f t="shared" si="12"/>
        <v>1640788697.9493241</v>
      </c>
      <c r="BK57" s="121">
        <f t="shared" si="12"/>
        <v>1698883283.147114</v>
      </c>
      <c r="BL57" s="130"/>
    </row>
    <row r="58" spans="2:64" x14ac:dyDescent="0.15">
      <c r="B58" s="136" t="s">
        <v>468</v>
      </c>
      <c r="C58" s="121">
        <f>C55</f>
        <v>31450257.999999996</v>
      </c>
      <c r="D58" s="121">
        <f t="shared" ref="D58:AI58" si="13">D57+D55</f>
        <v>31450257.999999996</v>
      </c>
      <c r="E58" s="121">
        <f t="shared" si="13"/>
        <v>31450257.999999996</v>
      </c>
      <c r="F58" s="121">
        <f t="shared" si="13"/>
        <v>31450257.999999996</v>
      </c>
      <c r="G58" s="121">
        <f t="shared" si="13"/>
        <v>0</v>
      </c>
      <c r="H58" s="121">
        <f t="shared" si="13"/>
        <v>103843358</v>
      </c>
      <c r="I58" s="121">
        <f t="shared" si="13"/>
        <v>86224970</v>
      </c>
      <c r="J58" s="121">
        <f t="shared" si="13"/>
        <v>68915976</v>
      </c>
      <c r="K58" s="121">
        <f t="shared" si="13"/>
        <v>51686982</v>
      </c>
      <c r="L58" s="121">
        <f t="shared" si="13"/>
        <v>34457988</v>
      </c>
      <c r="M58" s="121">
        <f t="shared" si="13"/>
        <v>17228994</v>
      </c>
      <c r="N58" s="121">
        <f t="shared" si="13"/>
        <v>20961607</v>
      </c>
      <c r="O58" s="121">
        <f t="shared" si="13"/>
        <v>3701113</v>
      </c>
      <c r="P58" s="121">
        <f t="shared" si="13"/>
        <v>-2543666.0000000009</v>
      </c>
      <c r="Q58" s="121">
        <f t="shared" si="13"/>
        <v>0</v>
      </c>
      <c r="R58" s="121">
        <f t="shared" si="13"/>
        <v>5475465.9999999991</v>
      </c>
      <c r="S58" s="121">
        <f t="shared" si="13"/>
        <v>11950931.999999998</v>
      </c>
      <c r="T58" s="121">
        <f t="shared" si="13"/>
        <v>18426397.999999996</v>
      </c>
      <c r="U58" s="121">
        <f t="shared" si="13"/>
        <v>24901863.999999996</v>
      </c>
      <c r="V58" s="121">
        <f t="shared" si="13"/>
        <v>31377329.999999996</v>
      </c>
      <c r="W58" s="121">
        <f t="shared" si="13"/>
        <v>37852795.999999993</v>
      </c>
      <c r="X58" s="121">
        <f t="shared" si="13"/>
        <v>44328261.999999993</v>
      </c>
      <c r="Y58" s="121">
        <f t="shared" si="13"/>
        <v>50803727.999999993</v>
      </c>
      <c r="Z58" s="121">
        <f t="shared" si="13"/>
        <v>57279193.999999993</v>
      </c>
      <c r="AA58" s="121">
        <f t="shared" si="13"/>
        <v>54966214.999999993</v>
      </c>
      <c r="AB58" s="121">
        <f t="shared" si="13"/>
        <v>64505918.54999999</v>
      </c>
      <c r="AC58" s="121">
        <f t="shared" si="13"/>
        <v>92587277.599999979</v>
      </c>
      <c r="AD58" s="121">
        <f t="shared" si="13"/>
        <v>126840220.09999996</v>
      </c>
      <c r="AE58" s="121">
        <f t="shared" si="13"/>
        <v>161093162.59999996</v>
      </c>
      <c r="AF58" s="121">
        <f t="shared" si="13"/>
        <v>195346105.09999996</v>
      </c>
      <c r="AG58" s="121">
        <f t="shared" si="13"/>
        <v>229599047.59999996</v>
      </c>
      <c r="AH58" s="121">
        <f t="shared" si="13"/>
        <v>263851990.09999996</v>
      </c>
      <c r="AI58" s="121">
        <f t="shared" si="13"/>
        <v>298104932.59999996</v>
      </c>
      <c r="AJ58" s="121">
        <f t="shared" ref="AJ58:BK58" si="14">AJ57+AJ55</f>
        <v>332357875.09999996</v>
      </c>
      <c r="AK58" s="121">
        <f t="shared" si="14"/>
        <v>366610817.59999996</v>
      </c>
      <c r="AL58" s="121">
        <f t="shared" si="14"/>
        <v>400863760.09999996</v>
      </c>
      <c r="AM58" s="121">
        <f t="shared" si="14"/>
        <v>416575047.09999996</v>
      </c>
      <c r="AN58" s="121">
        <f t="shared" si="14"/>
        <v>441627369.82199997</v>
      </c>
      <c r="AO58" s="121">
        <f t="shared" si="14"/>
        <v>495901410.30599993</v>
      </c>
      <c r="AP58" s="121">
        <f t="shared" si="14"/>
        <v>559925415.26999986</v>
      </c>
      <c r="AQ58" s="121">
        <f t="shared" si="14"/>
        <v>623948508.23399985</v>
      </c>
      <c r="AR58" s="121">
        <f t="shared" si="14"/>
        <v>687971601.19799984</v>
      </c>
      <c r="AS58" s="121">
        <f t="shared" si="14"/>
        <v>751994694.16199982</v>
      </c>
      <c r="AT58" s="121">
        <f t="shared" si="14"/>
        <v>816017787.12599981</v>
      </c>
      <c r="AU58" s="121">
        <f t="shared" si="14"/>
        <v>880040880.08999979</v>
      </c>
      <c r="AV58" s="121">
        <f t="shared" si="14"/>
        <v>944063973.05399978</v>
      </c>
      <c r="AW58" s="121">
        <f t="shared" si="14"/>
        <v>1008087066.0179998</v>
      </c>
      <c r="AX58" s="121">
        <f t="shared" si="14"/>
        <v>1072110158.9819998</v>
      </c>
      <c r="AY58" s="121">
        <f t="shared" si="14"/>
        <v>1106898814.3449998</v>
      </c>
      <c r="AZ58" s="121">
        <f t="shared" si="14"/>
        <v>1127343977.3961298</v>
      </c>
      <c r="BA58" s="121">
        <f t="shared" si="14"/>
        <v>1176031104.3670049</v>
      </c>
      <c r="BB58" s="121">
        <f t="shared" si="14"/>
        <v>1234126601.5647948</v>
      </c>
      <c r="BC58" s="121">
        <f t="shared" si="14"/>
        <v>1292221186.7625847</v>
      </c>
      <c r="BD58" s="121">
        <f t="shared" si="14"/>
        <v>1350315771.9603746</v>
      </c>
      <c r="BE58" s="121">
        <f t="shared" si="14"/>
        <v>1408410357.1581645</v>
      </c>
      <c r="BF58" s="121">
        <f t="shared" si="14"/>
        <v>1466504942.3559544</v>
      </c>
      <c r="BG58" s="121">
        <f t="shared" si="14"/>
        <v>1524599527.5537443</v>
      </c>
      <c r="BH58" s="121">
        <f t="shared" si="14"/>
        <v>1582694112.7515342</v>
      </c>
      <c r="BI58" s="121">
        <f t="shared" si="14"/>
        <v>1640788697.9493241</v>
      </c>
      <c r="BJ58" s="121">
        <f t="shared" si="14"/>
        <v>1698883283.147114</v>
      </c>
      <c r="BK58" s="121">
        <f t="shared" si="14"/>
        <v>1728745699.0446591</v>
      </c>
      <c r="BL58" s="130"/>
    </row>
    <row r="60" spans="2:64" x14ac:dyDescent="0.15">
      <c r="B60" s="138" t="s">
        <v>1051</v>
      </c>
      <c r="C60" s="130">
        <f>C53</f>
        <v>31450257.999999996</v>
      </c>
      <c r="D60" s="130">
        <f t="shared" ref="D60:AI60" si="15">D53+C60</f>
        <v>31450257.999999996</v>
      </c>
      <c r="E60" s="130">
        <f t="shared" si="15"/>
        <v>31450257.999999996</v>
      </c>
      <c r="F60" s="130">
        <f t="shared" si="15"/>
        <v>31450257.999999996</v>
      </c>
      <c r="G60" s="130">
        <f t="shared" si="15"/>
        <v>31450257.999999996</v>
      </c>
      <c r="H60" s="130">
        <f t="shared" si="15"/>
        <v>151102004</v>
      </c>
      <c r="I60" s="130">
        <f t="shared" si="15"/>
        <v>151102004</v>
      </c>
      <c r="J60" s="130">
        <f t="shared" si="15"/>
        <v>151102004</v>
      </c>
      <c r="K60" s="130">
        <f t="shared" si="15"/>
        <v>151102004</v>
      </c>
      <c r="L60" s="130">
        <f t="shared" si="15"/>
        <v>151102004</v>
      </c>
      <c r="M60" s="130">
        <f t="shared" si="15"/>
        <v>151102004</v>
      </c>
      <c r="N60" s="130">
        <f t="shared" si="15"/>
        <v>172063611</v>
      </c>
      <c r="O60" s="130">
        <f t="shared" si="15"/>
        <v>172063611</v>
      </c>
      <c r="P60" s="130">
        <f t="shared" si="15"/>
        <v>172063611</v>
      </c>
      <c r="Q60" s="130">
        <f t="shared" si="15"/>
        <v>172063611</v>
      </c>
      <c r="R60" s="130">
        <f t="shared" si="15"/>
        <v>172063611</v>
      </c>
      <c r="S60" s="130">
        <f t="shared" si="15"/>
        <v>172063611</v>
      </c>
      <c r="T60" s="130">
        <f t="shared" si="15"/>
        <v>172063611</v>
      </c>
      <c r="U60" s="130">
        <f t="shared" si="15"/>
        <v>172063611</v>
      </c>
      <c r="V60" s="130">
        <f t="shared" si="15"/>
        <v>172063611</v>
      </c>
      <c r="W60" s="130">
        <f t="shared" si="15"/>
        <v>172063611</v>
      </c>
      <c r="X60" s="130">
        <f t="shared" si="15"/>
        <v>172063611</v>
      </c>
      <c r="Y60" s="130">
        <f t="shared" si="15"/>
        <v>172063611</v>
      </c>
      <c r="Z60" s="130">
        <f t="shared" si="15"/>
        <v>172063611</v>
      </c>
      <c r="AA60" s="130">
        <f t="shared" si="15"/>
        <v>172063611</v>
      </c>
      <c r="AB60" s="130">
        <f t="shared" si="15"/>
        <v>172063611</v>
      </c>
      <c r="AC60" s="130">
        <f t="shared" si="15"/>
        <v>172063611</v>
      </c>
      <c r="AD60" s="130">
        <f t="shared" si="15"/>
        <v>172063611</v>
      </c>
      <c r="AE60" s="130">
        <f t="shared" si="15"/>
        <v>172063611</v>
      </c>
      <c r="AF60" s="130">
        <f t="shared" si="15"/>
        <v>172063611</v>
      </c>
      <c r="AG60" s="130">
        <f t="shared" si="15"/>
        <v>172063611</v>
      </c>
      <c r="AH60" s="130">
        <f t="shared" si="15"/>
        <v>172063611</v>
      </c>
      <c r="AI60" s="130">
        <f t="shared" si="15"/>
        <v>172063611</v>
      </c>
      <c r="AJ60" s="130">
        <f t="shared" ref="AJ60:BK60" si="16">AJ53+AI60</f>
        <v>172063611</v>
      </c>
      <c r="AK60" s="130">
        <f t="shared" si="16"/>
        <v>172063611</v>
      </c>
      <c r="AL60" s="130">
        <f t="shared" si="16"/>
        <v>172063611</v>
      </c>
      <c r="AM60" s="130">
        <f t="shared" si="16"/>
        <v>172063611</v>
      </c>
      <c r="AN60" s="130">
        <f t="shared" si="16"/>
        <v>172063611</v>
      </c>
      <c r="AO60" s="130">
        <f t="shared" si="16"/>
        <v>172063611</v>
      </c>
      <c r="AP60" s="130">
        <f t="shared" si="16"/>
        <v>172063611</v>
      </c>
      <c r="AQ60" s="130">
        <f t="shared" si="16"/>
        <v>172063611</v>
      </c>
      <c r="AR60" s="130">
        <f t="shared" si="16"/>
        <v>172063611</v>
      </c>
      <c r="AS60" s="130">
        <f t="shared" si="16"/>
        <v>172063611</v>
      </c>
      <c r="AT60" s="130">
        <f t="shared" si="16"/>
        <v>172063611</v>
      </c>
      <c r="AU60" s="130">
        <f t="shared" si="16"/>
        <v>172063611</v>
      </c>
      <c r="AV60" s="130">
        <f t="shared" si="16"/>
        <v>172063611</v>
      </c>
      <c r="AW60" s="130">
        <f t="shared" si="16"/>
        <v>172063611</v>
      </c>
      <c r="AX60" s="130">
        <f t="shared" si="16"/>
        <v>172063611</v>
      </c>
      <c r="AY60" s="130">
        <f t="shared" si="16"/>
        <v>172063611</v>
      </c>
      <c r="AZ60" s="130">
        <f t="shared" si="16"/>
        <v>172063611</v>
      </c>
      <c r="BA60" s="130">
        <f t="shared" si="16"/>
        <v>172063611</v>
      </c>
      <c r="BB60" s="130">
        <f t="shared" si="16"/>
        <v>172063611</v>
      </c>
      <c r="BC60" s="130">
        <f t="shared" si="16"/>
        <v>172063611</v>
      </c>
      <c r="BD60" s="130">
        <f t="shared" si="16"/>
        <v>172063611</v>
      </c>
      <c r="BE60" s="130">
        <f t="shared" si="16"/>
        <v>172063611</v>
      </c>
      <c r="BF60" s="130">
        <f t="shared" si="16"/>
        <v>172063611</v>
      </c>
      <c r="BG60" s="130">
        <f t="shared" si="16"/>
        <v>172063611</v>
      </c>
      <c r="BH60" s="130">
        <f t="shared" si="16"/>
        <v>172063611</v>
      </c>
      <c r="BI60" s="130">
        <f t="shared" si="16"/>
        <v>172063611</v>
      </c>
      <c r="BJ60" s="130">
        <f t="shared" si="16"/>
        <v>172063611</v>
      </c>
      <c r="BK60" s="130">
        <f t="shared" si="16"/>
        <v>172063611</v>
      </c>
    </row>
    <row r="62" spans="2:64" x14ac:dyDescent="0.15">
      <c r="B62" s="260" t="s">
        <v>993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1037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-15808387.999999998</v>
      </c>
      <c r="I67" s="121">
        <f t="shared" si="17"/>
        <v>-17618388</v>
      </c>
      <c r="J67" s="121">
        <f t="shared" si="17"/>
        <v>-17308994</v>
      </c>
      <c r="K67" s="121">
        <f t="shared" si="17"/>
        <v>-17228994</v>
      </c>
      <c r="L67" s="121">
        <f t="shared" si="17"/>
        <v>-17228994</v>
      </c>
      <c r="M67" s="121">
        <f t="shared" si="17"/>
        <v>-17228994</v>
      </c>
      <c r="N67" s="121">
        <f t="shared" si="17"/>
        <v>-17228994</v>
      </c>
      <c r="O67" s="121">
        <f t="shared" si="17"/>
        <v>-17260494</v>
      </c>
      <c r="P67" s="121">
        <f t="shared" si="17"/>
        <v>-6244779.0000000009</v>
      </c>
      <c r="Q67" s="121">
        <f t="shared" si="17"/>
        <v>2543665.9999999986</v>
      </c>
      <c r="R67" s="121">
        <f t="shared" si="17"/>
        <v>5475465.9999999991</v>
      </c>
      <c r="S67" s="121">
        <f t="shared" si="17"/>
        <v>6475465.9999999991</v>
      </c>
      <c r="T67" s="121">
        <f t="shared" si="17"/>
        <v>6475465.9999999991</v>
      </c>
      <c r="U67" s="121">
        <f t="shared" si="17"/>
        <v>6475465.9999999991</v>
      </c>
      <c r="V67" s="121">
        <f t="shared" si="17"/>
        <v>6475465.9999999991</v>
      </c>
      <c r="W67" s="121">
        <f t="shared" si="17"/>
        <v>6475465.9999999991</v>
      </c>
      <c r="X67" s="121">
        <f t="shared" si="17"/>
        <v>6475465.9999999991</v>
      </c>
      <c r="Y67" s="121">
        <f t="shared" si="17"/>
        <v>6475465.9999999991</v>
      </c>
      <c r="Z67" s="121">
        <f t="shared" si="17"/>
        <v>6475465.9999999991</v>
      </c>
      <c r="AA67" s="121">
        <f t="shared" si="17"/>
        <v>-2312979.0000000014</v>
      </c>
      <c r="AB67" s="121">
        <f t="shared" si="17"/>
        <v>9539703.5499999989</v>
      </c>
      <c r="AC67" s="121">
        <f t="shared" si="17"/>
        <v>28081359.04999999</v>
      </c>
      <c r="AD67" s="121">
        <f t="shared" si="17"/>
        <v>34252942.499999993</v>
      </c>
      <c r="AE67" s="121">
        <f t="shared" si="17"/>
        <v>34252942.499999993</v>
      </c>
      <c r="AF67" s="121">
        <f t="shared" si="17"/>
        <v>34252942.499999993</v>
      </c>
      <c r="AG67" s="121">
        <f t="shared" si="17"/>
        <v>34252942.499999993</v>
      </c>
      <c r="AH67" s="121">
        <f t="shared" si="17"/>
        <v>34252942.499999993</v>
      </c>
      <c r="AI67" s="121">
        <f t="shared" si="17"/>
        <v>34252942.499999993</v>
      </c>
      <c r="AJ67" s="121">
        <f t="shared" si="17"/>
        <v>34252942.499999993</v>
      </c>
      <c r="AK67" s="121">
        <f t="shared" si="17"/>
        <v>34252942.499999993</v>
      </c>
      <c r="AL67" s="121">
        <f t="shared" si="17"/>
        <v>34252942.499999993</v>
      </c>
      <c r="AM67" s="121">
        <f t="shared" si="17"/>
        <v>15711286.999999998</v>
      </c>
      <c r="AN67" s="121">
        <f t="shared" si="17"/>
        <v>25052322.722000003</v>
      </c>
      <c r="AO67" s="121">
        <f t="shared" si="17"/>
        <v>54274040.48399999</v>
      </c>
      <c r="AP67" s="121">
        <f t="shared" si="17"/>
        <v>64024004.963999979</v>
      </c>
      <c r="AQ67" s="121">
        <f t="shared" si="17"/>
        <v>64023092.963999979</v>
      </c>
      <c r="AR67" s="121">
        <f t="shared" si="17"/>
        <v>64023092.963999979</v>
      </c>
      <c r="AS67" s="121">
        <f t="shared" si="17"/>
        <v>64023092.963999979</v>
      </c>
      <c r="AT67" s="121">
        <f t="shared" si="17"/>
        <v>64023092.963999979</v>
      </c>
      <c r="AU67" s="121">
        <f t="shared" si="17"/>
        <v>64023092.963999979</v>
      </c>
      <c r="AV67" s="121">
        <f t="shared" si="17"/>
        <v>64023092.963999979</v>
      </c>
      <c r="AW67" s="121">
        <f t="shared" si="17"/>
        <v>64023092.963999979</v>
      </c>
      <c r="AX67" s="121">
        <f t="shared" si="17"/>
        <v>64023092.963999979</v>
      </c>
      <c r="AY67" s="121">
        <f t="shared" si="17"/>
        <v>34788655.362999998</v>
      </c>
      <c r="AZ67" s="121">
        <f t="shared" si="17"/>
        <v>20445163.051130008</v>
      </c>
      <c r="BA67" s="121">
        <f t="shared" si="17"/>
        <v>48687126.970874995</v>
      </c>
      <c r="BB67" s="121">
        <f t="shared" si="17"/>
        <v>58095497.197789997</v>
      </c>
      <c r="BC67" s="121">
        <f t="shared" si="17"/>
        <v>58094585.197789997</v>
      </c>
      <c r="BD67" s="121">
        <f t="shared" si="17"/>
        <v>58094585.197789997</v>
      </c>
      <c r="BE67" s="121">
        <f t="shared" si="17"/>
        <v>58094585.197789997</v>
      </c>
      <c r="BF67" s="121">
        <f t="shared" si="17"/>
        <v>58094585.197789997</v>
      </c>
      <c r="BG67" s="121">
        <f t="shared" si="17"/>
        <v>58094585.197789997</v>
      </c>
      <c r="BH67" s="121">
        <f t="shared" si="17"/>
        <v>58094585.197789997</v>
      </c>
      <c r="BI67" s="121">
        <f t="shared" si="17"/>
        <v>58094585.197789997</v>
      </c>
      <c r="BJ67" s="121">
        <f t="shared" si="17"/>
        <v>58094585.197789997</v>
      </c>
      <c r="BK67" s="121">
        <f t="shared" si="17"/>
        <v>29862415.897544999</v>
      </c>
      <c r="BL67" s="48">
        <f>SUM(C67:BK67)</f>
        <v>1556682088.0446594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-47258645.999999993</v>
      </c>
      <c r="J69" s="121">
        <f t="shared" si="18"/>
        <v>-64877033.999999993</v>
      </c>
      <c r="K69" s="121">
        <f t="shared" si="18"/>
        <v>-82186028</v>
      </c>
      <c r="L69" s="121">
        <f t="shared" si="18"/>
        <v>-99415022</v>
      </c>
      <c r="M69" s="121">
        <f t="shared" si="18"/>
        <v>-116644016</v>
      </c>
      <c r="N69" s="121">
        <f t="shared" si="18"/>
        <v>-133873010</v>
      </c>
      <c r="O69" s="121">
        <f t="shared" si="18"/>
        <v>-151102004</v>
      </c>
      <c r="P69" s="121">
        <f t="shared" si="18"/>
        <v>-168362498</v>
      </c>
      <c r="Q69" s="121">
        <f t="shared" si="18"/>
        <v>-174607277</v>
      </c>
      <c r="R69" s="121">
        <f t="shared" si="18"/>
        <v>-172063611</v>
      </c>
      <c r="S69" s="121">
        <f t="shared" si="18"/>
        <v>-166588145</v>
      </c>
      <c r="T69" s="121">
        <f t="shared" si="18"/>
        <v>-160112679</v>
      </c>
      <c r="U69" s="121">
        <f t="shared" si="18"/>
        <v>-153637213</v>
      </c>
      <c r="V69" s="121">
        <f t="shared" si="18"/>
        <v>-147161747</v>
      </c>
      <c r="W69" s="121">
        <f t="shared" si="18"/>
        <v>-140686281</v>
      </c>
      <c r="X69" s="121">
        <f t="shared" si="18"/>
        <v>-134210815</v>
      </c>
      <c r="Y69" s="121">
        <f t="shared" si="18"/>
        <v>-127735349</v>
      </c>
      <c r="Z69" s="121">
        <f t="shared" si="18"/>
        <v>-121259883</v>
      </c>
      <c r="AA69" s="121">
        <f t="shared" si="18"/>
        <v>-114784417</v>
      </c>
      <c r="AB69" s="121">
        <f t="shared" si="18"/>
        <v>-117097396</v>
      </c>
      <c r="AC69" s="121">
        <f t="shared" si="18"/>
        <v>-107557692.45</v>
      </c>
      <c r="AD69" s="121">
        <f t="shared" si="18"/>
        <v>-79476333.400000006</v>
      </c>
      <c r="AE69" s="121">
        <f t="shared" si="18"/>
        <v>-45223390.900000013</v>
      </c>
      <c r="AF69" s="121">
        <f t="shared" si="18"/>
        <v>-10970448.400000021</v>
      </c>
      <c r="AG69" s="121">
        <f t="shared" si="18"/>
        <v>23282494.099999972</v>
      </c>
      <c r="AH69" s="121">
        <f t="shared" si="18"/>
        <v>57535436.599999964</v>
      </c>
      <c r="AI69" s="121">
        <f t="shared" si="18"/>
        <v>91788379.099999964</v>
      </c>
      <c r="AJ69" s="121">
        <f t="shared" ref="AJ69:BK69" si="19">AI70</f>
        <v>126041321.59999996</v>
      </c>
      <c r="AK69" s="121">
        <f t="shared" si="19"/>
        <v>160294264.09999996</v>
      </c>
      <c r="AL69" s="121">
        <f t="shared" si="19"/>
        <v>194547206.59999996</v>
      </c>
      <c r="AM69" s="121">
        <f t="shared" si="19"/>
        <v>228800149.09999996</v>
      </c>
      <c r="AN69" s="121">
        <f t="shared" si="19"/>
        <v>244511436.09999996</v>
      </c>
      <c r="AO69" s="121">
        <f t="shared" si="19"/>
        <v>269563758.82199997</v>
      </c>
      <c r="AP69" s="121">
        <f t="shared" si="19"/>
        <v>323837799.30599993</v>
      </c>
      <c r="AQ69" s="121">
        <f t="shared" si="19"/>
        <v>387861804.26999992</v>
      </c>
      <c r="AR69" s="121">
        <f t="shared" si="19"/>
        <v>451884897.23399991</v>
      </c>
      <c r="AS69" s="121">
        <f t="shared" si="19"/>
        <v>515907990.19799989</v>
      </c>
      <c r="AT69" s="121">
        <f t="shared" si="19"/>
        <v>579931083.16199982</v>
      </c>
      <c r="AU69" s="121">
        <f t="shared" si="19"/>
        <v>643954176.12599981</v>
      </c>
      <c r="AV69" s="121">
        <f t="shared" si="19"/>
        <v>707977269.08999979</v>
      </c>
      <c r="AW69" s="121">
        <f t="shared" si="19"/>
        <v>772000362.05399978</v>
      </c>
      <c r="AX69" s="121">
        <f t="shared" si="19"/>
        <v>836023455.01799977</v>
      </c>
      <c r="AY69" s="121">
        <f t="shared" si="19"/>
        <v>900046547.98199975</v>
      </c>
      <c r="AZ69" s="121">
        <f t="shared" si="19"/>
        <v>934835203.34499979</v>
      </c>
      <c r="BA69" s="121">
        <f t="shared" si="19"/>
        <v>955280366.39612985</v>
      </c>
      <c r="BB69" s="121">
        <f t="shared" si="19"/>
        <v>1003967493.3670049</v>
      </c>
      <c r="BC69" s="121">
        <f t="shared" si="19"/>
        <v>1062062990.5647949</v>
      </c>
      <c r="BD69" s="121">
        <f t="shared" si="19"/>
        <v>1120157575.7625849</v>
      </c>
      <c r="BE69" s="121">
        <f t="shared" si="19"/>
        <v>1178252160.9603748</v>
      </c>
      <c r="BF69" s="121">
        <f t="shared" si="19"/>
        <v>1236346746.1581647</v>
      </c>
      <c r="BG69" s="121">
        <f t="shared" si="19"/>
        <v>1294441331.3559546</v>
      </c>
      <c r="BH69" s="121">
        <f t="shared" si="19"/>
        <v>1352535916.5537446</v>
      </c>
      <c r="BI69" s="121">
        <f t="shared" si="19"/>
        <v>1410630501.7515345</v>
      </c>
      <c r="BJ69" s="121">
        <f t="shared" si="19"/>
        <v>1468725086.9493244</v>
      </c>
      <c r="BK69" s="121">
        <f t="shared" si="19"/>
        <v>1526819672.1471143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-47258645.999999993</v>
      </c>
      <c r="I70" s="121">
        <f t="shared" si="20"/>
        <v>-64877033.999999993</v>
      </c>
      <c r="J70" s="121">
        <f t="shared" si="20"/>
        <v>-82186028</v>
      </c>
      <c r="K70" s="121">
        <f t="shared" si="20"/>
        <v>-99415022</v>
      </c>
      <c r="L70" s="121">
        <f t="shared" si="20"/>
        <v>-116644016</v>
      </c>
      <c r="M70" s="121">
        <f t="shared" si="20"/>
        <v>-133873010</v>
      </c>
      <c r="N70" s="121">
        <f t="shared" si="20"/>
        <v>-151102004</v>
      </c>
      <c r="O70" s="121">
        <f t="shared" si="20"/>
        <v>-168362498</v>
      </c>
      <c r="P70" s="121">
        <f t="shared" si="20"/>
        <v>-174607277</v>
      </c>
      <c r="Q70" s="121">
        <f t="shared" si="20"/>
        <v>-172063611</v>
      </c>
      <c r="R70" s="121">
        <f t="shared" si="20"/>
        <v>-166588145</v>
      </c>
      <c r="S70" s="121">
        <f t="shared" si="20"/>
        <v>-160112679</v>
      </c>
      <c r="T70" s="121">
        <f t="shared" si="20"/>
        <v>-153637213</v>
      </c>
      <c r="U70" s="121">
        <f t="shared" si="20"/>
        <v>-147161747</v>
      </c>
      <c r="V70" s="121">
        <f t="shared" si="20"/>
        <v>-140686281</v>
      </c>
      <c r="W70" s="121">
        <f t="shared" si="20"/>
        <v>-134210815</v>
      </c>
      <c r="X70" s="121">
        <f t="shared" si="20"/>
        <v>-127735349</v>
      </c>
      <c r="Y70" s="121">
        <f t="shared" si="20"/>
        <v>-121259883</v>
      </c>
      <c r="Z70" s="121">
        <f t="shared" si="20"/>
        <v>-114784417</v>
      </c>
      <c r="AA70" s="121">
        <f t="shared" si="20"/>
        <v>-117097396</v>
      </c>
      <c r="AB70" s="121">
        <f t="shared" si="20"/>
        <v>-107557692.45</v>
      </c>
      <c r="AC70" s="121">
        <f t="shared" si="20"/>
        <v>-79476333.400000006</v>
      </c>
      <c r="AD70" s="121">
        <f t="shared" si="20"/>
        <v>-45223390.900000013</v>
      </c>
      <c r="AE70" s="121">
        <f t="shared" si="20"/>
        <v>-10970448.400000021</v>
      </c>
      <c r="AF70" s="121">
        <f t="shared" si="20"/>
        <v>23282494.099999972</v>
      </c>
      <c r="AG70" s="121">
        <f t="shared" si="20"/>
        <v>57535436.599999964</v>
      </c>
      <c r="AH70" s="121">
        <f t="shared" si="20"/>
        <v>91788379.099999964</v>
      </c>
      <c r="AI70" s="121">
        <f t="shared" si="20"/>
        <v>126041321.59999996</v>
      </c>
      <c r="AJ70" s="121">
        <f t="shared" ref="AJ70:BK70" si="21">AJ69+AJ67</f>
        <v>160294264.09999996</v>
      </c>
      <c r="AK70" s="121">
        <f t="shared" si="21"/>
        <v>194547206.59999996</v>
      </c>
      <c r="AL70" s="121">
        <f t="shared" si="21"/>
        <v>228800149.09999996</v>
      </c>
      <c r="AM70" s="121">
        <f t="shared" si="21"/>
        <v>244511436.09999996</v>
      </c>
      <c r="AN70" s="121">
        <f t="shared" si="21"/>
        <v>269563758.82199997</v>
      </c>
      <c r="AO70" s="121">
        <f t="shared" si="21"/>
        <v>323837799.30599993</v>
      </c>
      <c r="AP70" s="121">
        <f t="shared" si="21"/>
        <v>387861804.26999992</v>
      </c>
      <c r="AQ70" s="121">
        <f t="shared" si="21"/>
        <v>451884897.23399991</v>
      </c>
      <c r="AR70" s="121">
        <f t="shared" si="21"/>
        <v>515907990.19799989</v>
      </c>
      <c r="AS70" s="121">
        <f t="shared" si="21"/>
        <v>579931083.16199982</v>
      </c>
      <c r="AT70" s="121">
        <f t="shared" si="21"/>
        <v>643954176.12599981</v>
      </c>
      <c r="AU70" s="121">
        <f t="shared" si="21"/>
        <v>707977269.08999979</v>
      </c>
      <c r="AV70" s="121">
        <f t="shared" si="21"/>
        <v>772000362.05399978</v>
      </c>
      <c r="AW70" s="121">
        <f t="shared" si="21"/>
        <v>836023455.01799977</v>
      </c>
      <c r="AX70" s="121">
        <f t="shared" si="21"/>
        <v>900046547.98199975</v>
      </c>
      <c r="AY70" s="121">
        <f t="shared" si="21"/>
        <v>934835203.34499979</v>
      </c>
      <c r="AZ70" s="121">
        <f t="shared" si="21"/>
        <v>955280366.39612985</v>
      </c>
      <c r="BA70" s="121">
        <f t="shared" si="21"/>
        <v>1003967493.3670049</v>
      </c>
      <c r="BB70" s="121">
        <f t="shared" si="21"/>
        <v>1062062990.5647949</v>
      </c>
      <c r="BC70" s="121">
        <f t="shared" si="21"/>
        <v>1120157575.7625849</v>
      </c>
      <c r="BD70" s="121">
        <f t="shared" si="21"/>
        <v>1178252160.9603748</v>
      </c>
      <c r="BE70" s="121">
        <f t="shared" si="21"/>
        <v>1236346746.1581647</v>
      </c>
      <c r="BF70" s="121">
        <f t="shared" si="21"/>
        <v>1294441331.3559546</v>
      </c>
      <c r="BG70" s="121">
        <f t="shared" si="21"/>
        <v>1352535916.5537446</v>
      </c>
      <c r="BH70" s="121">
        <f t="shared" si="21"/>
        <v>1410630501.7515345</v>
      </c>
      <c r="BI70" s="121">
        <f t="shared" si="21"/>
        <v>1468725086.9493244</v>
      </c>
      <c r="BJ70" s="121">
        <f t="shared" si="21"/>
        <v>1526819672.1471143</v>
      </c>
      <c r="BK70" s="121">
        <f t="shared" si="21"/>
        <v>1556682088.0446594</v>
      </c>
      <c r="BL70" s="130">
        <f>+BK58-BK70</f>
        <v>172063610.99999976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" width="12.6640625" style="48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1091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31450257.999999996</v>
      </c>
      <c r="E7" s="121">
        <f>P50</f>
        <v>3701113</v>
      </c>
      <c r="F7" s="121">
        <f>AB50</f>
        <v>54966214.999999993</v>
      </c>
      <c r="G7" s="121">
        <f>AN50</f>
        <v>416575047.09999996</v>
      </c>
      <c r="H7" s="121">
        <f>AZ50</f>
        <v>1106898814.3449998</v>
      </c>
      <c r="I7" s="121">
        <f>BL50</f>
        <v>1728745699.0446591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31450257.999999996</v>
      </c>
      <c r="E10" s="121">
        <f>P53</f>
        <v>3701113</v>
      </c>
      <c r="F10" s="121">
        <f>AB53</f>
        <v>54966214.999999993</v>
      </c>
      <c r="G10" s="121">
        <f>SUM(G7:G9)</f>
        <v>416575047.09999996</v>
      </c>
      <c r="H10" s="121">
        <f>SUM(H7:H9)</f>
        <v>1106898814.3449998</v>
      </c>
      <c r="I10" s="121">
        <f>SUM(I7:I9)</f>
        <v>1728745699.0446591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31450257.999999996</v>
      </c>
      <c r="E17" s="121">
        <f>E15+E10</f>
        <v>12935029.666666666</v>
      </c>
      <c r="F17" s="121">
        <f>F15+F10</f>
        <v>62029131.666666657</v>
      </c>
      <c r="G17" s="121">
        <f>G15+G10</f>
        <v>421466963.76666665</v>
      </c>
      <c r="H17" s="121">
        <f>H15+H10</f>
        <v>1109619731.0116665</v>
      </c>
      <c r="I17" s="121">
        <f>I15+I10</f>
        <v>1729295615.7113259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31450257.999999996</v>
      </c>
      <c r="E34" s="121">
        <f>P77</f>
        <v>172063611</v>
      </c>
      <c r="F34" s="121">
        <f>AB77</f>
        <v>172063611</v>
      </c>
      <c r="G34" s="121">
        <f>AN77</f>
        <v>172063611</v>
      </c>
      <c r="H34" s="121">
        <f>AZ77</f>
        <v>172063611</v>
      </c>
      <c r="I34" s="121">
        <f>BL77</f>
        <v>172063611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-141687170.66666669</v>
      </c>
      <c r="F35" s="121">
        <f>AB78</f>
        <v>-107540583.66666664</v>
      </c>
      <c r="G35" s="121">
        <f>AN78</f>
        <v>233872982.43333328</v>
      </c>
      <c r="H35" s="121">
        <f>AZ78</f>
        <v>902948381.31533337</v>
      </c>
      <c r="I35" s="121">
        <f>BL78</f>
        <v>1527550505.4804487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-17441410.666666668</v>
      </c>
      <c r="F36" s="121">
        <f>AB79</f>
        <v>-2493895.6666666679</v>
      </c>
      <c r="G36" s="121">
        <f>AN79</f>
        <v>15530370.333333332</v>
      </c>
      <c r="H36" s="121">
        <f>AZ79</f>
        <v>34607738.696333334</v>
      </c>
      <c r="I36" s="121">
        <f>BL79</f>
        <v>29681499.230878331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31450257.999999996</v>
      </c>
      <c r="E37" s="121">
        <f>P80</f>
        <v>12935029.666666646</v>
      </c>
      <c r="F37" s="121">
        <f>AB80</f>
        <v>62029131.666666687</v>
      </c>
      <c r="G37" s="121">
        <f>AN80</f>
        <v>421466963.76666659</v>
      </c>
      <c r="H37" s="121">
        <f>AZ80</f>
        <v>1109619731.0116668</v>
      </c>
      <c r="I37" s="121">
        <f>BL80</f>
        <v>1729295615.7113271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31450257.999999996</v>
      </c>
      <c r="E39" s="121">
        <f>E37+E31</f>
        <v>12935029.666666646</v>
      </c>
      <c r="F39" s="121">
        <f>F37+F31</f>
        <v>62029131.666666687</v>
      </c>
      <c r="G39" s="121">
        <f>G37+G31</f>
        <v>421466963.76666659</v>
      </c>
      <c r="H39" s="121">
        <f>H37+H31</f>
        <v>1109619731.0116668</v>
      </c>
      <c r="I39" s="121">
        <f>I37+I31</f>
        <v>1729295615.7113271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955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31450257.999999996</v>
      </c>
      <c r="E50" s="121">
        <f>IF($D42="Y",'FIN-CASHFLOW_CWS'!D58,'FIN-CASHFLOW_CWS'!D70)</f>
        <v>31450257.999999996</v>
      </c>
      <c r="F50" s="121">
        <f>IF($D42="Y",'FIN-CASHFLOW_CWS'!E58,'FIN-CASHFLOW_CWS'!E70)</f>
        <v>31450257.999999996</v>
      </c>
      <c r="G50" s="121">
        <f>IF($D42="Y",'FIN-CASHFLOW_CWS'!F58,'FIN-CASHFLOW_CWS'!F70)</f>
        <v>31450257.999999996</v>
      </c>
      <c r="H50" s="121">
        <f>IF($D42="Y",'FIN-CASHFLOW_CWS'!G58,'FIN-CASHFLOW_CWS'!G70)</f>
        <v>0</v>
      </c>
      <c r="I50" s="121">
        <f>IF($D42="Y",'FIN-CASHFLOW_CWS'!H58,'FIN-CASHFLOW_CWS'!H70)</f>
        <v>103843358</v>
      </c>
      <c r="J50" s="121">
        <f>IF($D42="Y",'FIN-CASHFLOW_CWS'!I58,'FIN-CASHFLOW_CWS'!I70)</f>
        <v>86224970</v>
      </c>
      <c r="K50" s="121">
        <f>IF($D42="Y",'FIN-CASHFLOW_CWS'!J58,'FIN-CASHFLOW_CWS'!J70)</f>
        <v>68915976</v>
      </c>
      <c r="L50" s="121">
        <f>IF($D42="Y",'FIN-CASHFLOW_CWS'!K58,'FIN-CASHFLOW_CWS'!K70)</f>
        <v>51686982</v>
      </c>
      <c r="M50" s="121">
        <f>IF($D42="Y",'FIN-CASHFLOW_CWS'!L58,'FIN-CASHFLOW_CWS'!L70)</f>
        <v>34457988</v>
      </c>
      <c r="N50" s="121">
        <f>IF($D42="Y",'FIN-CASHFLOW_CWS'!M58,'FIN-CASHFLOW_CWS'!M70)</f>
        <v>17228994</v>
      </c>
      <c r="O50" s="121">
        <f>IF($D42="Y",'FIN-CASHFLOW_CWS'!N58,'FIN-CASHFLOW_CWS'!N70)</f>
        <v>20961607</v>
      </c>
      <c r="P50" s="121">
        <f>IF($D42="Y",'FIN-CASHFLOW_CWS'!O58,'FIN-CASHFLOW_CWS'!O70)</f>
        <v>3701113</v>
      </c>
      <c r="Q50" s="121">
        <f>IF($D42="Y",'FIN-CASHFLOW_CWS'!P58,'FIN-CASHFLOW_CWS'!P70)</f>
        <v>-2543666.0000000009</v>
      </c>
      <c r="R50" s="121">
        <f>IF($D42="Y",'FIN-CASHFLOW_CWS'!Q58,'FIN-CASHFLOW_CWS'!Q70)</f>
        <v>0</v>
      </c>
      <c r="S50" s="121">
        <f>IF($D42="Y",'FIN-CASHFLOW_CWS'!R58,'FIN-CASHFLOW_CWS'!R70)</f>
        <v>5475465.9999999991</v>
      </c>
      <c r="T50" s="121">
        <f>IF($D42="Y",'FIN-CASHFLOW_CWS'!S58,'FIN-CASHFLOW_CWS'!S70)</f>
        <v>11950931.999999998</v>
      </c>
      <c r="U50" s="121">
        <f>IF($D42="Y",'FIN-CASHFLOW_CWS'!T58,'FIN-CASHFLOW_CWS'!T70)</f>
        <v>18426397.999999996</v>
      </c>
      <c r="V50" s="121">
        <f>IF($D42="Y",'FIN-CASHFLOW_CWS'!U58,'FIN-CASHFLOW_CWS'!U70)</f>
        <v>24901863.999999996</v>
      </c>
      <c r="W50" s="121">
        <f>IF($D42="Y",'FIN-CASHFLOW_CWS'!V58,'FIN-CASHFLOW_CWS'!V70)</f>
        <v>31377329.999999996</v>
      </c>
      <c r="X50" s="121">
        <f>IF($D42="Y",'FIN-CASHFLOW_CWS'!W58,'FIN-CASHFLOW_CWS'!W70)</f>
        <v>37852795.999999993</v>
      </c>
      <c r="Y50" s="121">
        <f>IF($D42="Y",'FIN-CASHFLOW_CWS'!X58,'FIN-CASHFLOW_CWS'!X70)</f>
        <v>44328261.999999993</v>
      </c>
      <c r="Z50" s="121">
        <f>IF($D42="Y",'FIN-CASHFLOW_CWS'!Y58,'FIN-CASHFLOW_CWS'!Y70)</f>
        <v>50803727.999999993</v>
      </c>
      <c r="AA50" s="121">
        <f>IF($D42="Y",'FIN-CASHFLOW_CWS'!Z58,'FIN-CASHFLOW_CWS'!Z70)</f>
        <v>57279193.999999993</v>
      </c>
      <c r="AB50" s="121">
        <f>IF($D42="Y",'FIN-CASHFLOW_CWS'!AA58,'FIN-CASHFLOW_CWS'!AA70)</f>
        <v>54966214.999999993</v>
      </c>
      <c r="AC50" s="121">
        <f>IF($D42="Y",'FIN-CASHFLOW_CWS'!AB58,'FIN-CASHFLOW_CWS'!AB70)</f>
        <v>64505918.54999999</v>
      </c>
      <c r="AD50" s="121">
        <f>IF($D42="Y",'FIN-CASHFLOW_CWS'!AC58,'FIN-CASHFLOW_CWS'!AC70)</f>
        <v>92587277.599999979</v>
      </c>
      <c r="AE50" s="121">
        <f>IF($D42="Y",'FIN-CASHFLOW_CWS'!AD58,'FIN-CASHFLOW_CWS'!AD70)</f>
        <v>126840220.09999996</v>
      </c>
      <c r="AF50" s="121">
        <f>IF($D42="Y",'FIN-CASHFLOW_CWS'!AE58,'FIN-CASHFLOW_CWS'!AE70)</f>
        <v>161093162.59999996</v>
      </c>
      <c r="AG50" s="121">
        <f>IF($D42="Y",'FIN-CASHFLOW_CWS'!AF58,'FIN-CASHFLOW_CWS'!AF70)</f>
        <v>195346105.09999996</v>
      </c>
      <c r="AH50" s="121">
        <f>IF($D42="Y",'FIN-CASHFLOW_CWS'!AG58,'FIN-CASHFLOW_CWS'!AG70)</f>
        <v>229599047.59999996</v>
      </c>
      <c r="AI50" s="121">
        <f>IF($D42="Y",'FIN-CASHFLOW_CWS'!AH58,'FIN-CASHFLOW_CWS'!AH70)</f>
        <v>263851990.09999996</v>
      </c>
      <c r="AJ50" s="121">
        <f>IF($D42="Y",'FIN-CASHFLOW_CWS'!AI58,'FIN-CASHFLOW_CWS'!AI70)</f>
        <v>298104932.59999996</v>
      </c>
      <c r="AK50" s="121">
        <f>IF($D42="Y",'FIN-CASHFLOW_CWS'!AJ58,'FIN-CASHFLOW_CWS'!AJ70)</f>
        <v>332357875.09999996</v>
      </c>
      <c r="AL50" s="121">
        <f>IF($D42="Y",'FIN-CASHFLOW_CWS'!AK58,'FIN-CASHFLOW_CWS'!AK70)</f>
        <v>366610817.59999996</v>
      </c>
      <c r="AM50" s="121">
        <f>IF($D42="Y",'FIN-CASHFLOW_CWS'!AL58,'FIN-CASHFLOW_CWS'!AL70)</f>
        <v>400863760.09999996</v>
      </c>
      <c r="AN50" s="121">
        <f>IF($D42="Y",'FIN-CASHFLOW_CWS'!AM58,'FIN-CASHFLOW_CWS'!AM70)</f>
        <v>416575047.09999996</v>
      </c>
      <c r="AO50" s="121">
        <f>IF($D42="Y",'FIN-CASHFLOW_CWS'!AN58,'FIN-CASHFLOW_CWS'!AN70)</f>
        <v>441627369.82199997</v>
      </c>
      <c r="AP50" s="121">
        <f>IF($D42="Y",'FIN-CASHFLOW_CWS'!AO58,'FIN-CASHFLOW_CWS'!AO70)</f>
        <v>495901410.30599993</v>
      </c>
      <c r="AQ50" s="121">
        <f>IF($D42="Y",'FIN-CASHFLOW_CWS'!AP58,'FIN-CASHFLOW_CWS'!AP70)</f>
        <v>559925415.26999986</v>
      </c>
      <c r="AR50" s="121">
        <f>IF($D42="Y",'FIN-CASHFLOW_CWS'!AQ58,'FIN-CASHFLOW_CWS'!AQ70)</f>
        <v>623948508.23399985</v>
      </c>
      <c r="AS50" s="121">
        <f>IF($D42="Y",'FIN-CASHFLOW_CWS'!AR58,'FIN-CASHFLOW_CWS'!AR70)</f>
        <v>687971601.19799984</v>
      </c>
      <c r="AT50" s="121">
        <f>IF($D42="Y",'FIN-CASHFLOW_CWS'!AS58,'FIN-CASHFLOW_CWS'!AS70)</f>
        <v>751994694.16199982</v>
      </c>
      <c r="AU50" s="121">
        <f>IF($D42="Y",'FIN-CASHFLOW_CWS'!AT58,'FIN-CASHFLOW_CWS'!AT70)</f>
        <v>816017787.12599981</v>
      </c>
      <c r="AV50" s="121">
        <f>IF($D42="Y",'FIN-CASHFLOW_CWS'!AU58,'FIN-CASHFLOW_CWS'!AU70)</f>
        <v>880040880.08999979</v>
      </c>
      <c r="AW50" s="121">
        <f>IF($D42="Y",'FIN-CASHFLOW_CWS'!AV58,'FIN-CASHFLOW_CWS'!AV70)</f>
        <v>944063973.05399978</v>
      </c>
      <c r="AX50" s="121">
        <f>IF($D42="Y",'FIN-CASHFLOW_CWS'!AW58,'FIN-CASHFLOW_CWS'!AW70)</f>
        <v>1008087066.0179998</v>
      </c>
      <c r="AY50" s="121">
        <f>IF($D42="Y",'FIN-CASHFLOW_CWS'!AX58,'FIN-CASHFLOW_CWS'!AX70)</f>
        <v>1072110158.9819998</v>
      </c>
      <c r="AZ50" s="121">
        <f>IF($D42="Y",'FIN-CASHFLOW_CWS'!AY58,'FIN-CASHFLOW_CWS'!AY70)</f>
        <v>1106898814.3449998</v>
      </c>
      <c r="BA50" s="121">
        <f>IF($D42="Y",'FIN-CASHFLOW_CWS'!AZ58,'FIN-CASHFLOW_CWS'!AZ70)</f>
        <v>1127343977.3961298</v>
      </c>
      <c r="BB50" s="121">
        <f>IF($D42="Y",'FIN-CASHFLOW_CWS'!BA58,'FIN-CASHFLOW_CWS'!BA70)</f>
        <v>1176031104.3670049</v>
      </c>
      <c r="BC50" s="121">
        <f>IF($D42="Y",'FIN-CASHFLOW_CWS'!BB58,'FIN-CASHFLOW_CWS'!BB70)</f>
        <v>1234126601.5647948</v>
      </c>
      <c r="BD50" s="121">
        <f>IF($D42="Y",'FIN-CASHFLOW_CWS'!BC58,'FIN-CASHFLOW_CWS'!BC70)</f>
        <v>1292221186.7625847</v>
      </c>
      <c r="BE50" s="121">
        <f>IF($D42="Y",'FIN-CASHFLOW_CWS'!BD58,'FIN-CASHFLOW_CWS'!BD70)</f>
        <v>1350315771.9603746</v>
      </c>
      <c r="BF50" s="121">
        <f>IF($D42="Y",'FIN-CASHFLOW_CWS'!BE58,'FIN-CASHFLOW_CWS'!BE70)</f>
        <v>1408410357.1581645</v>
      </c>
      <c r="BG50" s="121">
        <f>IF($D42="Y",'FIN-CASHFLOW_CWS'!BF58,'FIN-CASHFLOW_CWS'!BF70)</f>
        <v>1466504942.3559544</v>
      </c>
      <c r="BH50" s="121">
        <f>IF($D42="Y",'FIN-CASHFLOW_CWS'!BG58,'FIN-CASHFLOW_CWS'!BG70)</f>
        <v>1524599527.5537443</v>
      </c>
      <c r="BI50" s="121">
        <f>IF($D42="Y",'FIN-CASHFLOW_CWS'!BH58,'FIN-CASHFLOW_CWS'!BH70)</f>
        <v>1582694112.7515342</v>
      </c>
      <c r="BJ50" s="121">
        <f>IF($D42="Y",'FIN-CASHFLOW_CWS'!BI58,'FIN-CASHFLOW_CWS'!BI70)</f>
        <v>1640788697.9493241</v>
      </c>
      <c r="BK50" s="121">
        <f>IF($D42="Y",'FIN-CASHFLOW_CWS'!BJ58,'FIN-CASHFLOW_CWS'!BJ70)</f>
        <v>1698883283.147114</v>
      </c>
      <c r="BL50" s="121">
        <f>IF($D42="Y",'FIN-CASHFLOW_CWS'!BK58,'FIN-CASHFLOW_CWS'!BK70)</f>
        <v>1728745699.0446591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31450257.999999996</v>
      </c>
      <c r="E53" s="121">
        <f>SUM(E50:E52)</f>
        <v>31450257.999999996</v>
      </c>
      <c r="F53" s="121">
        <f t="shared" ref="F53:BL53" si="3">SUM(F50:F52)</f>
        <v>31450257.999999996</v>
      </c>
      <c r="G53" s="121">
        <f t="shared" si="3"/>
        <v>31450257.999999996</v>
      </c>
      <c r="H53" s="121">
        <f t="shared" si="3"/>
        <v>0</v>
      </c>
      <c r="I53" s="121">
        <f t="shared" si="3"/>
        <v>103843358</v>
      </c>
      <c r="J53" s="121">
        <f t="shared" si="3"/>
        <v>86224970</v>
      </c>
      <c r="K53" s="121">
        <f t="shared" si="3"/>
        <v>68915976</v>
      </c>
      <c r="L53" s="121">
        <f t="shared" si="3"/>
        <v>51686982</v>
      </c>
      <c r="M53" s="121">
        <f t="shared" si="3"/>
        <v>34457988</v>
      </c>
      <c r="N53" s="121">
        <f t="shared" si="3"/>
        <v>17228994</v>
      </c>
      <c r="O53" s="121">
        <f t="shared" si="3"/>
        <v>20961607</v>
      </c>
      <c r="P53" s="121">
        <f t="shared" si="3"/>
        <v>3701113</v>
      </c>
      <c r="Q53" s="121">
        <f t="shared" si="3"/>
        <v>-2543666.0000000009</v>
      </c>
      <c r="R53" s="121">
        <f t="shared" si="3"/>
        <v>0</v>
      </c>
      <c r="S53" s="121">
        <f t="shared" si="3"/>
        <v>5475465.9999999991</v>
      </c>
      <c r="T53" s="121">
        <f t="shared" si="3"/>
        <v>11950931.999999998</v>
      </c>
      <c r="U53" s="121">
        <f t="shared" si="3"/>
        <v>18426397.999999996</v>
      </c>
      <c r="V53" s="121">
        <f t="shared" si="3"/>
        <v>24901863.999999996</v>
      </c>
      <c r="W53" s="121">
        <f t="shared" si="3"/>
        <v>31377329.999999996</v>
      </c>
      <c r="X53" s="121">
        <f t="shared" si="3"/>
        <v>37852795.999999993</v>
      </c>
      <c r="Y53" s="121">
        <f t="shared" si="3"/>
        <v>44328261.999999993</v>
      </c>
      <c r="Z53" s="121">
        <f t="shared" si="3"/>
        <v>50803727.999999993</v>
      </c>
      <c r="AA53" s="121">
        <f t="shared" si="3"/>
        <v>57279193.999999993</v>
      </c>
      <c r="AB53" s="121">
        <f t="shared" si="3"/>
        <v>54966214.999999993</v>
      </c>
      <c r="AC53" s="121">
        <f t="shared" si="3"/>
        <v>64505918.54999999</v>
      </c>
      <c r="AD53" s="121">
        <f t="shared" si="3"/>
        <v>92587277.599999979</v>
      </c>
      <c r="AE53" s="121">
        <f t="shared" si="3"/>
        <v>126840220.09999996</v>
      </c>
      <c r="AF53" s="121">
        <f t="shared" si="3"/>
        <v>161093162.59999996</v>
      </c>
      <c r="AG53" s="121">
        <f t="shared" si="3"/>
        <v>195346105.09999996</v>
      </c>
      <c r="AH53" s="121">
        <f t="shared" si="3"/>
        <v>229599047.59999996</v>
      </c>
      <c r="AI53" s="121">
        <f t="shared" si="3"/>
        <v>263851990.09999996</v>
      </c>
      <c r="AJ53" s="121">
        <f t="shared" si="3"/>
        <v>298104932.59999996</v>
      </c>
      <c r="AK53" s="121">
        <f t="shared" si="3"/>
        <v>332357875.09999996</v>
      </c>
      <c r="AL53" s="121">
        <f t="shared" si="3"/>
        <v>366610817.59999996</v>
      </c>
      <c r="AM53" s="121">
        <f t="shared" si="3"/>
        <v>400863760.09999996</v>
      </c>
      <c r="AN53" s="121">
        <f t="shared" si="3"/>
        <v>416575047.09999996</v>
      </c>
      <c r="AO53" s="121">
        <f t="shared" si="3"/>
        <v>441627369.82199997</v>
      </c>
      <c r="AP53" s="121">
        <f t="shared" si="3"/>
        <v>495901410.30599993</v>
      </c>
      <c r="AQ53" s="121">
        <f t="shared" si="3"/>
        <v>559925415.26999986</v>
      </c>
      <c r="AR53" s="121">
        <f t="shared" si="3"/>
        <v>623948508.23399985</v>
      </c>
      <c r="AS53" s="121">
        <f t="shared" si="3"/>
        <v>687971601.19799984</v>
      </c>
      <c r="AT53" s="121">
        <f t="shared" si="3"/>
        <v>751994694.16199982</v>
      </c>
      <c r="AU53" s="121">
        <f t="shared" si="3"/>
        <v>816017787.12599981</v>
      </c>
      <c r="AV53" s="121">
        <f t="shared" si="3"/>
        <v>880040880.08999979</v>
      </c>
      <c r="AW53" s="121">
        <f t="shared" si="3"/>
        <v>944063973.05399978</v>
      </c>
      <c r="AX53" s="121">
        <f t="shared" si="3"/>
        <v>1008087066.0179998</v>
      </c>
      <c r="AY53" s="121">
        <f t="shared" si="3"/>
        <v>1072110158.9819998</v>
      </c>
      <c r="AZ53" s="121">
        <f t="shared" si="3"/>
        <v>1106898814.3449998</v>
      </c>
      <c r="BA53" s="121">
        <f t="shared" si="3"/>
        <v>1127343977.3961298</v>
      </c>
      <c r="BB53" s="121">
        <f t="shared" si="3"/>
        <v>1176031104.3670049</v>
      </c>
      <c r="BC53" s="121">
        <f t="shared" si="3"/>
        <v>1234126601.5647948</v>
      </c>
      <c r="BD53" s="121">
        <f t="shared" si="3"/>
        <v>1292221186.7625847</v>
      </c>
      <c r="BE53" s="121">
        <f t="shared" si="3"/>
        <v>1350315771.9603746</v>
      </c>
      <c r="BF53" s="121">
        <f t="shared" si="3"/>
        <v>1408410357.1581645</v>
      </c>
      <c r="BG53" s="121">
        <f t="shared" si="3"/>
        <v>1466504942.3559544</v>
      </c>
      <c r="BH53" s="121">
        <f t="shared" si="3"/>
        <v>1524599527.5537443</v>
      </c>
      <c r="BI53" s="121">
        <f t="shared" si="3"/>
        <v>1582694112.7515342</v>
      </c>
      <c r="BJ53" s="121">
        <f t="shared" si="3"/>
        <v>1640788697.9493241</v>
      </c>
      <c r="BK53" s="121">
        <f t="shared" si="3"/>
        <v>1698883283.147114</v>
      </c>
      <c r="BL53" s="121">
        <f t="shared" si="3"/>
        <v>1728745699.0446591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31450257.999999996</v>
      </c>
      <c r="E60" s="121">
        <f t="shared" si="5"/>
        <v>31450257.999999996</v>
      </c>
      <c r="F60" s="121">
        <f t="shared" si="5"/>
        <v>31450257.999999996</v>
      </c>
      <c r="G60" s="121">
        <f t="shared" si="5"/>
        <v>31450257.999999996</v>
      </c>
      <c r="H60" s="121">
        <f t="shared" si="5"/>
        <v>10408583.333333334</v>
      </c>
      <c r="I60" s="121">
        <f t="shared" si="5"/>
        <v>114262358</v>
      </c>
      <c r="J60" s="121">
        <f t="shared" si="5"/>
        <v>96464386.666666672</v>
      </c>
      <c r="K60" s="121">
        <f t="shared" si="5"/>
        <v>79054476</v>
      </c>
      <c r="L60" s="121">
        <f t="shared" si="5"/>
        <v>61644565.333333336</v>
      </c>
      <c r="M60" s="121">
        <f t="shared" si="5"/>
        <v>44234654.666666664</v>
      </c>
      <c r="N60" s="121">
        <f t="shared" si="5"/>
        <v>26824744</v>
      </c>
      <c r="O60" s="121">
        <f t="shared" si="5"/>
        <v>30376440.333333336</v>
      </c>
      <c r="P60" s="121">
        <f t="shared" si="5"/>
        <v>12935029.666666666</v>
      </c>
      <c r="Q60" s="121">
        <f t="shared" si="5"/>
        <v>6509333.9999999991</v>
      </c>
      <c r="R60" s="121">
        <f t="shared" si="5"/>
        <v>8872083.3333333321</v>
      </c>
      <c r="S60" s="121">
        <f t="shared" si="5"/>
        <v>14166632.666666664</v>
      </c>
      <c r="T60" s="121">
        <f t="shared" si="5"/>
        <v>20461182</v>
      </c>
      <c r="U60" s="121">
        <f t="shared" si="5"/>
        <v>26755731.333333328</v>
      </c>
      <c r="V60" s="121">
        <f t="shared" si="5"/>
        <v>33050280.666666664</v>
      </c>
      <c r="W60" s="121">
        <f t="shared" si="5"/>
        <v>39344830</v>
      </c>
      <c r="X60" s="121">
        <f t="shared" si="5"/>
        <v>45639379.333333328</v>
      </c>
      <c r="Y60" s="121">
        <f t="shared" si="5"/>
        <v>51933928.666666657</v>
      </c>
      <c r="Z60" s="121">
        <f t="shared" si="5"/>
        <v>58228477.999999993</v>
      </c>
      <c r="AA60" s="121">
        <f t="shared" si="5"/>
        <v>64523027.333333328</v>
      </c>
      <c r="AB60" s="121">
        <f t="shared" si="5"/>
        <v>62029131.666666657</v>
      </c>
      <c r="AC60" s="121">
        <f t="shared" si="5"/>
        <v>71387918.549999997</v>
      </c>
      <c r="AD60" s="121">
        <f t="shared" si="5"/>
        <v>99288360.933333308</v>
      </c>
      <c r="AE60" s="121">
        <f t="shared" si="5"/>
        <v>133360386.76666664</v>
      </c>
      <c r="AF60" s="121">
        <f t="shared" si="5"/>
        <v>167432412.59999996</v>
      </c>
      <c r="AG60" s="121">
        <f t="shared" si="5"/>
        <v>201504438.43333331</v>
      </c>
      <c r="AH60" s="121">
        <f t="shared" si="5"/>
        <v>235576464.26666662</v>
      </c>
      <c r="AI60" s="121">
        <f t="shared" si="5"/>
        <v>269648490.09999996</v>
      </c>
      <c r="AJ60" s="121">
        <f t="shared" ref="AJ60:BL60" si="6">AJ58+AJ53</f>
        <v>303720515.93333328</v>
      </c>
      <c r="AK60" s="121">
        <f t="shared" si="6"/>
        <v>337792541.76666665</v>
      </c>
      <c r="AL60" s="121">
        <f t="shared" si="6"/>
        <v>371864567.59999996</v>
      </c>
      <c r="AM60" s="121">
        <f t="shared" si="6"/>
        <v>405936593.43333328</v>
      </c>
      <c r="AN60" s="121">
        <f t="shared" si="6"/>
        <v>421466963.76666665</v>
      </c>
      <c r="AO60" s="121">
        <f t="shared" si="6"/>
        <v>446338369.82199997</v>
      </c>
      <c r="AP60" s="121">
        <f t="shared" si="6"/>
        <v>500431493.63933325</v>
      </c>
      <c r="AQ60" s="121">
        <f t="shared" si="6"/>
        <v>564274581.93666649</v>
      </c>
      <c r="AR60" s="121">
        <f t="shared" si="6"/>
        <v>628116758.23399985</v>
      </c>
      <c r="AS60" s="121">
        <f t="shared" si="6"/>
        <v>691958934.53133321</v>
      </c>
      <c r="AT60" s="121">
        <f t="shared" si="6"/>
        <v>755801110.82866645</v>
      </c>
      <c r="AU60" s="121">
        <f t="shared" si="6"/>
        <v>819643287.12599981</v>
      </c>
      <c r="AV60" s="121">
        <f t="shared" si="6"/>
        <v>883485463.42333317</v>
      </c>
      <c r="AW60" s="121">
        <f t="shared" si="6"/>
        <v>947327639.72066641</v>
      </c>
      <c r="AX60" s="121">
        <f t="shared" si="6"/>
        <v>1011169816.0179998</v>
      </c>
      <c r="AY60" s="121">
        <f t="shared" si="6"/>
        <v>1075011992.3153331</v>
      </c>
      <c r="AZ60" s="121">
        <f t="shared" si="6"/>
        <v>1109619731.0116665</v>
      </c>
      <c r="BA60" s="121">
        <f t="shared" si="6"/>
        <v>1129883977.3961298</v>
      </c>
      <c r="BB60" s="121">
        <f t="shared" si="6"/>
        <v>1178390187.7003381</v>
      </c>
      <c r="BC60" s="121">
        <f t="shared" si="6"/>
        <v>1236304768.2314615</v>
      </c>
      <c r="BD60" s="121">
        <f t="shared" si="6"/>
        <v>1294218436.7625847</v>
      </c>
      <c r="BE60" s="121">
        <f t="shared" si="6"/>
        <v>1352132105.2937078</v>
      </c>
      <c r="BF60" s="121">
        <f t="shared" si="6"/>
        <v>1410045773.8248312</v>
      </c>
      <c r="BG60" s="121">
        <f t="shared" si="6"/>
        <v>1467959442.3559544</v>
      </c>
      <c r="BH60" s="121">
        <f t="shared" si="6"/>
        <v>1525873110.8870776</v>
      </c>
      <c r="BI60" s="121">
        <f t="shared" si="6"/>
        <v>1583786779.418201</v>
      </c>
      <c r="BJ60" s="121">
        <f t="shared" si="6"/>
        <v>1641700447.9493241</v>
      </c>
      <c r="BK60" s="121">
        <f t="shared" si="6"/>
        <v>1699614116.4804473</v>
      </c>
      <c r="BL60" s="121">
        <f t="shared" si="6"/>
        <v>1729295615.7113259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1035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1036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1037</v>
      </c>
      <c r="C77" s="136"/>
      <c r="D77" s="121">
        <f>IF($D42="Y",'FIN-CASHFLOW_CWS'!C60,'FIN-CASHFLOW_CWS'!C65)</f>
        <v>31450257.999999996</v>
      </c>
      <c r="E77" s="121">
        <f>IF($D42="Y",'FIN-CASHFLOW_CWS'!D60,'FIN-CASHFLOW_CWS'!D65)</f>
        <v>31450257.999999996</v>
      </c>
      <c r="F77" s="121">
        <f>IF($D42="Y",'FIN-CASHFLOW_CWS'!E60,'FIN-CASHFLOW_CWS'!E65)</f>
        <v>31450257.999999996</v>
      </c>
      <c r="G77" s="121">
        <f>IF($D42="Y",'FIN-CASHFLOW_CWS'!F60,'FIN-CASHFLOW_CWS'!F65)</f>
        <v>31450257.999999996</v>
      </c>
      <c r="H77" s="121">
        <f>IF($D42="Y",'FIN-CASHFLOW_CWS'!G60,'FIN-CASHFLOW_CWS'!G65)</f>
        <v>31450257.999999996</v>
      </c>
      <c r="I77" s="121">
        <f>IF($D42="Y",'FIN-CASHFLOW_CWS'!H60,'FIN-CASHFLOW_CWS'!H65)</f>
        <v>151102004</v>
      </c>
      <c r="J77" s="121">
        <f>IF($D42="Y",'FIN-CASHFLOW_CWS'!I60,'FIN-CASHFLOW_CWS'!I65)</f>
        <v>151102004</v>
      </c>
      <c r="K77" s="121">
        <f>IF($D42="Y",'FIN-CASHFLOW_CWS'!J60,'FIN-CASHFLOW_CWS'!J65)</f>
        <v>151102004</v>
      </c>
      <c r="L77" s="121">
        <f>IF($D42="Y",'FIN-CASHFLOW_CWS'!K60,'FIN-CASHFLOW_CWS'!K65)</f>
        <v>151102004</v>
      </c>
      <c r="M77" s="121">
        <f>IF($D42="Y",'FIN-CASHFLOW_CWS'!L60,'FIN-CASHFLOW_CWS'!L65)</f>
        <v>151102004</v>
      </c>
      <c r="N77" s="121">
        <f>IF($D42="Y",'FIN-CASHFLOW_CWS'!M60,'FIN-CASHFLOW_CWS'!M65)</f>
        <v>151102004</v>
      </c>
      <c r="O77" s="121">
        <f>IF($D42="Y",'FIN-CASHFLOW_CWS'!N60,'FIN-CASHFLOW_CWS'!N65)</f>
        <v>172063611</v>
      </c>
      <c r="P77" s="121">
        <f>IF($D42="Y",'FIN-CASHFLOW_CWS'!O60,'FIN-CASHFLOW_CWS'!O65)</f>
        <v>172063611</v>
      </c>
      <c r="Q77" s="121">
        <f>IF($D42="Y",'FIN-CASHFLOW_CWS'!P60,'FIN-CASHFLOW_CWS'!P65)</f>
        <v>172063611</v>
      </c>
      <c r="R77" s="121">
        <f>IF($D42="Y",'FIN-CASHFLOW_CWS'!Q60,'FIN-CASHFLOW_CWS'!Q65)</f>
        <v>172063611</v>
      </c>
      <c r="S77" s="121">
        <f>IF($D42="Y",'FIN-CASHFLOW_CWS'!R60,'FIN-CASHFLOW_CWS'!R65)</f>
        <v>172063611</v>
      </c>
      <c r="T77" s="121">
        <f>IF($D42="Y",'FIN-CASHFLOW_CWS'!S60,'FIN-CASHFLOW_CWS'!S65)</f>
        <v>172063611</v>
      </c>
      <c r="U77" s="121">
        <f>IF($D42="Y",'FIN-CASHFLOW_CWS'!T60,'FIN-CASHFLOW_CWS'!T65)</f>
        <v>172063611</v>
      </c>
      <c r="V77" s="121">
        <f>IF($D42="Y",'FIN-CASHFLOW_CWS'!U60,'FIN-CASHFLOW_CWS'!U65)</f>
        <v>172063611</v>
      </c>
      <c r="W77" s="121">
        <f>IF($D42="Y",'FIN-CASHFLOW_CWS'!V60,'FIN-CASHFLOW_CWS'!V65)</f>
        <v>172063611</v>
      </c>
      <c r="X77" s="121">
        <f>IF($D42="Y",'FIN-CASHFLOW_CWS'!W60,'FIN-CASHFLOW_CWS'!W65)</f>
        <v>172063611</v>
      </c>
      <c r="Y77" s="121">
        <f>IF($D42="Y",'FIN-CASHFLOW_CWS'!X60,'FIN-CASHFLOW_CWS'!X65)</f>
        <v>172063611</v>
      </c>
      <c r="Z77" s="121">
        <f>IF($D42="Y",'FIN-CASHFLOW_CWS'!Y60,'FIN-CASHFLOW_CWS'!Y65)</f>
        <v>172063611</v>
      </c>
      <c r="AA77" s="121">
        <f>IF($D42="Y",'FIN-CASHFLOW_CWS'!Z60,'FIN-CASHFLOW_CWS'!Z65)</f>
        <v>172063611</v>
      </c>
      <c r="AB77" s="121">
        <f>IF($D42="Y",'FIN-CASHFLOW_CWS'!AA60,'FIN-CASHFLOW_CWS'!AA65)</f>
        <v>172063611</v>
      </c>
      <c r="AC77" s="121">
        <f>IF($D42="Y",'FIN-CASHFLOW_CWS'!AB60,'FIN-CASHFLOW_CWS'!AB65)</f>
        <v>172063611</v>
      </c>
      <c r="AD77" s="121">
        <f>IF($D42="Y",'FIN-CASHFLOW_CWS'!AC60,'FIN-CASHFLOW_CWS'!AC65)</f>
        <v>172063611</v>
      </c>
      <c r="AE77" s="121">
        <f>IF($D42="Y",'FIN-CASHFLOW_CWS'!AD60,'FIN-CASHFLOW_CWS'!AD65)</f>
        <v>172063611</v>
      </c>
      <c r="AF77" s="121">
        <f>IF($D42="Y",'FIN-CASHFLOW_CWS'!AE60,'FIN-CASHFLOW_CWS'!AE65)</f>
        <v>172063611</v>
      </c>
      <c r="AG77" s="121">
        <f>IF($D42="Y",'FIN-CASHFLOW_CWS'!AF60,'FIN-CASHFLOW_CWS'!AF65)</f>
        <v>172063611</v>
      </c>
      <c r="AH77" s="121">
        <f>IF($D42="Y",'FIN-CASHFLOW_CWS'!AG60,'FIN-CASHFLOW_CWS'!AG65)</f>
        <v>172063611</v>
      </c>
      <c r="AI77" s="121">
        <f>IF($D42="Y",'FIN-CASHFLOW_CWS'!AH60,'FIN-CASHFLOW_CWS'!AH65)</f>
        <v>172063611</v>
      </c>
      <c r="AJ77" s="121">
        <f>IF($D42="Y",'FIN-CASHFLOW_CWS'!AI60,'FIN-CASHFLOW_CWS'!AI65)</f>
        <v>172063611</v>
      </c>
      <c r="AK77" s="121">
        <f>IF($D42="Y",'FIN-CASHFLOW_CWS'!AJ60,'FIN-CASHFLOW_CWS'!AJ65)</f>
        <v>172063611</v>
      </c>
      <c r="AL77" s="121">
        <f>IF($D42="Y",'FIN-CASHFLOW_CWS'!AK60,'FIN-CASHFLOW_CWS'!AK65)</f>
        <v>172063611</v>
      </c>
      <c r="AM77" s="121">
        <f>IF($D42="Y",'FIN-CASHFLOW_CWS'!AL60,'FIN-CASHFLOW_CWS'!AL65)</f>
        <v>172063611</v>
      </c>
      <c r="AN77" s="121">
        <f>IF($D42="Y",'FIN-CASHFLOW_CWS'!AM60,'FIN-CASHFLOW_CWS'!AM65)</f>
        <v>172063611</v>
      </c>
      <c r="AO77" s="121">
        <f>IF($D42="Y",'FIN-CASHFLOW_CWS'!AN60,'FIN-CASHFLOW_CWS'!AN65)</f>
        <v>172063611</v>
      </c>
      <c r="AP77" s="121">
        <f>IF($D42="Y",'FIN-CASHFLOW_CWS'!AO60,'FIN-CASHFLOW_CWS'!AO65)</f>
        <v>172063611</v>
      </c>
      <c r="AQ77" s="121">
        <f>IF($D42="Y",'FIN-CASHFLOW_CWS'!AP60,'FIN-CASHFLOW_CWS'!AP65)</f>
        <v>172063611</v>
      </c>
      <c r="AR77" s="121">
        <f>IF($D42="Y",'FIN-CASHFLOW_CWS'!AQ60,'FIN-CASHFLOW_CWS'!AQ65)</f>
        <v>172063611</v>
      </c>
      <c r="AS77" s="121">
        <f>IF($D42="Y",'FIN-CASHFLOW_CWS'!AR60,'FIN-CASHFLOW_CWS'!AR65)</f>
        <v>172063611</v>
      </c>
      <c r="AT77" s="121">
        <f>IF($D42="Y",'FIN-CASHFLOW_CWS'!AS60,'FIN-CASHFLOW_CWS'!AS65)</f>
        <v>172063611</v>
      </c>
      <c r="AU77" s="121">
        <f>IF($D42="Y",'FIN-CASHFLOW_CWS'!AT60,'FIN-CASHFLOW_CWS'!AT65)</f>
        <v>172063611</v>
      </c>
      <c r="AV77" s="121">
        <f>IF($D42="Y",'FIN-CASHFLOW_CWS'!AU60,'FIN-CASHFLOW_CWS'!AU65)</f>
        <v>172063611</v>
      </c>
      <c r="AW77" s="121">
        <f>IF($D42="Y",'FIN-CASHFLOW_CWS'!AV60,'FIN-CASHFLOW_CWS'!AV65)</f>
        <v>172063611</v>
      </c>
      <c r="AX77" s="121">
        <f>IF($D42="Y",'FIN-CASHFLOW_CWS'!AW60,'FIN-CASHFLOW_CWS'!AW65)</f>
        <v>172063611</v>
      </c>
      <c r="AY77" s="121">
        <f>IF($D42="Y",'FIN-CASHFLOW_CWS'!AX60,'FIN-CASHFLOW_CWS'!AX65)</f>
        <v>172063611</v>
      </c>
      <c r="AZ77" s="121">
        <f>IF($D42="Y",'FIN-CASHFLOW_CWS'!AY60,'FIN-CASHFLOW_CWS'!AY65)</f>
        <v>172063611</v>
      </c>
      <c r="BA77" s="121">
        <f>IF($D42="Y",'FIN-CASHFLOW_CWS'!AZ60,'FIN-CASHFLOW_CWS'!AZ65)</f>
        <v>172063611</v>
      </c>
      <c r="BB77" s="121">
        <f>IF($D42="Y",'FIN-CASHFLOW_CWS'!BA60,'FIN-CASHFLOW_CWS'!BA65)</f>
        <v>172063611</v>
      </c>
      <c r="BC77" s="121">
        <f>IF($D42="Y",'FIN-CASHFLOW_CWS'!BB60,'FIN-CASHFLOW_CWS'!BB65)</f>
        <v>172063611</v>
      </c>
      <c r="BD77" s="121">
        <f>IF($D42="Y",'FIN-CASHFLOW_CWS'!BC60,'FIN-CASHFLOW_CWS'!BC65)</f>
        <v>172063611</v>
      </c>
      <c r="BE77" s="121">
        <f>IF($D42="Y",'FIN-CASHFLOW_CWS'!BD60,'FIN-CASHFLOW_CWS'!BD65)</f>
        <v>172063611</v>
      </c>
      <c r="BF77" s="121">
        <f>IF($D42="Y",'FIN-CASHFLOW_CWS'!BE60,'FIN-CASHFLOW_CWS'!BE65)</f>
        <v>172063611</v>
      </c>
      <c r="BG77" s="121">
        <f>IF($D42="Y",'FIN-CASHFLOW_CWS'!BF60,'FIN-CASHFLOW_CWS'!BF65)</f>
        <v>172063611</v>
      </c>
      <c r="BH77" s="121">
        <f>IF($D42="Y",'FIN-CASHFLOW_CWS'!BG60,'FIN-CASHFLOW_CWS'!BG65)</f>
        <v>172063611</v>
      </c>
      <c r="BI77" s="121">
        <f>IF($D42="Y",'FIN-CASHFLOW_CWS'!BH60,'FIN-CASHFLOW_CWS'!BH65)</f>
        <v>172063611</v>
      </c>
      <c r="BJ77" s="121">
        <f>IF($D42="Y",'FIN-CASHFLOW_CWS'!BI60,'FIN-CASHFLOW_CWS'!BI65)</f>
        <v>172063611</v>
      </c>
      <c r="BK77" s="121">
        <f>IF($D42="Y",'FIN-CASHFLOW_CWS'!BJ60,'FIN-CASHFLOW_CWS'!BJ65)</f>
        <v>172063611</v>
      </c>
      <c r="BL77" s="121">
        <f>IF($D42="Y",'FIN-CASHFLOW_CWS'!BK60,'FIN-CASHFLOW_CWS'!BK65)</f>
        <v>172063611</v>
      </c>
    </row>
    <row r="78" spans="2:64" x14ac:dyDescent="0.15">
      <c r="B78" s="308" t="s">
        <v>956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-36839646</v>
      </c>
      <c r="K78" s="121">
        <f t="shared" si="10"/>
        <v>-54637617.333333328</v>
      </c>
      <c r="L78" s="121">
        <f t="shared" si="10"/>
        <v>-72047528</v>
      </c>
      <c r="M78" s="121">
        <f t="shared" si="10"/>
        <v>-89457438.666666672</v>
      </c>
      <c r="N78" s="121">
        <f t="shared" si="10"/>
        <v>-106867349.33333334</v>
      </c>
      <c r="O78" s="121">
        <f t="shared" si="10"/>
        <v>-124277260.00000001</v>
      </c>
      <c r="P78" s="121">
        <f t="shared" si="10"/>
        <v>-141687170.66666669</v>
      </c>
      <c r="Q78" s="121">
        <f t="shared" si="10"/>
        <v>-159128581.33333334</v>
      </c>
      <c r="R78" s="121">
        <f t="shared" si="10"/>
        <v>-165554277</v>
      </c>
      <c r="S78" s="121">
        <f t="shared" si="10"/>
        <v>-163191527.66666666</v>
      </c>
      <c r="T78" s="121">
        <f t="shared" si="10"/>
        <v>-157896978.33333331</v>
      </c>
      <c r="U78" s="121">
        <f t="shared" si="10"/>
        <v>-151602428.99999997</v>
      </c>
      <c r="V78" s="121">
        <f t="shared" si="10"/>
        <v>-145307879.66666663</v>
      </c>
      <c r="W78" s="121">
        <f t="shared" si="10"/>
        <v>-139013330.33333328</v>
      </c>
      <c r="X78" s="121">
        <f t="shared" si="10"/>
        <v>-132718780.99999996</v>
      </c>
      <c r="Y78" s="121">
        <f t="shared" si="10"/>
        <v>-126424231.66666663</v>
      </c>
      <c r="Z78" s="121">
        <f t="shared" si="10"/>
        <v>-120129682.3333333</v>
      </c>
      <c r="AA78" s="121">
        <f t="shared" si="10"/>
        <v>-113835132.99999997</v>
      </c>
      <c r="AB78" s="121">
        <f t="shared" si="10"/>
        <v>-107540583.66666664</v>
      </c>
      <c r="AC78" s="121">
        <f t="shared" si="10"/>
        <v>-110034479.33333331</v>
      </c>
      <c r="AD78" s="121">
        <f t="shared" si="10"/>
        <v>-100675692.44999999</v>
      </c>
      <c r="AE78" s="121">
        <f t="shared" si="10"/>
        <v>-72775250.066666663</v>
      </c>
      <c r="AF78" s="121">
        <f t="shared" si="10"/>
        <v>-38703224.233333334</v>
      </c>
      <c r="AG78" s="121">
        <f t="shared" si="10"/>
        <v>-4631198.400000006</v>
      </c>
      <c r="AH78" s="121">
        <f t="shared" si="10"/>
        <v>29440827.433333322</v>
      </c>
      <c r="AI78" s="121">
        <f t="shared" si="10"/>
        <v>63512853.266666651</v>
      </c>
      <c r="AJ78" s="121">
        <f t="shared" si="10"/>
        <v>97584879.099999979</v>
      </c>
      <c r="AK78" s="121">
        <f t="shared" si="10"/>
        <v>131656904.93333331</v>
      </c>
      <c r="AL78" s="121">
        <f t="shared" si="10"/>
        <v>165728930.76666665</v>
      </c>
      <c r="AM78" s="121">
        <f t="shared" si="10"/>
        <v>199800956.59999996</v>
      </c>
      <c r="AN78" s="121">
        <f t="shared" si="10"/>
        <v>233872982.43333328</v>
      </c>
      <c r="AO78" s="121">
        <f t="shared" si="10"/>
        <v>249403352.76666662</v>
      </c>
      <c r="AP78" s="121">
        <f t="shared" si="10"/>
        <v>274274758.82199997</v>
      </c>
      <c r="AQ78" s="121">
        <f t="shared" si="10"/>
        <v>328367882.63933331</v>
      </c>
      <c r="AR78" s="121">
        <f t="shared" si="10"/>
        <v>392210970.93666661</v>
      </c>
      <c r="AS78" s="121">
        <f t="shared" si="10"/>
        <v>456053147.23399991</v>
      </c>
      <c r="AT78" s="121">
        <f t="shared" si="10"/>
        <v>519895323.53133321</v>
      </c>
      <c r="AU78" s="121">
        <f t="shared" si="10"/>
        <v>583737499.82866657</v>
      </c>
      <c r="AV78" s="121">
        <f t="shared" si="10"/>
        <v>647579676.12599993</v>
      </c>
      <c r="AW78" s="121">
        <f t="shared" si="10"/>
        <v>711421852.42333329</v>
      </c>
      <c r="AX78" s="121">
        <f t="shared" si="10"/>
        <v>775264028.72066665</v>
      </c>
      <c r="AY78" s="121">
        <f t="shared" si="10"/>
        <v>839106205.01800001</v>
      </c>
      <c r="AZ78" s="121">
        <f t="shared" si="10"/>
        <v>902948381.31533337</v>
      </c>
      <c r="BA78" s="121">
        <f t="shared" si="10"/>
        <v>937556120.01166666</v>
      </c>
      <c r="BB78" s="121">
        <f t="shared" si="10"/>
        <v>957820366.39612997</v>
      </c>
      <c r="BC78" s="121">
        <f t="shared" si="10"/>
        <v>1006326576.7003382</v>
      </c>
      <c r="BD78" s="121">
        <f t="shared" si="10"/>
        <v>1064241157.2314615</v>
      </c>
      <c r="BE78" s="121">
        <f t="shared" si="10"/>
        <v>1122154825.7625849</v>
      </c>
      <c r="BF78" s="121">
        <f t="shared" si="10"/>
        <v>1180068494.2937083</v>
      </c>
      <c r="BG78" s="121">
        <f t="shared" si="10"/>
        <v>1237982162.8248317</v>
      </c>
      <c r="BH78" s="121">
        <f t="shared" si="10"/>
        <v>1295895831.3559551</v>
      </c>
      <c r="BI78" s="121">
        <f t="shared" si="10"/>
        <v>1353809499.8870785</v>
      </c>
      <c r="BJ78" s="121">
        <f t="shared" si="10"/>
        <v>1411723168.4182019</v>
      </c>
      <c r="BK78" s="121">
        <f t="shared" si="10"/>
        <v>1469636836.9493253</v>
      </c>
      <c r="BL78" s="121">
        <f t="shared" si="10"/>
        <v>1527550505.4804487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-15797971.333333332</v>
      </c>
      <c r="J79" s="70">
        <f>'FIN-CASHFLOW_CWS'!I35</f>
        <v>-17797971.333333332</v>
      </c>
      <c r="K79" s="70">
        <f>'FIN-CASHFLOW_CWS'!J35</f>
        <v>-17409910.666666668</v>
      </c>
      <c r="L79" s="70">
        <f>'FIN-CASHFLOW_CWS'!K35</f>
        <v>-17409910.666666668</v>
      </c>
      <c r="M79" s="70">
        <f>'FIN-CASHFLOW_CWS'!L35</f>
        <v>-17409910.666666668</v>
      </c>
      <c r="N79" s="70">
        <f>'FIN-CASHFLOW_CWS'!M35</f>
        <v>-17409910.666666668</v>
      </c>
      <c r="O79" s="70">
        <f>'FIN-CASHFLOW_CWS'!N35</f>
        <v>-17409910.666666668</v>
      </c>
      <c r="P79" s="70">
        <f>'FIN-CASHFLOW_CWS'!O35</f>
        <v>-17441410.666666668</v>
      </c>
      <c r="Q79" s="70">
        <f>'FIN-CASHFLOW_CWS'!P35</f>
        <v>-6425695.6666666679</v>
      </c>
      <c r="R79" s="70">
        <f>'FIN-CASHFLOW_CWS'!Q35</f>
        <v>2362749.3333333321</v>
      </c>
      <c r="S79" s="70">
        <f>'FIN-CASHFLOW_CWS'!R35</f>
        <v>5294549.3333333321</v>
      </c>
      <c r="T79" s="70">
        <f>'FIN-CASHFLOW_CWS'!S35</f>
        <v>6294549.3333333321</v>
      </c>
      <c r="U79" s="70">
        <f>'FIN-CASHFLOW_CWS'!T35</f>
        <v>6294549.3333333321</v>
      </c>
      <c r="V79" s="70">
        <f>'FIN-CASHFLOW_CWS'!U35</f>
        <v>6294549.3333333321</v>
      </c>
      <c r="W79" s="70">
        <f>'FIN-CASHFLOW_CWS'!V35</f>
        <v>6294549.3333333321</v>
      </c>
      <c r="X79" s="70">
        <f>'FIN-CASHFLOW_CWS'!W35</f>
        <v>6294549.3333333321</v>
      </c>
      <c r="Y79" s="70">
        <f>'FIN-CASHFLOW_CWS'!X35</f>
        <v>6294549.3333333321</v>
      </c>
      <c r="Z79" s="70">
        <f>'FIN-CASHFLOW_CWS'!Y35</f>
        <v>6294549.3333333321</v>
      </c>
      <c r="AA79" s="70">
        <f>'FIN-CASHFLOW_CWS'!Z35</f>
        <v>6294549.3333333321</v>
      </c>
      <c r="AB79" s="70">
        <f>'FIN-CASHFLOW_CWS'!AA35</f>
        <v>-2493895.6666666679</v>
      </c>
      <c r="AC79" s="70">
        <f>'FIN-CASHFLOW_CWS'!AB35</f>
        <v>9358786.8833333328</v>
      </c>
      <c r="AD79" s="70">
        <f>'FIN-CASHFLOW_CWS'!AC35</f>
        <v>27900442.383333322</v>
      </c>
      <c r="AE79" s="70">
        <f>'FIN-CASHFLOW_CWS'!AD35</f>
        <v>34072025.833333328</v>
      </c>
      <c r="AF79" s="70">
        <f>'FIN-CASHFLOW_CWS'!AE35</f>
        <v>34072025.833333328</v>
      </c>
      <c r="AG79" s="70">
        <f>'FIN-CASHFLOW_CWS'!AF35</f>
        <v>34072025.833333328</v>
      </c>
      <c r="AH79" s="70">
        <f>'FIN-CASHFLOW_CWS'!AG35</f>
        <v>34072025.833333328</v>
      </c>
      <c r="AI79" s="70">
        <f>'FIN-CASHFLOW_CWS'!AH35</f>
        <v>34072025.833333328</v>
      </c>
      <c r="AJ79" s="70">
        <f>'FIN-CASHFLOW_CWS'!AI35</f>
        <v>34072025.833333328</v>
      </c>
      <c r="AK79" s="70">
        <f>'FIN-CASHFLOW_CWS'!AJ35</f>
        <v>34072025.833333328</v>
      </c>
      <c r="AL79" s="70">
        <f>'FIN-CASHFLOW_CWS'!AK35</f>
        <v>34072025.833333328</v>
      </c>
      <c r="AM79" s="70">
        <f>'FIN-CASHFLOW_CWS'!AL35</f>
        <v>34072025.833333328</v>
      </c>
      <c r="AN79" s="70">
        <f>'FIN-CASHFLOW_CWS'!AM35</f>
        <v>15530370.333333332</v>
      </c>
      <c r="AO79" s="70">
        <f>'FIN-CASHFLOW_CWS'!AN35</f>
        <v>24871406.055333335</v>
      </c>
      <c r="AP79" s="70">
        <f>'FIN-CASHFLOW_CWS'!AO35</f>
        <v>54093123.817333326</v>
      </c>
      <c r="AQ79" s="70">
        <f>'FIN-CASHFLOW_CWS'!AP35</f>
        <v>63843088.297333315</v>
      </c>
      <c r="AR79" s="70">
        <f>'FIN-CASHFLOW_CWS'!AQ35</f>
        <v>63842176.297333315</v>
      </c>
      <c r="AS79" s="70">
        <f>'FIN-CASHFLOW_CWS'!AR35</f>
        <v>63842176.297333315</v>
      </c>
      <c r="AT79" s="70">
        <f>'FIN-CASHFLOW_CWS'!AS35</f>
        <v>63842176.297333315</v>
      </c>
      <c r="AU79" s="70">
        <f>'FIN-CASHFLOW_CWS'!AT35</f>
        <v>63842176.297333315</v>
      </c>
      <c r="AV79" s="70">
        <f>'FIN-CASHFLOW_CWS'!AU35</f>
        <v>63842176.297333315</v>
      </c>
      <c r="AW79" s="70">
        <f>'FIN-CASHFLOW_CWS'!AV35</f>
        <v>63842176.297333315</v>
      </c>
      <c r="AX79" s="70">
        <f>'FIN-CASHFLOW_CWS'!AW35</f>
        <v>63842176.297333315</v>
      </c>
      <c r="AY79" s="70">
        <f>'FIN-CASHFLOW_CWS'!AX35</f>
        <v>63842176.297333315</v>
      </c>
      <c r="AZ79" s="70">
        <f>'FIN-CASHFLOW_CWS'!AY35</f>
        <v>34607738.696333334</v>
      </c>
      <c r="BA79" s="70">
        <f>'FIN-CASHFLOW_CWS'!AZ35</f>
        <v>20264246.38446334</v>
      </c>
      <c r="BB79" s="70">
        <f>'FIN-CASHFLOW_CWS'!BA35</f>
        <v>48506210.304208331</v>
      </c>
      <c r="BC79" s="70">
        <f>'FIN-CASHFLOW_CWS'!BB35</f>
        <v>57914580.531123333</v>
      </c>
      <c r="BD79" s="70">
        <f>'FIN-CASHFLOW_CWS'!BC35</f>
        <v>57913668.531123333</v>
      </c>
      <c r="BE79" s="70">
        <f>'FIN-CASHFLOW_CWS'!BD35</f>
        <v>57913668.531123333</v>
      </c>
      <c r="BF79" s="70">
        <f>'FIN-CASHFLOW_CWS'!BE35</f>
        <v>57913668.531123333</v>
      </c>
      <c r="BG79" s="70">
        <f>'FIN-CASHFLOW_CWS'!BF35</f>
        <v>57913668.531123333</v>
      </c>
      <c r="BH79" s="70">
        <f>'FIN-CASHFLOW_CWS'!BG35</f>
        <v>57913668.531123333</v>
      </c>
      <c r="BI79" s="70">
        <f>'FIN-CASHFLOW_CWS'!BH35</f>
        <v>57913668.531123333</v>
      </c>
      <c r="BJ79" s="70">
        <f>'FIN-CASHFLOW_CWS'!BI35</f>
        <v>57913668.531123333</v>
      </c>
      <c r="BK79" s="70">
        <f>'FIN-CASHFLOW_CWS'!BJ35</f>
        <v>57913668.531123333</v>
      </c>
      <c r="BL79" s="70">
        <f>'FIN-CASHFLOW_CWS'!BK35</f>
        <v>29681499.230878331</v>
      </c>
    </row>
    <row r="80" spans="2:64" x14ac:dyDescent="0.15">
      <c r="B80" s="305" t="s">
        <v>1038</v>
      </c>
      <c r="C80" s="135"/>
      <c r="D80" s="121">
        <f>SUM(D77:D79)</f>
        <v>31450257.999999996</v>
      </c>
      <c r="E80" s="121">
        <f>SUM(E77:E79)</f>
        <v>31450257.999999996</v>
      </c>
      <c r="F80" s="121">
        <f t="shared" ref="F80:BL80" si="11">SUM(F77:F79)</f>
        <v>31450257.999999996</v>
      </c>
      <c r="G80" s="121">
        <f t="shared" si="11"/>
        <v>31450257.999999996</v>
      </c>
      <c r="H80" s="121">
        <f t="shared" si="11"/>
        <v>10408583.333333332</v>
      </c>
      <c r="I80" s="121">
        <f t="shared" si="11"/>
        <v>114262358.00000001</v>
      </c>
      <c r="J80" s="121">
        <f t="shared" si="11"/>
        <v>96464386.666666672</v>
      </c>
      <c r="K80" s="121">
        <f t="shared" si="11"/>
        <v>79054476</v>
      </c>
      <c r="L80" s="121">
        <f t="shared" si="11"/>
        <v>61644565.333333328</v>
      </c>
      <c r="M80" s="121">
        <f t="shared" si="11"/>
        <v>44234654.666666657</v>
      </c>
      <c r="N80" s="121">
        <f t="shared" si="11"/>
        <v>26824743.999999989</v>
      </c>
      <c r="O80" s="121">
        <f t="shared" si="11"/>
        <v>30376440.333333317</v>
      </c>
      <c r="P80" s="121">
        <f t="shared" si="11"/>
        <v>12935029.666666646</v>
      </c>
      <c r="Q80" s="121">
        <f t="shared" si="11"/>
        <v>6509333.9999999888</v>
      </c>
      <c r="R80" s="121">
        <f t="shared" si="11"/>
        <v>8872083.3333333321</v>
      </c>
      <c r="S80" s="121">
        <f t="shared" si="11"/>
        <v>14166632.666666675</v>
      </c>
      <c r="T80" s="121">
        <f t="shared" si="11"/>
        <v>20461182.000000019</v>
      </c>
      <c r="U80" s="121">
        <f t="shared" si="11"/>
        <v>26755731.333333362</v>
      </c>
      <c r="V80" s="121">
        <f t="shared" si="11"/>
        <v>33050280.666666705</v>
      </c>
      <c r="W80" s="121">
        <f t="shared" si="11"/>
        <v>39344830.000000045</v>
      </c>
      <c r="X80" s="121">
        <f t="shared" si="11"/>
        <v>45639379.333333373</v>
      </c>
      <c r="Y80" s="121">
        <f t="shared" si="11"/>
        <v>51933928.666666701</v>
      </c>
      <c r="Z80" s="121">
        <f t="shared" si="11"/>
        <v>58228478.00000003</v>
      </c>
      <c r="AA80" s="121">
        <f t="shared" si="11"/>
        <v>64523027.333333358</v>
      </c>
      <c r="AB80" s="121">
        <f t="shared" si="11"/>
        <v>62029131.666666687</v>
      </c>
      <c r="AC80" s="121">
        <f t="shared" si="11"/>
        <v>71387918.550000012</v>
      </c>
      <c r="AD80" s="121">
        <f t="shared" si="11"/>
        <v>99288360.933333337</v>
      </c>
      <c r="AE80" s="121">
        <f t="shared" si="11"/>
        <v>133360386.76666667</v>
      </c>
      <c r="AF80" s="121">
        <f t="shared" si="11"/>
        <v>167432412.59999999</v>
      </c>
      <c r="AG80" s="121">
        <f t="shared" si="11"/>
        <v>201504438.43333334</v>
      </c>
      <c r="AH80" s="121">
        <f t="shared" si="11"/>
        <v>235576464.26666665</v>
      </c>
      <c r="AI80" s="121">
        <f t="shared" si="11"/>
        <v>269648490.09999996</v>
      </c>
      <c r="AJ80" s="121">
        <f t="shared" si="11"/>
        <v>303720515.93333328</v>
      </c>
      <c r="AK80" s="121">
        <f t="shared" si="11"/>
        <v>337792541.76666659</v>
      </c>
      <c r="AL80" s="121">
        <f t="shared" si="11"/>
        <v>371864567.59999996</v>
      </c>
      <c r="AM80" s="121">
        <f t="shared" si="11"/>
        <v>405936593.43333328</v>
      </c>
      <c r="AN80" s="121">
        <f t="shared" si="11"/>
        <v>421466963.76666659</v>
      </c>
      <c r="AO80" s="121">
        <f t="shared" si="11"/>
        <v>446338369.82199997</v>
      </c>
      <c r="AP80" s="121">
        <f t="shared" si="11"/>
        <v>500431493.63933331</v>
      </c>
      <c r="AQ80" s="121">
        <f t="shared" si="11"/>
        <v>564274581.93666661</v>
      </c>
      <c r="AR80" s="121">
        <f t="shared" si="11"/>
        <v>628116758.23399997</v>
      </c>
      <c r="AS80" s="121">
        <f t="shared" si="11"/>
        <v>691958934.53133333</v>
      </c>
      <c r="AT80" s="121">
        <f t="shared" si="11"/>
        <v>755801110.82866657</v>
      </c>
      <c r="AU80" s="121">
        <f t="shared" si="11"/>
        <v>819643287.12599993</v>
      </c>
      <c r="AV80" s="121">
        <f t="shared" si="11"/>
        <v>883485463.42333329</v>
      </c>
      <c r="AW80" s="121">
        <f t="shared" si="11"/>
        <v>947327639.72066665</v>
      </c>
      <c r="AX80" s="121">
        <f t="shared" si="11"/>
        <v>1011169816.018</v>
      </c>
      <c r="AY80" s="121">
        <f t="shared" si="11"/>
        <v>1075011992.3153334</v>
      </c>
      <c r="AZ80" s="121">
        <f t="shared" si="11"/>
        <v>1109619731.0116668</v>
      </c>
      <c r="BA80" s="121">
        <f t="shared" si="11"/>
        <v>1129883977.3961301</v>
      </c>
      <c r="BB80" s="121">
        <f t="shared" si="11"/>
        <v>1178390187.7003384</v>
      </c>
      <c r="BC80" s="121">
        <f t="shared" si="11"/>
        <v>1236304768.2314618</v>
      </c>
      <c r="BD80" s="121">
        <f t="shared" si="11"/>
        <v>1294218436.7625849</v>
      </c>
      <c r="BE80" s="121">
        <f t="shared" si="11"/>
        <v>1352132105.2937083</v>
      </c>
      <c r="BF80" s="121">
        <f t="shared" si="11"/>
        <v>1410045773.8248317</v>
      </c>
      <c r="BG80" s="121">
        <f t="shared" si="11"/>
        <v>1467959442.3559551</v>
      </c>
      <c r="BH80" s="121">
        <f t="shared" si="11"/>
        <v>1525873110.8870785</v>
      </c>
      <c r="BI80" s="121">
        <f t="shared" si="11"/>
        <v>1583786779.4182019</v>
      </c>
      <c r="BJ80" s="121">
        <f t="shared" si="11"/>
        <v>1641700447.9493253</v>
      </c>
      <c r="BK80" s="121">
        <f t="shared" si="11"/>
        <v>1699614116.4804487</v>
      </c>
      <c r="BL80" s="121">
        <f t="shared" si="11"/>
        <v>1729295615.7113271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1039</v>
      </c>
      <c r="C82" s="135"/>
      <c r="D82" s="121">
        <f t="shared" ref="D82:AI82" si="12">D80+D74</f>
        <v>31450257.999999996</v>
      </c>
      <c r="E82" s="121">
        <f t="shared" si="12"/>
        <v>31450257.999999996</v>
      </c>
      <c r="F82" s="121">
        <f t="shared" si="12"/>
        <v>31450257.999999996</v>
      </c>
      <c r="G82" s="121">
        <f t="shared" si="12"/>
        <v>31450257.999999996</v>
      </c>
      <c r="H82" s="121">
        <f t="shared" si="12"/>
        <v>10408583.333333332</v>
      </c>
      <c r="I82" s="121">
        <f t="shared" si="12"/>
        <v>114262358.00000001</v>
      </c>
      <c r="J82" s="121">
        <f t="shared" si="12"/>
        <v>96464386.666666672</v>
      </c>
      <c r="K82" s="121">
        <f t="shared" si="12"/>
        <v>79054476</v>
      </c>
      <c r="L82" s="121">
        <f t="shared" si="12"/>
        <v>61644565.333333328</v>
      </c>
      <c r="M82" s="121">
        <f t="shared" si="12"/>
        <v>44234654.666666657</v>
      </c>
      <c r="N82" s="121">
        <f t="shared" si="12"/>
        <v>26824743.999999989</v>
      </c>
      <c r="O82" s="121">
        <f t="shared" si="12"/>
        <v>30376440.333333317</v>
      </c>
      <c r="P82" s="121">
        <f t="shared" si="12"/>
        <v>12935029.666666646</v>
      </c>
      <c r="Q82" s="121">
        <f t="shared" si="12"/>
        <v>6509333.9999999888</v>
      </c>
      <c r="R82" s="121">
        <f t="shared" si="12"/>
        <v>8872083.3333333321</v>
      </c>
      <c r="S82" s="121">
        <f t="shared" si="12"/>
        <v>14166632.666666675</v>
      </c>
      <c r="T82" s="121">
        <f t="shared" si="12"/>
        <v>20461182.000000019</v>
      </c>
      <c r="U82" s="121">
        <f t="shared" si="12"/>
        <v>26755731.333333362</v>
      </c>
      <c r="V82" s="121">
        <f t="shared" si="12"/>
        <v>33050280.666666705</v>
      </c>
      <c r="W82" s="121">
        <f t="shared" si="12"/>
        <v>39344830.000000045</v>
      </c>
      <c r="X82" s="121">
        <f t="shared" si="12"/>
        <v>45639379.333333373</v>
      </c>
      <c r="Y82" s="121">
        <f t="shared" si="12"/>
        <v>51933928.666666701</v>
      </c>
      <c r="Z82" s="121">
        <f t="shared" si="12"/>
        <v>58228478.00000003</v>
      </c>
      <c r="AA82" s="121">
        <f t="shared" si="12"/>
        <v>64523027.333333358</v>
      </c>
      <c r="AB82" s="121">
        <f t="shared" si="12"/>
        <v>62029131.666666687</v>
      </c>
      <c r="AC82" s="121">
        <f t="shared" si="12"/>
        <v>71387918.550000012</v>
      </c>
      <c r="AD82" s="121">
        <f t="shared" si="12"/>
        <v>99288360.933333337</v>
      </c>
      <c r="AE82" s="121">
        <f t="shared" si="12"/>
        <v>133360386.76666667</v>
      </c>
      <c r="AF82" s="121">
        <f t="shared" si="12"/>
        <v>167432412.59999999</v>
      </c>
      <c r="AG82" s="121">
        <f t="shared" si="12"/>
        <v>201504438.43333334</v>
      </c>
      <c r="AH82" s="121">
        <f t="shared" si="12"/>
        <v>235576464.26666665</v>
      </c>
      <c r="AI82" s="121">
        <f t="shared" si="12"/>
        <v>269648490.09999996</v>
      </c>
      <c r="AJ82" s="121">
        <f t="shared" ref="AJ82:BL82" si="13">AJ80+AJ74</f>
        <v>303720515.93333328</v>
      </c>
      <c r="AK82" s="121">
        <f t="shared" si="13"/>
        <v>337792541.76666659</v>
      </c>
      <c r="AL82" s="121">
        <f t="shared" si="13"/>
        <v>371864567.59999996</v>
      </c>
      <c r="AM82" s="121">
        <f t="shared" si="13"/>
        <v>405936593.43333328</v>
      </c>
      <c r="AN82" s="121">
        <f t="shared" si="13"/>
        <v>421466963.76666659</v>
      </c>
      <c r="AO82" s="121">
        <f t="shared" si="13"/>
        <v>446338369.82199997</v>
      </c>
      <c r="AP82" s="121">
        <f t="shared" si="13"/>
        <v>500431493.63933331</v>
      </c>
      <c r="AQ82" s="121">
        <f t="shared" si="13"/>
        <v>564274581.93666661</v>
      </c>
      <c r="AR82" s="121">
        <f t="shared" si="13"/>
        <v>628116758.23399997</v>
      </c>
      <c r="AS82" s="121">
        <f t="shared" si="13"/>
        <v>691958934.53133333</v>
      </c>
      <c r="AT82" s="121">
        <f t="shared" si="13"/>
        <v>755801110.82866657</v>
      </c>
      <c r="AU82" s="121">
        <f t="shared" si="13"/>
        <v>819643287.12599993</v>
      </c>
      <c r="AV82" s="121">
        <f t="shared" si="13"/>
        <v>883485463.42333329</v>
      </c>
      <c r="AW82" s="121">
        <f t="shared" si="13"/>
        <v>947327639.72066665</v>
      </c>
      <c r="AX82" s="121">
        <f t="shared" si="13"/>
        <v>1011169816.018</v>
      </c>
      <c r="AY82" s="121">
        <f t="shared" si="13"/>
        <v>1075011992.3153334</v>
      </c>
      <c r="AZ82" s="121">
        <f t="shared" si="13"/>
        <v>1109619731.0116668</v>
      </c>
      <c r="BA82" s="121">
        <f t="shared" si="13"/>
        <v>1129883977.3961301</v>
      </c>
      <c r="BB82" s="121">
        <f t="shared" si="13"/>
        <v>1178390187.7003384</v>
      </c>
      <c r="BC82" s="121">
        <f t="shared" si="13"/>
        <v>1236304768.2314618</v>
      </c>
      <c r="BD82" s="121">
        <f t="shared" si="13"/>
        <v>1294218436.7625849</v>
      </c>
      <c r="BE82" s="121">
        <f t="shared" si="13"/>
        <v>1352132105.2937083</v>
      </c>
      <c r="BF82" s="121">
        <f t="shared" si="13"/>
        <v>1410045773.8248317</v>
      </c>
      <c r="BG82" s="121">
        <f t="shared" si="13"/>
        <v>1467959442.3559551</v>
      </c>
      <c r="BH82" s="121">
        <f t="shared" si="13"/>
        <v>1525873110.8870785</v>
      </c>
      <c r="BI82" s="121">
        <f t="shared" si="13"/>
        <v>1583786779.4182019</v>
      </c>
      <c r="BJ82" s="121">
        <f t="shared" si="13"/>
        <v>1641700447.9493253</v>
      </c>
      <c r="BK82" s="121">
        <f t="shared" si="13"/>
        <v>1699614116.4804487</v>
      </c>
      <c r="BL82" s="121">
        <f t="shared" si="13"/>
        <v>1729295615.7113271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D31" sqref="D31"/>
    </sheetView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923</v>
      </c>
      <c r="D2" s="74" t="s">
        <v>829</v>
      </c>
      <c r="E2" s="74" t="s">
        <v>830</v>
      </c>
      <c r="F2" s="10"/>
      <c r="G2" s="260" t="s">
        <v>897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May YR 1</v>
      </c>
      <c r="C4" s="221">
        <f>'FIN-VALUE_CWS'!C34</f>
        <v>0.75500000000000012</v>
      </c>
      <c r="D4" s="121">
        <f>'FIN-VALUE_CWS'!D34</f>
        <v>83006636.942268908</v>
      </c>
      <c r="E4" s="121">
        <f>'FIN-VALUE_CWS'!E34</f>
        <v>119651746</v>
      </c>
      <c r="G4" s="244">
        <f>'FIN-VALUE_CWS'!F34</f>
        <v>1.4414720365459182</v>
      </c>
    </row>
    <row r="5" spans="2:15" x14ac:dyDescent="0.15">
      <c r="B5" s="138" t="str">
        <f>'FIN-VALUE_CWS'!B35</f>
        <v>Second Round - NPV from Dic YR 1</v>
      </c>
      <c r="C5" s="221">
        <f>'FIN-VALUE_CWS'!C35</f>
        <v>0.48000000000000009</v>
      </c>
      <c r="D5" s="121">
        <f>'FIN-VALUE_CWS'!D35</f>
        <v>503060046.26484764</v>
      </c>
      <c r="E5" s="121">
        <f>'FIN-VALUE_CWS'!E35</f>
        <v>20961607</v>
      </c>
      <c r="G5" s="244">
        <f>'FIN-VALUE_CWS'!F35</f>
        <v>4.1668200755828409E-2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1016324832.3157808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846</v>
      </c>
      <c r="C10" s="14" t="s">
        <v>842</v>
      </c>
      <c r="D10" s="14" t="s">
        <v>843</v>
      </c>
      <c r="E10" s="14" t="s">
        <v>896</v>
      </c>
      <c r="F10" s="10"/>
      <c r="G10" s="10" t="s">
        <v>879</v>
      </c>
    </row>
    <row r="11" spans="2:15" s="6" customFormat="1" x14ac:dyDescent="0.15">
      <c r="B11" s="138"/>
      <c r="C11" s="174"/>
    </row>
    <row r="12" spans="2:15" x14ac:dyDescent="0.15">
      <c r="B12" s="17" t="s">
        <v>847</v>
      </c>
      <c r="C12" s="381">
        <v>0.06</v>
      </c>
      <c r="D12" s="381">
        <v>0.06</v>
      </c>
      <c r="E12" s="381">
        <v>0.06</v>
      </c>
      <c r="F12" s="228"/>
      <c r="G12" s="33" t="s">
        <v>880</v>
      </c>
    </row>
    <row r="13" spans="2:15" x14ac:dyDescent="0.15">
      <c r="B13" s="124" t="s">
        <v>848</v>
      </c>
      <c r="C13" s="381">
        <v>0.1</v>
      </c>
      <c r="D13" s="381">
        <v>0.08</v>
      </c>
      <c r="E13" s="381">
        <v>0.02</v>
      </c>
      <c r="F13" s="228"/>
      <c r="G13" s="33" t="s">
        <v>895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1089</v>
      </c>
      <c r="C15" s="228"/>
      <c r="D15" s="228"/>
      <c r="E15" s="228"/>
      <c r="F15" s="228"/>
    </row>
    <row r="16" spans="2:15" x14ac:dyDescent="0.15">
      <c r="B16" s="124" t="s">
        <v>867</v>
      </c>
      <c r="C16" s="381">
        <v>0.02</v>
      </c>
      <c r="D16" s="381">
        <v>0.02</v>
      </c>
      <c r="E16" s="381">
        <v>0</v>
      </c>
      <c r="F16" s="228"/>
      <c r="G16" s="33" t="s">
        <v>872</v>
      </c>
    </row>
    <row r="17" spans="2:14" x14ac:dyDescent="0.15">
      <c r="B17" s="124" t="s">
        <v>868</v>
      </c>
      <c r="C17" s="381">
        <v>0.05</v>
      </c>
      <c r="D17" s="381">
        <v>2.5000000000000001E-2</v>
      </c>
      <c r="E17" s="381">
        <v>0</v>
      </c>
      <c r="F17" s="228"/>
      <c r="G17" s="33" t="s">
        <v>873</v>
      </c>
    </row>
    <row r="18" spans="2:14" x14ac:dyDescent="0.15">
      <c r="B18" s="124" t="s">
        <v>849</v>
      </c>
      <c r="C18" s="228"/>
      <c r="D18" s="228"/>
      <c r="E18" s="228"/>
      <c r="F18" s="228"/>
    </row>
    <row r="19" spans="2:14" x14ac:dyDescent="0.15">
      <c r="B19" s="227" t="s">
        <v>850</v>
      </c>
      <c r="C19" s="381">
        <v>0.05</v>
      </c>
      <c r="D19" s="381">
        <v>0.01</v>
      </c>
      <c r="E19" s="381">
        <v>0</v>
      </c>
      <c r="F19" s="228"/>
      <c r="G19" s="33" t="s">
        <v>874</v>
      </c>
    </row>
    <row r="20" spans="2:14" x14ac:dyDescent="0.15">
      <c r="B20" s="227" t="s">
        <v>869</v>
      </c>
      <c r="C20" s="381">
        <v>0.05</v>
      </c>
      <c r="D20" s="381">
        <v>0</v>
      </c>
      <c r="E20" s="381">
        <v>0</v>
      </c>
      <c r="F20" s="228"/>
      <c r="G20" s="33" t="s">
        <v>875</v>
      </c>
    </row>
    <row r="21" spans="2:14" x14ac:dyDescent="0.15">
      <c r="B21" s="227" t="s">
        <v>870</v>
      </c>
      <c r="C21" s="381">
        <v>0.03</v>
      </c>
      <c r="D21" s="381">
        <v>0</v>
      </c>
      <c r="E21" s="381">
        <v>0</v>
      </c>
      <c r="F21" s="228"/>
      <c r="G21" s="33" t="s">
        <v>876</v>
      </c>
    </row>
    <row r="22" spans="2:14" x14ac:dyDescent="0.15">
      <c r="B22" s="227" t="s">
        <v>851</v>
      </c>
      <c r="C22" s="381">
        <v>0.05</v>
      </c>
      <c r="D22" s="381">
        <v>0</v>
      </c>
      <c r="E22" s="381">
        <v>0</v>
      </c>
      <c r="F22" s="228"/>
      <c r="G22" s="33" t="s">
        <v>877</v>
      </c>
      <c r="K22" s="25"/>
      <c r="M22" s="25"/>
      <c r="N22" s="25"/>
    </row>
    <row r="23" spans="2:14" x14ac:dyDescent="0.15">
      <c r="B23" s="227" t="s">
        <v>852</v>
      </c>
      <c r="C23" s="381">
        <v>0.02</v>
      </c>
      <c r="D23" s="381">
        <v>0.01</v>
      </c>
      <c r="E23" s="381">
        <v>0</v>
      </c>
      <c r="F23" s="228"/>
      <c r="G23" s="33" t="s">
        <v>878</v>
      </c>
      <c r="K23" s="33"/>
    </row>
    <row r="24" spans="2:14" x14ac:dyDescent="0.15">
      <c r="B24" s="227" t="s">
        <v>871</v>
      </c>
      <c r="C24" s="381">
        <v>0.05</v>
      </c>
      <c r="D24" s="381">
        <v>0.05</v>
      </c>
      <c r="E24" s="381">
        <v>0.02</v>
      </c>
      <c r="F24" s="228"/>
      <c r="G24" s="33" t="s">
        <v>898</v>
      </c>
      <c r="K24" s="33"/>
    </row>
    <row r="25" spans="2:14" x14ac:dyDescent="0.15">
      <c r="B25" s="124" t="s">
        <v>853</v>
      </c>
      <c r="C25" s="228"/>
      <c r="D25" s="228"/>
      <c r="E25" s="228"/>
      <c r="F25" s="228"/>
    </row>
    <row r="26" spans="2:14" x14ac:dyDescent="0.15">
      <c r="B26" s="227" t="s">
        <v>854</v>
      </c>
      <c r="C26" s="381">
        <v>0.05</v>
      </c>
      <c r="D26" s="381">
        <v>2.5000000000000001E-2</v>
      </c>
      <c r="E26" s="381">
        <v>0</v>
      </c>
      <c r="F26" s="228"/>
      <c r="G26" s="33" t="s">
        <v>881</v>
      </c>
    </row>
    <row r="27" spans="2:14" x14ac:dyDescent="0.15">
      <c r="B27" s="227" t="s">
        <v>512</v>
      </c>
      <c r="C27" s="381">
        <v>2.5000000000000001E-2</v>
      </c>
      <c r="D27" s="381">
        <v>2.5000000000000001E-2</v>
      </c>
      <c r="E27" s="381">
        <v>2.5000000000000001E-2</v>
      </c>
      <c r="F27" s="228"/>
      <c r="G27" s="33" t="s">
        <v>882</v>
      </c>
    </row>
    <row r="28" spans="2:14" x14ac:dyDescent="0.15">
      <c r="B28" s="227" t="s">
        <v>855</v>
      </c>
      <c r="C28" s="381">
        <v>2.5000000000000001E-2</v>
      </c>
      <c r="D28" s="381">
        <v>2.5000000000000001E-2</v>
      </c>
      <c r="E28" s="381">
        <v>2.5000000000000001E-2</v>
      </c>
      <c r="F28" s="228"/>
      <c r="G28" s="33" t="s">
        <v>883</v>
      </c>
    </row>
    <row r="29" spans="2:14" x14ac:dyDescent="0.15">
      <c r="B29" s="227" t="s">
        <v>856</v>
      </c>
      <c r="C29" s="381">
        <v>0.01</v>
      </c>
      <c r="D29" s="381">
        <v>0.01</v>
      </c>
      <c r="E29" s="381">
        <v>0.01</v>
      </c>
      <c r="F29" s="228"/>
      <c r="G29" s="33" t="s">
        <v>884</v>
      </c>
    </row>
    <row r="30" spans="2:14" x14ac:dyDescent="0.15">
      <c r="B30" s="48" t="s">
        <v>857</v>
      </c>
      <c r="C30" s="228"/>
      <c r="D30" s="228"/>
      <c r="E30" s="228"/>
      <c r="F30" s="228"/>
    </row>
    <row r="31" spans="2:14" x14ac:dyDescent="0.15">
      <c r="B31" s="227" t="s">
        <v>858</v>
      </c>
      <c r="C31" s="381">
        <v>0.01</v>
      </c>
      <c r="D31" s="381">
        <v>0.01</v>
      </c>
      <c r="E31" s="381">
        <v>4.4999999999999998E-2</v>
      </c>
      <c r="F31" s="228"/>
      <c r="G31" s="33" t="s">
        <v>885</v>
      </c>
    </row>
    <row r="32" spans="2:14" x14ac:dyDescent="0.15">
      <c r="B32" s="106" t="s">
        <v>864</v>
      </c>
      <c r="C32" s="381">
        <v>0.01</v>
      </c>
      <c r="D32" s="381">
        <v>0.01</v>
      </c>
      <c r="E32" s="381">
        <v>2.5000000000000001E-2</v>
      </c>
      <c r="F32" s="228"/>
      <c r="G32" s="33" t="s">
        <v>886</v>
      </c>
    </row>
    <row r="33" spans="2:15" x14ac:dyDescent="0.15">
      <c r="B33" s="106" t="s">
        <v>865</v>
      </c>
      <c r="C33" s="381">
        <v>0.02</v>
      </c>
      <c r="D33" s="381">
        <v>0.02</v>
      </c>
      <c r="E33" s="381">
        <v>0.01</v>
      </c>
      <c r="F33" s="228"/>
      <c r="G33" s="33" t="s">
        <v>890</v>
      </c>
    </row>
    <row r="34" spans="2:15" x14ac:dyDescent="0.15">
      <c r="B34" s="106" t="s">
        <v>866</v>
      </c>
      <c r="C34" s="381">
        <v>0.05</v>
      </c>
      <c r="D34" s="381">
        <v>0.05</v>
      </c>
      <c r="E34" s="381">
        <v>0.01</v>
      </c>
      <c r="F34" s="228"/>
      <c r="G34" s="33" t="s">
        <v>891</v>
      </c>
    </row>
    <row r="35" spans="2:15" x14ac:dyDescent="0.15">
      <c r="B35" s="106" t="s">
        <v>859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892</v>
      </c>
    </row>
    <row r="36" spans="2:15" x14ac:dyDescent="0.15">
      <c r="B36" s="106" t="s">
        <v>860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887</v>
      </c>
    </row>
    <row r="37" spans="2:15" x14ac:dyDescent="0.15">
      <c r="B37" s="106" t="s">
        <v>861</v>
      </c>
      <c r="C37" s="381">
        <v>0.05</v>
      </c>
      <c r="D37" s="381">
        <v>0.05</v>
      </c>
      <c r="E37" s="381">
        <v>2.5000000000000001E-2</v>
      </c>
      <c r="F37" s="228"/>
      <c r="G37" s="33" t="s">
        <v>888</v>
      </c>
    </row>
    <row r="38" spans="2:15" x14ac:dyDescent="0.15">
      <c r="B38" s="106" t="s">
        <v>862</v>
      </c>
      <c r="C38" s="381">
        <v>-0.05</v>
      </c>
      <c r="D38" s="381">
        <v>-0.05</v>
      </c>
      <c r="E38" s="381">
        <v>-0.05</v>
      </c>
      <c r="F38" s="229"/>
      <c r="G38" s="33" t="s">
        <v>889</v>
      </c>
    </row>
    <row r="39" spans="2:15" x14ac:dyDescent="0.15">
      <c r="B39" s="106" t="s">
        <v>863</v>
      </c>
      <c r="C39" s="381">
        <v>-2.5000000000000001E-2</v>
      </c>
      <c r="D39" s="381">
        <v>-2.5000000000000001E-2</v>
      </c>
      <c r="E39" s="381">
        <v>-2.5000000000000001E-2</v>
      </c>
      <c r="F39" s="228"/>
      <c r="G39" s="33" t="s">
        <v>893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924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abSelected="1" topLeftCell="B1" workbookViewId="0">
      <selection activeCell="D34" sqref="D34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917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1037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-15808387.999999998</v>
      </c>
      <c r="I6" s="121">
        <f>'FIN-CASHFLOW_CWS'!I67</f>
        <v>-17618388</v>
      </c>
      <c r="J6" s="121">
        <f>'FIN-CASHFLOW_CWS'!J67</f>
        <v>-17308994</v>
      </c>
      <c r="K6" s="121">
        <f>'FIN-CASHFLOW_CWS'!K67</f>
        <v>-17228994</v>
      </c>
      <c r="L6" s="121">
        <f>'FIN-CASHFLOW_CWS'!L67</f>
        <v>-17228994</v>
      </c>
      <c r="M6" s="121">
        <f>'FIN-CASHFLOW_CWS'!M67</f>
        <v>-17228994</v>
      </c>
      <c r="N6" s="121">
        <f>'FIN-CASHFLOW_CWS'!N67</f>
        <v>-17228994</v>
      </c>
      <c r="O6" s="121">
        <f>'FIN-CASHFLOW_CWS'!O67</f>
        <v>-17260494</v>
      </c>
      <c r="P6" s="121">
        <f>'FIN-CASHFLOW_CWS'!P67</f>
        <v>-6244779.0000000009</v>
      </c>
      <c r="Q6" s="393">
        <f>'FIN-CASHFLOW_CWS'!Q67</f>
        <v>2543665.9999999986</v>
      </c>
      <c r="R6" s="121">
        <f>'FIN-CASHFLOW_CWS'!R67</f>
        <v>5475465.9999999991</v>
      </c>
      <c r="S6" s="121">
        <f>'FIN-CASHFLOW_CWS'!S67</f>
        <v>6475465.9999999991</v>
      </c>
      <c r="T6" s="121">
        <f>'FIN-CASHFLOW_CWS'!T67</f>
        <v>6475465.9999999991</v>
      </c>
      <c r="U6" s="121">
        <f>'FIN-CASHFLOW_CWS'!U67</f>
        <v>6475465.9999999991</v>
      </c>
      <c r="V6" s="121">
        <f>'FIN-CASHFLOW_CWS'!V67</f>
        <v>6475465.9999999991</v>
      </c>
      <c r="W6" s="121">
        <f>'FIN-CASHFLOW_CWS'!W67</f>
        <v>6475465.9999999991</v>
      </c>
      <c r="X6" s="121">
        <f>'FIN-CASHFLOW_CWS'!X67</f>
        <v>6475465.9999999991</v>
      </c>
      <c r="Y6" s="121">
        <f>'FIN-CASHFLOW_CWS'!Y67</f>
        <v>6475465.9999999991</v>
      </c>
      <c r="Z6" s="121">
        <f>'FIN-CASHFLOW_CWS'!Z67</f>
        <v>6475465.9999999991</v>
      </c>
      <c r="AA6" s="121">
        <f>'FIN-CASHFLOW_CWS'!AA67</f>
        <v>-2312979.0000000014</v>
      </c>
      <c r="AB6" s="121">
        <f>'FIN-CASHFLOW_CWS'!AB67</f>
        <v>9539703.5499999989</v>
      </c>
      <c r="AC6" s="121">
        <f>'FIN-CASHFLOW_CWS'!AC67</f>
        <v>28081359.04999999</v>
      </c>
      <c r="AD6" s="121">
        <f>'FIN-CASHFLOW_CWS'!AD67</f>
        <v>34252942.499999993</v>
      </c>
      <c r="AE6" s="121">
        <f>'FIN-CASHFLOW_CWS'!AE67</f>
        <v>34252942.499999993</v>
      </c>
      <c r="AF6" s="121">
        <f>'FIN-CASHFLOW_CWS'!AF67</f>
        <v>34252942.499999993</v>
      </c>
      <c r="AG6" s="121">
        <f>'FIN-CASHFLOW_CWS'!AG67</f>
        <v>34252942.499999993</v>
      </c>
      <c r="AH6" s="121">
        <f>'FIN-CASHFLOW_CWS'!AH67</f>
        <v>34252942.499999993</v>
      </c>
      <c r="AI6" s="121">
        <f>'FIN-CASHFLOW_CWS'!AI67</f>
        <v>34252942.499999993</v>
      </c>
      <c r="AJ6" s="121">
        <f>'FIN-CASHFLOW_CWS'!AJ67</f>
        <v>34252942.499999993</v>
      </c>
      <c r="AK6" s="121">
        <f>'FIN-CASHFLOW_CWS'!AK67</f>
        <v>34252942.499999993</v>
      </c>
      <c r="AL6" s="121">
        <f>'FIN-CASHFLOW_CWS'!AL67</f>
        <v>34252942.499999993</v>
      </c>
      <c r="AM6" s="121">
        <f>'FIN-CASHFLOW_CWS'!AM67</f>
        <v>15711286.999999998</v>
      </c>
      <c r="AN6" s="121">
        <f>'FIN-CASHFLOW_CWS'!AN67</f>
        <v>25052322.722000003</v>
      </c>
      <c r="AO6" s="121">
        <f>'FIN-CASHFLOW_CWS'!AO67</f>
        <v>54274040.48399999</v>
      </c>
      <c r="AP6" s="121">
        <f>'FIN-CASHFLOW_CWS'!AP67</f>
        <v>64024004.963999979</v>
      </c>
      <c r="AQ6" s="121">
        <f>'FIN-CASHFLOW_CWS'!AQ67</f>
        <v>64023092.963999979</v>
      </c>
      <c r="AR6" s="121">
        <f>'FIN-CASHFLOW_CWS'!AR67</f>
        <v>64023092.963999979</v>
      </c>
      <c r="AS6" s="121">
        <f>'FIN-CASHFLOW_CWS'!AS67</f>
        <v>64023092.963999979</v>
      </c>
      <c r="AT6" s="121">
        <f>'FIN-CASHFLOW_CWS'!AT67</f>
        <v>64023092.963999979</v>
      </c>
      <c r="AU6" s="121">
        <f>'FIN-CASHFLOW_CWS'!AU67</f>
        <v>64023092.963999979</v>
      </c>
      <c r="AV6" s="121">
        <f>'FIN-CASHFLOW_CWS'!AV67</f>
        <v>64023092.963999979</v>
      </c>
      <c r="AW6" s="121">
        <f>'FIN-CASHFLOW_CWS'!AW67</f>
        <v>64023092.963999979</v>
      </c>
      <c r="AX6" s="121">
        <f>'FIN-CASHFLOW_CWS'!AX67</f>
        <v>64023092.963999979</v>
      </c>
      <c r="AY6" s="121">
        <f>'FIN-CASHFLOW_CWS'!AY67</f>
        <v>34788655.362999998</v>
      </c>
      <c r="AZ6" s="121">
        <f>'FIN-CASHFLOW_CWS'!AZ67</f>
        <v>20445163.051130008</v>
      </c>
      <c r="BA6" s="121">
        <f>'FIN-CASHFLOW_CWS'!BA67</f>
        <v>48687126.970874995</v>
      </c>
      <c r="BB6" s="121">
        <f>'FIN-CASHFLOW_CWS'!BB67</f>
        <v>58095497.197789997</v>
      </c>
      <c r="BC6" s="121">
        <f>'FIN-CASHFLOW_CWS'!BC67</f>
        <v>58094585.197789997</v>
      </c>
      <c r="BD6" s="121">
        <f>'FIN-CASHFLOW_CWS'!BD67</f>
        <v>58094585.197789997</v>
      </c>
      <c r="BE6" s="121">
        <f>'FIN-CASHFLOW_CWS'!BE67</f>
        <v>58094585.197789997</v>
      </c>
      <c r="BF6" s="121">
        <f>'FIN-CASHFLOW_CWS'!BF67</f>
        <v>58094585.197789997</v>
      </c>
      <c r="BG6" s="121">
        <f>'FIN-CASHFLOW_CWS'!BG67</f>
        <v>58094585.197789997</v>
      </c>
      <c r="BH6" s="121">
        <f>'FIN-CASHFLOW_CWS'!BH67</f>
        <v>58094585.197789997</v>
      </c>
      <c r="BI6" s="121">
        <f>'FIN-CASHFLOW_CWS'!BI67</f>
        <v>58094585.197789997</v>
      </c>
      <c r="BJ6" s="121">
        <f>'FIN-CASHFLOW_CWS'!BJ67</f>
        <v>58094585.197789997</v>
      </c>
      <c r="BK6" s="121">
        <f>'FIN-CASHFLOW_CWS'!BK67</f>
        <v>29862415.897544999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-47258645.999999993</v>
      </c>
      <c r="J8" s="121">
        <f>'FIN-CASHFLOW_CWS'!J69</f>
        <v>-64877033.999999993</v>
      </c>
      <c r="K8" s="121">
        <f>'FIN-CASHFLOW_CWS'!K69</f>
        <v>-82186028</v>
      </c>
      <c r="L8" s="121">
        <f>'FIN-CASHFLOW_CWS'!L69</f>
        <v>-99415022</v>
      </c>
      <c r="M8" s="121">
        <f>'FIN-CASHFLOW_CWS'!M69</f>
        <v>-116644016</v>
      </c>
      <c r="N8" s="121">
        <f>'FIN-CASHFLOW_CWS'!N69</f>
        <v>-133873010</v>
      </c>
      <c r="O8" s="121">
        <f>'FIN-CASHFLOW_CWS'!O69</f>
        <v>-151102004</v>
      </c>
      <c r="P8" s="121">
        <f>'FIN-CASHFLOW_CWS'!P69</f>
        <v>-168362498</v>
      </c>
      <c r="Q8" s="121">
        <f>'FIN-CASHFLOW_CWS'!Q69</f>
        <v>-174607277</v>
      </c>
      <c r="R8" s="121">
        <f>'FIN-CASHFLOW_CWS'!R69</f>
        <v>-172063611</v>
      </c>
      <c r="S8" s="121">
        <f>'FIN-CASHFLOW_CWS'!S69</f>
        <v>-166588145</v>
      </c>
      <c r="T8" s="121">
        <f>'FIN-CASHFLOW_CWS'!T69</f>
        <v>-160112679</v>
      </c>
      <c r="U8" s="121">
        <f>'FIN-CASHFLOW_CWS'!U69</f>
        <v>-153637213</v>
      </c>
      <c r="V8" s="121">
        <f>'FIN-CASHFLOW_CWS'!V69</f>
        <v>-147161747</v>
      </c>
      <c r="W8" s="121">
        <f>'FIN-CASHFLOW_CWS'!W69</f>
        <v>-140686281</v>
      </c>
      <c r="X8" s="121">
        <f>'FIN-CASHFLOW_CWS'!X69</f>
        <v>-134210815</v>
      </c>
      <c r="Y8" s="121">
        <f>'FIN-CASHFLOW_CWS'!Y69</f>
        <v>-127735349</v>
      </c>
      <c r="Z8" s="121">
        <f>'FIN-CASHFLOW_CWS'!Z69</f>
        <v>-121259883</v>
      </c>
      <c r="AA8" s="121">
        <f>'FIN-CASHFLOW_CWS'!AA69</f>
        <v>-114784417</v>
      </c>
      <c r="AB8" s="121">
        <f>'FIN-CASHFLOW_CWS'!AB69</f>
        <v>-117097396</v>
      </c>
      <c r="AC8" s="121">
        <f>'FIN-CASHFLOW_CWS'!AC69</f>
        <v>-107557692.45</v>
      </c>
      <c r="AD8" s="121">
        <f>'FIN-CASHFLOW_CWS'!AD69</f>
        <v>-79476333.400000006</v>
      </c>
      <c r="AE8" s="121">
        <f>'FIN-CASHFLOW_CWS'!AE69</f>
        <v>-45223390.900000013</v>
      </c>
      <c r="AF8" s="121">
        <f>'FIN-CASHFLOW_CWS'!AF69</f>
        <v>-10970448.400000021</v>
      </c>
      <c r="AG8" s="121">
        <f>'FIN-CASHFLOW_CWS'!AG69</f>
        <v>23282494.099999972</v>
      </c>
      <c r="AH8" s="121">
        <f>'FIN-CASHFLOW_CWS'!AH69</f>
        <v>57535436.599999964</v>
      </c>
      <c r="AI8" s="121">
        <f>'FIN-CASHFLOW_CWS'!AI69</f>
        <v>91788379.099999964</v>
      </c>
      <c r="AJ8" s="121">
        <f>'FIN-CASHFLOW_CWS'!AJ69</f>
        <v>126041321.59999996</v>
      </c>
      <c r="AK8" s="121">
        <f>'FIN-CASHFLOW_CWS'!AK69</f>
        <v>160294264.09999996</v>
      </c>
      <c r="AL8" s="121">
        <f>'FIN-CASHFLOW_CWS'!AL69</f>
        <v>194547206.59999996</v>
      </c>
      <c r="AM8" s="121">
        <f>'FIN-CASHFLOW_CWS'!AM69</f>
        <v>228800149.09999996</v>
      </c>
      <c r="AN8" s="121">
        <f>'FIN-CASHFLOW_CWS'!AN69</f>
        <v>244511436.09999996</v>
      </c>
      <c r="AO8" s="121">
        <f>'FIN-CASHFLOW_CWS'!AO69</f>
        <v>269563758.82199997</v>
      </c>
      <c r="AP8" s="121">
        <f>'FIN-CASHFLOW_CWS'!AP69</f>
        <v>323837799.30599993</v>
      </c>
      <c r="AQ8" s="121">
        <f>'FIN-CASHFLOW_CWS'!AQ69</f>
        <v>387861804.26999992</v>
      </c>
      <c r="AR8" s="121">
        <f>'FIN-CASHFLOW_CWS'!AR69</f>
        <v>451884897.23399991</v>
      </c>
      <c r="AS8" s="121">
        <f>'FIN-CASHFLOW_CWS'!AS69</f>
        <v>515907990.19799989</v>
      </c>
      <c r="AT8" s="121">
        <f>'FIN-CASHFLOW_CWS'!AT69</f>
        <v>579931083.16199982</v>
      </c>
      <c r="AU8" s="121">
        <f>'FIN-CASHFLOW_CWS'!AU69</f>
        <v>643954176.12599981</v>
      </c>
      <c r="AV8" s="121">
        <f>'FIN-CASHFLOW_CWS'!AV69</f>
        <v>707977269.08999979</v>
      </c>
      <c r="AW8" s="121">
        <f>'FIN-CASHFLOW_CWS'!AW69</f>
        <v>772000362.05399978</v>
      </c>
      <c r="AX8" s="121">
        <f>'FIN-CASHFLOW_CWS'!AX69</f>
        <v>836023455.01799977</v>
      </c>
      <c r="AY8" s="121">
        <f>'FIN-CASHFLOW_CWS'!AY69</f>
        <v>900046547.98199975</v>
      </c>
      <c r="AZ8" s="121">
        <f>'FIN-CASHFLOW_CWS'!AZ69</f>
        <v>934835203.34499979</v>
      </c>
      <c r="BA8" s="121">
        <f>'FIN-CASHFLOW_CWS'!BA69</f>
        <v>955280366.39612985</v>
      </c>
      <c r="BB8" s="121">
        <f>'FIN-CASHFLOW_CWS'!BB69</f>
        <v>1003967493.3670049</v>
      </c>
      <c r="BC8" s="121">
        <f>'FIN-CASHFLOW_CWS'!BC69</f>
        <v>1062062990.5647949</v>
      </c>
      <c r="BD8" s="121">
        <f>'FIN-CASHFLOW_CWS'!BD69</f>
        <v>1120157575.7625849</v>
      </c>
      <c r="BE8" s="121">
        <f>'FIN-CASHFLOW_CWS'!BE69</f>
        <v>1178252160.9603748</v>
      </c>
      <c r="BF8" s="121">
        <f>'FIN-CASHFLOW_CWS'!BF69</f>
        <v>1236346746.1581647</v>
      </c>
      <c r="BG8" s="121">
        <f>'FIN-CASHFLOW_CWS'!BG69</f>
        <v>1294441331.3559546</v>
      </c>
      <c r="BH8" s="121">
        <f>'FIN-CASHFLOW_CWS'!BH69</f>
        <v>1352535916.5537446</v>
      </c>
      <c r="BI8" s="121">
        <f>'FIN-CASHFLOW_CWS'!BI69</f>
        <v>1410630501.7515345</v>
      </c>
      <c r="BJ8" s="121">
        <f>'FIN-CASHFLOW_CWS'!BJ69</f>
        <v>1468725086.9493244</v>
      </c>
      <c r="BK8" s="121">
        <f>'FIN-CASHFLOW_CWS'!BK69</f>
        <v>1526819672.1471143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393">
        <f>'FIN-CASHFLOW_CWS'!G70</f>
        <v>-31450257.999999996</v>
      </c>
      <c r="H9" s="70">
        <f>'FIN-CASHFLOW_CWS'!H70</f>
        <v>-47258645.999999993</v>
      </c>
      <c r="I9" s="121">
        <f>'FIN-CASHFLOW_CWS'!I70</f>
        <v>-64877033.999999993</v>
      </c>
      <c r="J9" s="121">
        <f>'FIN-CASHFLOW_CWS'!J70</f>
        <v>-82186028</v>
      </c>
      <c r="K9" s="121">
        <f>'FIN-CASHFLOW_CWS'!K70</f>
        <v>-99415022</v>
      </c>
      <c r="L9" s="121">
        <f>'FIN-CASHFLOW_CWS'!L70</f>
        <v>-116644016</v>
      </c>
      <c r="M9" s="121">
        <f>'FIN-CASHFLOW_CWS'!M70</f>
        <v>-133873010</v>
      </c>
      <c r="N9" s="393">
        <f>'FIN-CASHFLOW_CWS'!N70</f>
        <v>-151102004</v>
      </c>
      <c r="O9" s="121">
        <f>'FIN-CASHFLOW_CWS'!O70</f>
        <v>-168362498</v>
      </c>
      <c r="P9" s="121">
        <f>'FIN-CASHFLOW_CWS'!P70</f>
        <v>-174607277</v>
      </c>
      <c r="Q9" s="393">
        <f>'FIN-CASHFLOW_CWS'!Q70</f>
        <v>-172063611</v>
      </c>
      <c r="R9" s="121">
        <f>'FIN-CASHFLOW_CWS'!R70</f>
        <v>-166588145</v>
      </c>
      <c r="S9" s="121">
        <f>'FIN-CASHFLOW_CWS'!S70</f>
        <v>-160112679</v>
      </c>
      <c r="T9" s="121">
        <f>'FIN-CASHFLOW_CWS'!T70</f>
        <v>-153637213</v>
      </c>
      <c r="U9" s="121">
        <f>'FIN-CASHFLOW_CWS'!U70</f>
        <v>-147161747</v>
      </c>
      <c r="V9" s="121">
        <f>'FIN-CASHFLOW_CWS'!V70</f>
        <v>-140686281</v>
      </c>
      <c r="W9" s="121">
        <f>'FIN-CASHFLOW_CWS'!W70</f>
        <v>-134210815</v>
      </c>
      <c r="X9" s="121">
        <f>'FIN-CASHFLOW_CWS'!X70</f>
        <v>-127735349</v>
      </c>
      <c r="Y9" s="121">
        <f>'FIN-CASHFLOW_CWS'!Y70</f>
        <v>-121259883</v>
      </c>
      <c r="Z9" s="121">
        <f>'FIN-CASHFLOW_CWS'!Z70</f>
        <v>-114784417</v>
      </c>
      <c r="AA9" s="121">
        <f>'FIN-CASHFLOW_CWS'!AA70</f>
        <v>-117097396</v>
      </c>
      <c r="AB9" s="121">
        <f>'FIN-CASHFLOW_CWS'!AB70</f>
        <v>-107557692.45</v>
      </c>
      <c r="AC9" s="121">
        <f>'FIN-CASHFLOW_CWS'!AC70</f>
        <v>-79476333.400000006</v>
      </c>
      <c r="AD9" s="121">
        <f>'FIN-CASHFLOW_CWS'!AD70</f>
        <v>-45223390.900000013</v>
      </c>
      <c r="AE9" s="121">
        <f>'FIN-CASHFLOW_CWS'!AE70</f>
        <v>-10970448.400000021</v>
      </c>
      <c r="AF9" s="70">
        <f>'FIN-CASHFLOW_CWS'!AF70</f>
        <v>23282494.099999972</v>
      </c>
      <c r="AG9" s="121">
        <f>'FIN-CASHFLOW_CWS'!AG70</f>
        <v>57535436.599999964</v>
      </c>
      <c r="AH9" s="121">
        <f>'FIN-CASHFLOW_CWS'!AH70</f>
        <v>91788379.099999964</v>
      </c>
      <c r="AI9" s="121">
        <f>'FIN-CASHFLOW_CWS'!AI70</f>
        <v>126041321.59999996</v>
      </c>
      <c r="AJ9" s="121">
        <f>'FIN-CASHFLOW_CWS'!AJ70</f>
        <v>160294264.09999996</v>
      </c>
      <c r="AK9" s="121">
        <f>'FIN-CASHFLOW_CWS'!AK70</f>
        <v>194547206.59999996</v>
      </c>
      <c r="AL9" s="121">
        <f>'FIN-CASHFLOW_CWS'!AL70</f>
        <v>228800149.09999996</v>
      </c>
      <c r="AM9" s="121">
        <f>'FIN-CASHFLOW_CWS'!AM70</f>
        <v>244511436.09999996</v>
      </c>
      <c r="AN9" s="121">
        <f>'FIN-CASHFLOW_CWS'!AN70</f>
        <v>269563758.82199997</v>
      </c>
      <c r="AO9" s="121">
        <f>'FIN-CASHFLOW_CWS'!AO70</f>
        <v>323837799.30599993</v>
      </c>
      <c r="AP9" s="121">
        <f>'FIN-CASHFLOW_CWS'!AP70</f>
        <v>387861804.26999992</v>
      </c>
      <c r="AQ9" s="121">
        <f>'FIN-CASHFLOW_CWS'!AQ70</f>
        <v>451884897.23399991</v>
      </c>
      <c r="AR9" s="121">
        <f>'FIN-CASHFLOW_CWS'!AR70</f>
        <v>515907990.19799989</v>
      </c>
      <c r="AS9" s="121">
        <f>'FIN-CASHFLOW_CWS'!AS70</f>
        <v>579931083.16199982</v>
      </c>
      <c r="AT9" s="121">
        <f>'FIN-CASHFLOW_CWS'!AT70</f>
        <v>643954176.12599981</v>
      </c>
      <c r="AU9" s="121">
        <f>'FIN-CASHFLOW_CWS'!AU70</f>
        <v>707977269.08999979</v>
      </c>
      <c r="AV9" s="121">
        <f>'FIN-CASHFLOW_CWS'!AV70</f>
        <v>772000362.05399978</v>
      </c>
      <c r="AW9" s="121">
        <f>'FIN-CASHFLOW_CWS'!AW70</f>
        <v>836023455.01799977</v>
      </c>
      <c r="AX9" s="121">
        <f>'FIN-CASHFLOW_CWS'!AX70</f>
        <v>900046547.98199975</v>
      </c>
      <c r="AY9" s="121">
        <f>'FIN-CASHFLOW_CWS'!AY70</f>
        <v>934835203.34499979</v>
      </c>
      <c r="AZ9" s="121">
        <f>'FIN-CASHFLOW_CWS'!AZ70</f>
        <v>955280366.39612985</v>
      </c>
      <c r="BA9" s="121">
        <f>'FIN-CASHFLOW_CWS'!BA70</f>
        <v>1003967493.3670049</v>
      </c>
      <c r="BB9" s="121">
        <f>'FIN-CASHFLOW_CWS'!BB70</f>
        <v>1062062990.5647949</v>
      </c>
      <c r="BC9" s="121">
        <f>'FIN-CASHFLOW_CWS'!BC70</f>
        <v>1120157575.7625849</v>
      </c>
      <c r="BD9" s="121">
        <f>'FIN-CASHFLOW_CWS'!BD70</f>
        <v>1178252160.9603748</v>
      </c>
      <c r="BE9" s="121">
        <f>'FIN-CASHFLOW_CWS'!BE70</f>
        <v>1236346746.1581647</v>
      </c>
      <c r="BF9" s="121">
        <f>'FIN-CASHFLOW_CWS'!BF70</f>
        <v>1294441331.3559546</v>
      </c>
      <c r="BG9" s="121">
        <f>'FIN-CASHFLOW_CWS'!BG70</f>
        <v>1352535916.5537446</v>
      </c>
      <c r="BH9" s="121">
        <f>'FIN-CASHFLOW_CWS'!BH70</f>
        <v>1410630501.7515345</v>
      </c>
      <c r="BI9" s="121">
        <f>'FIN-CASHFLOW_CWS'!BI70</f>
        <v>1468725086.9493244</v>
      </c>
      <c r="BJ9" s="121">
        <f>'FIN-CASHFLOW_CWS'!BJ70</f>
        <v>1526819672.1471143</v>
      </c>
      <c r="BK9" s="121">
        <f>'FIN-CASHFLOW_CWS'!BK70</f>
        <v>1556682088.0446594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918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1037</v>
      </c>
      <c r="C13" s="121">
        <f>C28*-1</f>
        <v>31450257.999999996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119651746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20961607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103843358</v>
      </c>
      <c r="I15" s="121">
        <f t="shared" si="0"/>
        <v>-17618388</v>
      </c>
      <c r="J15" s="121">
        <f t="shared" si="0"/>
        <v>-17308994</v>
      </c>
      <c r="K15" s="121">
        <f t="shared" si="0"/>
        <v>-17228994</v>
      </c>
      <c r="L15" s="121">
        <f t="shared" si="0"/>
        <v>-17228994</v>
      </c>
      <c r="M15" s="121">
        <f t="shared" si="0"/>
        <v>-17228994</v>
      </c>
      <c r="N15" s="121">
        <f t="shared" si="0"/>
        <v>3732613</v>
      </c>
      <c r="O15" s="121">
        <f t="shared" si="0"/>
        <v>-17260494</v>
      </c>
      <c r="P15" s="121">
        <f t="shared" si="0"/>
        <v>-6244779.0000000009</v>
      </c>
      <c r="Q15" s="121">
        <f t="shared" si="0"/>
        <v>2543665.9999999986</v>
      </c>
      <c r="R15" s="121">
        <f t="shared" si="0"/>
        <v>5475465.9999999991</v>
      </c>
      <c r="S15" s="121">
        <f t="shared" si="0"/>
        <v>6475465.9999999991</v>
      </c>
      <c r="T15" s="121">
        <f t="shared" si="0"/>
        <v>6475465.9999999991</v>
      </c>
      <c r="U15" s="121">
        <f t="shared" si="0"/>
        <v>6475465.9999999991</v>
      </c>
      <c r="V15" s="121">
        <f t="shared" si="0"/>
        <v>6475465.9999999991</v>
      </c>
      <c r="W15" s="121">
        <f t="shared" si="0"/>
        <v>6475465.9999999991</v>
      </c>
      <c r="X15" s="121">
        <f t="shared" si="0"/>
        <v>6475465.9999999991</v>
      </c>
      <c r="Y15" s="121">
        <f t="shared" si="0"/>
        <v>6475465.9999999991</v>
      </c>
      <c r="Z15" s="121">
        <f t="shared" si="0"/>
        <v>6475465.9999999991</v>
      </c>
      <c r="AA15" s="121">
        <f t="shared" si="0"/>
        <v>-2312979.0000000014</v>
      </c>
      <c r="AB15" s="121">
        <f t="shared" si="0"/>
        <v>9539703.5499999989</v>
      </c>
      <c r="AC15" s="121">
        <f t="shared" si="0"/>
        <v>28081359.04999999</v>
      </c>
      <c r="AD15" s="121">
        <f t="shared" si="0"/>
        <v>34252942.499999993</v>
      </c>
      <c r="AE15" s="121">
        <f t="shared" si="0"/>
        <v>34252942.499999993</v>
      </c>
      <c r="AF15" s="121">
        <f t="shared" si="0"/>
        <v>34252942.499999993</v>
      </c>
      <c r="AG15" s="121">
        <f t="shared" si="0"/>
        <v>34252942.499999993</v>
      </c>
      <c r="AH15" s="121">
        <f t="shared" si="0"/>
        <v>34252942.499999993</v>
      </c>
      <c r="AI15" s="121">
        <f t="shared" si="0"/>
        <v>34252942.499999993</v>
      </c>
      <c r="AJ15" s="121">
        <f t="shared" ref="AJ15:BK15" si="1">AJ6+AJ13</f>
        <v>34252942.499999993</v>
      </c>
      <c r="AK15" s="121">
        <f t="shared" si="1"/>
        <v>34252942.499999993</v>
      </c>
      <c r="AL15" s="121">
        <f t="shared" si="1"/>
        <v>34252942.499999993</v>
      </c>
      <c r="AM15" s="121">
        <f t="shared" si="1"/>
        <v>15711286.999999998</v>
      </c>
      <c r="AN15" s="121">
        <f t="shared" si="1"/>
        <v>25052322.722000003</v>
      </c>
      <c r="AO15" s="121">
        <f t="shared" si="1"/>
        <v>54274040.48399999</v>
      </c>
      <c r="AP15" s="121">
        <f t="shared" si="1"/>
        <v>64024004.963999979</v>
      </c>
      <c r="AQ15" s="121">
        <f t="shared" si="1"/>
        <v>64023092.963999979</v>
      </c>
      <c r="AR15" s="121">
        <f t="shared" si="1"/>
        <v>64023092.963999979</v>
      </c>
      <c r="AS15" s="121">
        <f t="shared" si="1"/>
        <v>64023092.963999979</v>
      </c>
      <c r="AT15" s="121">
        <f t="shared" si="1"/>
        <v>64023092.963999979</v>
      </c>
      <c r="AU15" s="121">
        <f t="shared" si="1"/>
        <v>64023092.963999979</v>
      </c>
      <c r="AV15" s="121">
        <f t="shared" si="1"/>
        <v>64023092.963999979</v>
      </c>
      <c r="AW15" s="121">
        <f t="shared" si="1"/>
        <v>64023092.963999979</v>
      </c>
      <c r="AX15" s="121">
        <f t="shared" si="1"/>
        <v>64023092.963999979</v>
      </c>
      <c r="AY15" s="121">
        <f t="shared" si="1"/>
        <v>34788655.362999998</v>
      </c>
      <c r="AZ15" s="121">
        <f t="shared" si="1"/>
        <v>20445163.051130008</v>
      </c>
      <c r="BA15" s="121">
        <f t="shared" si="1"/>
        <v>48687126.970874995</v>
      </c>
      <c r="BB15" s="121">
        <f t="shared" si="1"/>
        <v>58095497.197789997</v>
      </c>
      <c r="BC15" s="121">
        <f t="shared" si="1"/>
        <v>58094585.197789997</v>
      </c>
      <c r="BD15" s="121">
        <f t="shared" si="1"/>
        <v>58094585.197789997</v>
      </c>
      <c r="BE15" s="121">
        <f t="shared" si="1"/>
        <v>58094585.197789997</v>
      </c>
      <c r="BF15" s="121">
        <f t="shared" si="1"/>
        <v>58094585.197789997</v>
      </c>
      <c r="BG15" s="121">
        <f t="shared" si="1"/>
        <v>58094585.197789997</v>
      </c>
      <c r="BH15" s="121">
        <f t="shared" si="1"/>
        <v>58094585.197789997</v>
      </c>
      <c r="BI15" s="121">
        <f t="shared" si="1"/>
        <v>58094585.197789997</v>
      </c>
      <c r="BJ15" s="121">
        <f t="shared" si="1"/>
        <v>58094585.197789997</v>
      </c>
      <c r="BK15" s="121">
        <f t="shared" si="1"/>
        <v>29862415.897544999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31450257.999999996</v>
      </c>
      <c r="D17" s="121">
        <f t="shared" ref="D17:AI17" si="2">C18</f>
        <v>31450257.999999996</v>
      </c>
      <c r="E17" s="121">
        <f t="shared" si="2"/>
        <v>31450257.999999996</v>
      </c>
      <c r="F17" s="121">
        <f t="shared" si="2"/>
        <v>31450257.999999996</v>
      </c>
      <c r="G17" s="121">
        <f t="shared" si="2"/>
        <v>31450257.999999996</v>
      </c>
      <c r="H17" s="121">
        <f t="shared" si="2"/>
        <v>0</v>
      </c>
      <c r="I17" s="121">
        <f t="shared" si="2"/>
        <v>103843358</v>
      </c>
      <c r="J17" s="121">
        <f t="shared" si="2"/>
        <v>86224970</v>
      </c>
      <c r="K17" s="121">
        <f t="shared" si="2"/>
        <v>68915976</v>
      </c>
      <c r="L17" s="121">
        <f t="shared" si="2"/>
        <v>51686982</v>
      </c>
      <c r="M17" s="121">
        <f t="shared" si="2"/>
        <v>34457988</v>
      </c>
      <c r="N17" s="121">
        <f t="shared" si="2"/>
        <v>17228994</v>
      </c>
      <c r="O17" s="121">
        <f t="shared" si="2"/>
        <v>20961607</v>
      </c>
      <c r="P17" s="121">
        <f t="shared" si="2"/>
        <v>3701113</v>
      </c>
      <c r="Q17" s="121">
        <f t="shared" si="2"/>
        <v>-2543666.0000000009</v>
      </c>
      <c r="R17" s="121">
        <f t="shared" si="2"/>
        <v>0</v>
      </c>
      <c r="S17" s="121">
        <f t="shared" si="2"/>
        <v>5475465.9999999991</v>
      </c>
      <c r="T17" s="121">
        <f t="shared" si="2"/>
        <v>11950931.999999998</v>
      </c>
      <c r="U17" s="121">
        <f t="shared" si="2"/>
        <v>18426397.999999996</v>
      </c>
      <c r="V17" s="121">
        <f t="shared" si="2"/>
        <v>24901863.999999996</v>
      </c>
      <c r="W17" s="121">
        <f t="shared" si="2"/>
        <v>31377329.999999996</v>
      </c>
      <c r="X17" s="121">
        <f t="shared" si="2"/>
        <v>37852795.999999993</v>
      </c>
      <c r="Y17" s="121">
        <f t="shared" si="2"/>
        <v>44328261.999999993</v>
      </c>
      <c r="Z17" s="121">
        <f t="shared" si="2"/>
        <v>50803727.999999993</v>
      </c>
      <c r="AA17" s="121">
        <f t="shared" si="2"/>
        <v>57279193.999999993</v>
      </c>
      <c r="AB17" s="121">
        <f t="shared" si="2"/>
        <v>54966214.999999993</v>
      </c>
      <c r="AC17" s="121">
        <f t="shared" si="2"/>
        <v>64505918.54999999</v>
      </c>
      <c r="AD17" s="121">
        <f t="shared" si="2"/>
        <v>92587277.599999979</v>
      </c>
      <c r="AE17" s="121">
        <f t="shared" si="2"/>
        <v>126840220.09999996</v>
      </c>
      <c r="AF17" s="121">
        <f t="shared" si="2"/>
        <v>161093162.59999996</v>
      </c>
      <c r="AG17" s="121">
        <f t="shared" si="2"/>
        <v>195346105.09999996</v>
      </c>
      <c r="AH17" s="121">
        <f t="shared" si="2"/>
        <v>229599047.59999996</v>
      </c>
      <c r="AI17" s="121">
        <f t="shared" si="2"/>
        <v>263851990.09999996</v>
      </c>
      <c r="AJ17" s="121">
        <f t="shared" ref="AJ17:BK17" si="3">AI18</f>
        <v>298104932.59999996</v>
      </c>
      <c r="AK17" s="121">
        <f t="shared" si="3"/>
        <v>332357875.09999996</v>
      </c>
      <c r="AL17" s="121">
        <f t="shared" si="3"/>
        <v>366610817.59999996</v>
      </c>
      <c r="AM17" s="121">
        <f t="shared" si="3"/>
        <v>400863760.09999996</v>
      </c>
      <c r="AN17" s="121">
        <f t="shared" si="3"/>
        <v>416575047.09999996</v>
      </c>
      <c r="AO17" s="121">
        <f t="shared" si="3"/>
        <v>441627369.82199997</v>
      </c>
      <c r="AP17" s="121">
        <f t="shared" si="3"/>
        <v>495901410.30599993</v>
      </c>
      <c r="AQ17" s="121">
        <f t="shared" si="3"/>
        <v>559925415.26999986</v>
      </c>
      <c r="AR17" s="121">
        <f t="shared" si="3"/>
        <v>623948508.23399985</v>
      </c>
      <c r="AS17" s="121">
        <f t="shared" si="3"/>
        <v>687971601.19799984</v>
      </c>
      <c r="AT17" s="121">
        <f t="shared" si="3"/>
        <v>751994694.16199982</v>
      </c>
      <c r="AU17" s="121">
        <f t="shared" si="3"/>
        <v>816017787.12599981</v>
      </c>
      <c r="AV17" s="121">
        <f t="shared" si="3"/>
        <v>880040880.08999979</v>
      </c>
      <c r="AW17" s="121">
        <f t="shared" si="3"/>
        <v>944063973.05399978</v>
      </c>
      <c r="AX17" s="121">
        <f t="shared" si="3"/>
        <v>1008087066.0179998</v>
      </c>
      <c r="AY17" s="121">
        <f t="shared" si="3"/>
        <v>1072110158.9819998</v>
      </c>
      <c r="AZ17" s="121">
        <f t="shared" si="3"/>
        <v>1106898814.3449998</v>
      </c>
      <c r="BA17" s="121">
        <f t="shared" si="3"/>
        <v>1127343977.3961298</v>
      </c>
      <c r="BB17" s="121">
        <f t="shared" si="3"/>
        <v>1176031104.3670049</v>
      </c>
      <c r="BC17" s="121">
        <f t="shared" si="3"/>
        <v>1234126601.5647948</v>
      </c>
      <c r="BD17" s="121">
        <f t="shared" si="3"/>
        <v>1292221186.7625847</v>
      </c>
      <c r="BE17" s="121">
        <f t="shared" si="3"/>
        <v>1350315771.9603746</v>
      </c>
      <c r="BF17" s="121">
        <f t="shared" si="3"/>
        <v>1408410357.1581645</v>
      </c>
      <c r="BG17" s="121">
        <f t="shared" si="3"/>
        <v>1466504942.3559544</v>
      </c>
      <c r="BH17" s="121">
        <f t="shared" si="3"/>
        <v>1524599527.5537443</v>
      </c>
      <c r="BI17" s="121">
        <f t="shared" si="3"/>
        <v>1582694112.7515342</v>
      </c>
      <c r="BJ17" s="121">
        <f t="shared" si="3"/>
        <v>1640788697.9493241</v>
      </c>
      <c r="BK17" s="121">
        <f t="shared" si="3"/>
        <v>1698883283.147114</v>
      </c>
    </row>
    <row r="18" spans="2:64" x14ac:dyDescent="0.15">
      <c r="B18" s="127" t="s">
        <v>468</v>
      </c>
      <c r="C18" s="121">
        <f>C13+C15</f>
        <v>31450257.999999996</v>
      </c>
      <c r="D18" s="121">
        <f t="shared" ref="D18:AI18" si="4">D15+D17</f>
        <v>31450257.999999996</v>
      </c>
      <c r="E18" s="121">
        <f t="shared" si="4"/>
        <v>31450257.999999996</v>
      </c>
      <c r="F18" s="121">
        <f t="shared" si="4"/>
        <v>31450257.999999996</v>
      </c>
      <c r="G18" s="121">
        <f t="shared" si="4"/>
        <v>0</v>
      </c>
      <c r="H18" s="121">
        <f t="shared" si="4"/>
        <v>103843358</v>
      </c>
      <c r="I18" s="121">
        <f t="shared" si="4"/>
        <v>86224970</v>
      </c>
      <c r="J18" s="121">
        <f t="shared" si="4"/>
        <v>68915976</v>
      </c>
      <c r="K18" s="121">
        <f t="shared" si="4"/>
        <v>51686982</v>
      </c>
      <c r="L18" s="121">
        <f t="shared" si="4"/>
        <v>34457988</v>
      </c>
      <c r="M18" s="121">
        <f t="shared" si="4"/>
        <v>17228994</v>
      </c>
      <c r="N18" s="121">
        <f t="shared" si="4"/>
        <v>20961607</v>
      </c>
      <c r="O18" s="121">
        <f t="shared" si="4"/>
        <v>3701113</v>
      </c>
      <c r="P18" s="121">
        <f t="shared" si="4"/>
        <v>-2543666.0000000009</v>
      </c>
      <c r="Q18" s="121">
        <f t="shared" si="4"/>
        <v>0</v>
      </c>
      <c r="R18" s="121">
        <f t="shared" si="4"/>
        <v>5475465.9999999991</v>
      </c>
      <c r="S18" s="121">
        <f t="shared" si="4"/>
        <v>11950931.999999998</v>
      </c>
      <c r="T18" s="121">
        <f t="shared" si="4"/>
        <v>18426397.999999996</v>
      </c>
      <c r="U18" s="121">
        <f t="shared" si="4"/>
        <v>24901863.999999996</v>
      </c>
      <c r="V18" s="121">
        <f t="shared" si="4"/>
        <v>31377329.999999996</v>
      </c>
      <c r="W18" s="121">
        <f t="shared" si="4"/>
        <v>37852795.999999993</v>
      </c>
      <c r="X18" s="121">
        <f t="shared" si="4"/>
        <v>44328261.999999993</v>
      </c>
      <c r="Y18" s="121">
        <f t="shared" si="4"/>
        <v>50803727.999999993</v>
      </c>
      <c r="Z18" s="121">
        <f t="shared" si="4"/>
        <v>57279193.999999993</v>
      </c>
      <c r="AA18" s="121">
        <f t="shared" si="4"/>
        <v>54966214.999999993</v>
      </c>
      <c r="AB18" s="121">
        <f t="shared" si="4"/>
        <v>64505918.54999999</v>
      </c>
      <c r="AC18" s="121">
        <f t="shared" si="4"/>
        <v>92587277.599999979</v>
      </c>
      <c r="AD18" s="121">
        <f t="shared" si="4"/>
        <v>126840220.09999996</v>
      </c>
      <c r="AE18" s="121">
        <f t="shared" si="4"/>
        <v>161093162.59999996</v>
      </c>
      <c r="AF18" s="121">
        <f t="shared" si="4"/>
        <v>195346105.09999996</v>
      </c>
      <c r="AG18" s="121">
        <f t="shared" si="4"/>
        <v>229599047.59999996</v>
      </c>
      <c r="AH18" s="121">
        <f t="shared" si="4"/>
        <v>263851990.09999996</v>
      </c>
      <c r="AI18" s="121">
        <f t="shared" si="4"/>
        <v>298104932.59999996</v>
      </c>
      <c r="AJ18" s="121">
        <f t="shared" ref="AJ18:BK18" si="5">AJ15+AJ17</f>
        <v>332357875.09999996</v>
      </c>
      <c r="AK18" s="121">
        <f t="shared" si="5"/>
        <v>366610817.59999996</v>
      </c>
      <c r="AL18" s="121">
        <f t="shared" si="5"/>
        <v>400863760.09999996</v>
      </c>
      <c r="AM18" s="121">
        <f t="shared" si="5"/>
        <v>416575047.09999996</v>
      </c>
      <c r="AN18" s="121">
        <f t="shared" si="5"/>
        <v>441627369.82199997</v>
      </c>
      <c r="AO18" s="121">
        <f t="shared" si="5"/>
        <v>495901410.30599993</v>
      </c>
      <c r="AP18" s="121">
        <f t="shared" si="5"/>
        <v>559925415.26999986</v>
      </c>
      <c r="AQ18" s="121">
        <f t="shared" si="5"/>
        <v>623948508.23399985</v>
      </c>
      <c r="AR18" s="121">
        <f t="shared" si="5"/>
        <v>687971601.19799984</v>
      </c>
      <c r="AS18" s="121">
        <f t="shared" si="5"/>
        <v>751994694.16199982</v>
      </c>
      <c r="AT18" s="121">
        <f t="shared" si="5"/>
        <v>816017787.12599981</v>
      </c>
      <c r="AU18" s="121">
        <f t="shared" si="5"/>
        <v>880040880.08999979</v>
      </c>
      <c r="AV18" s="121">
        <f t="shared" si="5"/>
        <v>944063973.05399978</v>
      </c>
      <c r="AW18" s="121">
        <f t="shared" si="5"/>
        <v>1008087066.0179998</v>
      </c>
      <c r="AX18" s="121">
        <f t="shared" si="5"/>
        <v>1072110158.9819998</v>
      </c>
      <c r="AY18" s="121">
        <f t="shared" si="5"/>
        <v>1106898814.3449998</v>
      </c>
      <c r="AZ18" s="121">
        <f t="shared" si="5"/>
        <v>1127343977.3961298</v>
      </c>
      <c r="BA18" s="121">
        <f t="shared" si="5"/>
        <v>1176031104.3670049</v>
      </c>
      <c r="BB18" s="121">
        <f t="shared" si="5"/>
        <v>1234126601.5647948</v>
      </c>
      <c r="BC18" s="121">
        <f t="shared" si="5"/>
        <v>1292221186.7625847</v>
      </c>
      <c r="BD18" s="121">
        <f t="shared" si="5"/>
        <v>1350315771.9603746</v>
      </c>
      <c r="BE18" s="121">
        <f t="shared" si="5"/>
        <v>1408410357.1581645</v>
      </c>
      <c r="BF18" s="121">
        <f t="shared" si="5"/>
        <v>1466504942.3559544</v>
      </c>
      <c r="BG18" s="121">
        <f t="shared" si="5"/>
        <v>1524599527.5537443</v>
      </c>
      <c r="BH18" s="121">
        <f t="shared" si="5"/>
        <v>1582694112.7515342</v>
      </c>
      <c r="BI18" s="121">
        <f t="shared" si="5"/>
        <v>1640788697.9493241</v>
      </c>
      <c r="BJ18" s="121">
        <f t="shared" si="5"/>
        <v>1698883283.147114</v>
      </c>
      <c r="BK18" s="121">
        <f t="shared" si="5"/>
        <v>1728745699.0446591</v>
      </c>
      <c r="BL18" s="130">
        <f>BK18-BK9</f>
        <v>172063610.99999976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948</v>
      </c>
      <c r="C21" s="75" t="s">
        <v>844</v>
      </c>
      <c r="D21" s="75" t="s">
        <v>842</v>
      </c>
      <c r="E21" s="75" t="s">
        <v>843</v>
      </c>
      <c r="F21" s="75" t="s">
        <v>840</v>
      </c>
      <c r="G21" s="75" t="s">
        <v>841</v>
      </c>
      <c r="L21" s="130"/>
      <c r="U21" s="130"/>
    </row>
    <row r="22" spans="2:64" x14ac:dyDescent="0.15">
      <c r="B22" s="136" t="s">
        <v>951</v>
      </c>
      <c r="C22" s="266" t="s">
        <v>147</v>
      </c>
      <c r="D22" s="266" t="s">
        <v>1266</v>
      </c>
      <c r="E22" s="266" t="s">
        <v>838</v>
      </c>
      <c r="F22" s="266"/>
      <c r="L22" s="130"/>
    </row>
    <row r="23" spans="2:64" x14ac:dyDescent="0.15">
      <c r="B23" s="136" t="s">
        <v>919</v>
      </c>
      <c r="C23" s="266" t="s">
        <v>147</v>
      </c>
      <c r="D23" s="392" t="s">
        <v>921</v>
      </c>
      <c r="E23" s="266" t="s">
        <v>1264</v>
      </c>
      <c r="F23" s="266"/>
      <c r="L23" s="130"/>
    </row>
    <row r="24" spans="2:64" x14ac:dyDescent="0.15">
      <c r="B24" s="138" t="s">
        <v>920</v>
      </c>
      <c r="C24" s="266" t="s">
        <v>1266</v>
      </c>
      <c r="D24" s="392" t="s">
        <v>838</v>
      </c>
      <c r="E24" s="266" t="s">
        <v>1265</v>
      </c>
      <c r="F24" s="266"/>
      <c r="L24" s="130"/>
    </row>
    <row r="25" spans="2:64" x14ac:dyDescent="0.15">
      <c r="B25" s="138" t="s">
        <v>952</v>
      </c>
      <c r="C25" s="266" t="s">
        <v>1260</v>
      </c>
      <c r="D25" s="392" t="s">
        <v>922</v>
      </c>
      <c r="E25" s="266" t="s">
        <v>947</v>
      </c>
      <c r="F25" s="266" t="s">
        <v>945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-31450257.999999996</v>
      </c>
      <c r="E27" s="130">
        <f>D29</f>
        <v>-151102004</v>
      </c>
      <c r="F27" s="224">
        <f>C27</f>
        <v>0</v>
      </c>
      <c r="G27" s="224">
        <f>F29</f>
        <v>-172063611</v>
      </c>
      <c r="L27" s="130"/>
    </row>
    <row r="28" spans="2:64" x14ac:dyDescent="0.15">
      <c r="B28" s="138" t="s">
        <v>832</v>
      </c>
      <c r="C28" s="70">
        <f>C29-C27</f>
        <v>-31450257.999999996</v>
      </c>
      <c r="D28" s="70">
        <f>D29-D27</f>
        <v>-119651746</v>
      </c>
      <c r="E28" s="70">
        <f>E29-E27</f>
        <v>-20961607</v>
      </c>
      <c r="F28" s="224">
        <f>SUM(C28:E28)</f>
        <v>-172063611</v>
      </c>
      <c r="G28" s="145">
        <f>G29-G27</f>
        <v>1900809310.0446591</v>
      </c>
      <c r="L28" s="130"/>
    </row>
    <row r="29" spans="2:64" x14ac:dyDescent="0.15">
      <c r="B29" s="138" t="s">
        <v>833</v>
      </c>
      <c r="C29" s="393">
        <f>G9</f>
        <v>-31450257.999999996</v>
      </c>
      <c r="D29" s="394">
        <f>N9</f>
        <v>-151102004</v>
      </c>
      <c r="E29" s="394">
        <f>FebYR2</f>
        <v>-172063611</v>
      </c>
      <c r="F29" s="395">
        <f>E29</f>
        <v>-172063611</v>
      </c>
      <c r="G29" s="224">
        <f>'FIN-CASHFLOW_CWS'!BK58</f>
        <v>1728745699.0446591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946</v>
      </c>
      <c r="D32" s="75" t="s">
        <v>829</v>
      </c>
      <c r="E32" s="75" t="s">
        <v>830</v>
      </c>
      <c r="F32" s="75" t="s">
        <v>897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May YR 1</v>
      </c>
      <c r="C34" s="221">
        <f>'FIN-VALUE_DB'!C41</f>
        <v>0.75500000000000012</v>
      </c>
      <c r="D34" s="121">
        <f>NPV(+C34/12,H6:BK6)</f>
        <v>83006636.942268908</v>
      </c>
      <c r="E34" s="130">
        <f>D28*-1</f>
        <v>119651746</v>
      </c>
      <c r="F34" s="397">
        <f>E34/D34</f>
        <v>1.4414720365459182</v>
      </c>
    </row>
    <row r="35" spans="1:15" x14ac:dyDescent="0.15">
      <c r="B35" s="138" t="str">
        <f>"Second Round - NPV from " &amp; E23</f>
        <v>Second Round - NPV from Dic YR 1</v>
      </c>
      <c r="C35" s="221">
        <f>'FIN-VALUE_DB'!D41</f>
        <v>0.48000000000000009</v>
      </c>
      <c r="D35" s="121">
        <f>NPV(+C35/12,O6:BK6)</f>
        <v>503060046.26484764</v>
      </c>
      <c r="E35" s="130">
        <f>E28*-1</f>
        <v>20961607</v>
      </c>
      <c r="F35" s="237">
        <f>E35/D35</f>
        <v>4.1668200755828409E-2</v>
      </c>
    </row>
    <row r="36" spans="1:15" x14ac:dyDescent="0.15">
      <c r="B36" s="138" t="s">
        <v>845</v>
      </c>
      <c r="C36" s="221">
        <f>'FIN-VALUE_DB'!E41</f>
        <v>0.25000000000000006</v>
      </c>
      <c r="D36" s="121">
        <f>NPV(+C36/12,V6:BK6)</f>
        <v>1016324832.3157808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943</v>
      </c>
      <c r="C39" s="34" t="s">
        <v>914</v>
      </c>
      <c r="D39" s="34" t="s">
        <v>916</v>
      </c>
      <c r="E39" s="34" t="s">
        <v>942</v>
      </c>
      <c r="F39" s="385" t="s">
        <v>836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915</v>
      </c>
      <c r="G40" s="75" t="s">
        <v>842</v>
      </c>
      <c r="H40" s="75" t="s">
        <v>843</v>
      </c>
    </row>
    <row r="41" spans="1:15" x14ac:dyDescent="0.15">
      <c r="B41" s="33" t="s">
        <v>899</v>
      </c>
    </row>
    <row r="42" spans="1:15" x14ac:dyDescent="0.15">
      <c r="B42" s="106" t="s">
        <v>835</v>
      </c>
      <c r="C42" s="33" t="s">
        <v>147</v>
      </c>
      <c r="D42" s="121">
        <f>C13/2</f>
        <v>15725128.999999998</v>
      </c>
      <c r="F42" s="238">
        <f>D42/E44</f>
        <v>0.5</v>
      </c>
      <c r="G42" s="239">
        <f>F42*(1-G52)</f>
        <v>-0.22073601827295908</v>
      </c>
      <c r="H42" s="240">
        <f>G42*(1-H60)</f>
        <v>-0.2115383455495192</v>
      </c>
      <c r="L42" s="223"/>
    </row>
    <row r="43" spans="1:15" x14ac:dyDescent="0.15">
      <c r="B43" s="106" t="s">
        <v>900</v>
      </c>
      <c r="C43" s="33" t="s">
        <v>147</v>
      </c>
      <c r="D43" s="121">
        <f>C13/2</f>
        <v>15725128.999999998</v>
      </c>
      <c r="F43" s="238">
        <f>D43/E44</f>
        <v>0.5</v>
      </c>
      <c r="G43" s="239">
        <f>F43*(1-G52)</f>
        <v>-0.22073601827295908</v>
      </c>
      <c r="H43" s="240">
        <f>G43*(1-H60)</f>
        <v>-0.2115383455495192</v>
      </c>
    </row>
    <row r="44" spans="1:15" x14ac:dyDescent="0.15">
      <c r="B44" s="47" t="s">
        <v>834</v>
      </c>
      <c r="E44" s="121">
        <f>D43+D42</f>
        <v>31450257.999999996</v>
      </c>
    </row>
    <row r="45" spans="1:15" x14ac:dyDescent="0.15">
      <c r="B45" s="106" t="s">
        <v>910</v>
      </c>
      <c r="D45" s="396">
        <v>500</v>
      </c>
      <c r="L45" s="223"/>
    </row>
    <row r="46" spans="1:15" x14ac:dyDescent="0.15">
      <c r="B46" s="106" t="s">
        <v>911</v>
      </c>
      <c r="D46" s="396">
        <v>500</v>
      </c>
    </row>
    <row r="47" spans="1:15" x14ac:dyDescent="0.15">
      <c r="B47" s="47" t="s">
        <v>901</v>
      </c>
      <c r="D47" s="235">
        <f>SUM(D45:D46)</f>
        <v>1000</v>
      </c>
    </row>
    <row r="48" spans="1:15" x14ac:dyDescent="0.15">
      <c r="B48" s="47" t="s">
        <v>902</v>
      </c>
      <c r="D48" s="131">
        <f>E44/D47</f>
        <v>31450.257999999998</v>
      </c>
    </row>
    <row r="49" spans="2:12" x14ac:dyDescent="0.15">
      <c r="B49" s="47" t="s">
        <v>905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903</v>
      </c>
      <c r="C52" s="33" t="s">
        <v>921</v>
      </c>
      <c r="D52" s="121">
        <f>E34</f>
        <v>119651746</v>
      </c>
      <c r="F52" s="238"/>
      <c r="G52" s="242">
        <f>D52/E53</f>
        <v>1.4414720365459182</v>
      </c>
      <c r="H52" s="242">
        <f>G52*(1-H60)</f>
        <v>1.38140849034321</v>
      </c>
      <c r="L52" s="223"/>
    </row>
    <row r="53" spans="2:12" x14ac:dyDescent="0.15">
      <c r="B53" s="47" t="s">
        <v>834</v>
      </c>
      <c r="E53" s="121">
        <f>D34</f>
        <v>83006636.942268908</v>
      </c>
    </row>
    <row r="54" spans="2:12" x14ac:dyDescent="0.15">
      <c r="B54" s="106" t="s">
        <v>912</v>
      </c>
      <c r="D54" s="234">
        <f>D47/(1-G52)-D47</f>
        <v>-3265.1491311295968</v>
      </c>
      <c r="L54" s="223"/>
    </row>
    <row r="55" spans="2:12" x14ac:dyDescent="0.15">
      <c r="B55" s="47" t="s">
        <v>901</v>
      </c>
      <c r="D55" s="235">
        <f>D47+D54</f>
        <v>-2265.1491311295968</v>
      </c>
    </row>
    <row r="56" spans="2:12" x14ac:dyDescent="0.15">
      <c r="B56" s="47" t="s">
        <v>902</v>
      </c>
      <c r="D56" s="131">
        <f>E53/D55</f>
        <v>-36645.109057731097</v>
      </c>
    </row>
    <row r="57" spans="2:12" x14ac:dyDescent="0.15">
      <c r="B57" s="47" t="s">
        <v>905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904</v>
      </c>
      <c r="C60" s="33" t="s">
        <v>838</v>
      </c>
      <c r="D60" s="121">
        <f>E35</f>
        <v>20961607</v>
      </c>
      <c r="F60" s="238"/>
      <c r="H60" s="242">
        <f>D60/E61</f>
        <v>4.1668200755828409E-2</v>
      </c>
      <c r="L60" s="223"/>
    </row>
    <row r="61" spans="2:12" x14ac:dyDescent="0.15">
      <c r="B61" s="47" t="s">
        <v>834</v>
      </c>
      <c r="E61" s="121">
        <f>D35</f>
        <v>503060046.26484764</v>
      </c>
    </row>
    <row r="62" spans="2:12" x14ac:dyDescent="0.15">
      <c r="B62" s="106" t="s">
        <v>913</v>
      </c>
      <c r="D62" s="234">
        <f>D55/(1-H60)-D55</f>
        <v>-98.488528516155839</v>
      </c>
      <c r="L62" s="223"/>
    </row>
    <row r="63" spans="2:12" x14ac:dyDescent="0.15">
      <c r="B63" s="47" t="s">
        <v>901</v>
      </c>
      <c r="D63" s="235">
        <f>D55+D62</f>
        <v>-2363.6376596457526</v>
      </c>
    </row>
    <row r="64" spans="2:12" x14ac:dyDescent="0.15">
      <c r="B64" s="47" t="s">
        <v>902</v>
      </c>
      <c r="D64" s="131">
        <f>E61/D63</f>
        <v>-212832.97979786087</v>
      </c>
    </row>
    <row r="65" spans="2:8" x14ac:dyDescent="0.15">
      <c r="B65" s="33" t="s">
        <v>905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944</v>
      </c>
      <c r="C67" s="75" t="s">
        <v>906</v>
      </c>
      <c r="D67" s="75" t="s">
        <v>897</v>
      </c>
      <c r="E67" s="75" t="s">
        <v>907</v>
      </c>
      <c r="F67" s="75" t="s">
        <v>909</v>
      </c>
    </row>
    <row r="68" spans="2:8" x14ac:dyDescent="0.15">
      <c r="C68" s="75"/>
      <c r="D68" s="75"/>
      <c r="E68" s="75"/>
    </row>
    <row r="69" spans="2:8" x14ac:dyDescent="0.15">
      <c r="B69" s="33" t="s">
        <v>950</v>
      </c>
      <c r="C69" s="130">
        <f>D36</f>
        <v>1016324832.3157808</v>
      </c>
    </row>
    <row r="70" spans="2:8" x14ac:dyDescent="0.15">
      <c r="B70" s="138" t="s">
        <v>835</v>
      </c>
      <c r="C70" s="130">
        <f>D42</f>
        <v>15725128.999999998</v>
      </c>
      <c r="D70" s="236">
        <f>H42</f>
        <v>-0.2115383455495192</v>
      </c>
      <c r="E70" s="130">
        <f>$C$69*D70</f>
        <v>-214991673.5689728</v>
      </c>
      <c r="F70" s="243">
        <f>E70/C70</f>
        <v>-13.671854365644492</v>
      </c>
    </row>
    <row r="71" spans="2:8" x14ac:dyDescent="0.15">
      <c r="B71" s="138" t="s">
        <v>900</v>
      </c>
      <c r="C71" s="130">
        <f>D43</f>
        <v>15725128.999999998</v>
      </c>
      <c r="D71" s="236">
        <f>H43</f>
        <v>-0.2115383455495192</v>
      </c>
      <c r="E71" s="130">
        <f>$C$69*D71</f>
        <v>-214991673.5689728</v>
      </c>
      <c r="F71" s="243">
        <f>E71/C71</f>
        <v>-13.671854365644492</v>
      </c>
    </row>
    <row r="72" spans="2:8" x14ac:dyDescent="0.15">
      <c r="B72" s="138" t="s">
        <v>903</v>
      </c>
      <c r="C72" s="130">
        <f>D52</f>
        <v>119651746</v>
      </c>
      <c r="D72" s="236">
        <f>H52</f>
        <v>1.38140849034321</v>
      </c>
      <c r="E72" s="130">
        <f>$C$69*D72</f>
        <v>1403959752.3076587</v>
      </c>
      <c r="F72" s="243">
        <f>E72/C72</f>
        <v>11.73371721886665</v>
      </c>
    </row>
    <row r="73" spans="2:8" x14ac:dyDescent="0.15">
      <c r="B73" s="138" t="s">
        <v>904</v>
      </c>
      <c r="C73" s="130">
        <f>D60</f>
        <v>20961607</v>
      </c>
      <c r="D73" s="236">
        <f>H60</f>
        <v>4.1668200755828409E-2</v>
      </c>
      <c r="E73" s="130">
        <f>$C$69*D73</f>
        <v>42348427.146067597</v>
      </c>
      <c r="F73" s="243">
        <f>E73/C73</f>
        <v>2.0202853314665998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908</v>
      </c>
      <c r="C75" s="130">
        <f>SUM(C70:C73)</f>
        <v>172063611</v>
      </c>
      <c r="D75" s="236">
        <f>SUM(D70:D73)</f>
        <v>1</v>
      </c>
      <c r="E75" s="130">
        <f>SUM(E70:E73)</f>
        <v>1016324832.3157806</v>
      </c>
      <c r="F75" s="243">
        <f>E75/C75</f>
        <v>5.9066808281489607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70</v>
      </c>
      <c r="H21">
        <f>'REV-REVCALC_CWS'!H13</f>
        <v>70</v>
      </c>
      <c r="I21">
        <f>'REV-REVCALC_CWS'!I13</f>
        <v>70</v>
      </c>
      <c r="J21">
        <f>'REV-REVCALC_CWS'!J13</f>
        <v>70</v>
      </c>
      <c r="K21">
        <f>'REV-REVCALC_CWS'!K13</f>
        <v>70</v>
      </c>
      <c r="L21">
        <f>'REV-REVCALC_CWS'!L13</f>
        <v>70</v>
      </c>
      <c r="M21">
        <f>'REV-REVCALC_CWS'!M13</f>
        <v>70</v>
      </c>
      <c r="N21">
        <f>'REV-REVCALC_CWS'!N13</f>
        <v>67</v>
      </c>
      <c r="O21">
        <f>'REV-REVCALC_CWS'!O13</f>
        <v>1276</v>
      </c>
      <c r="P21">
        <f>'REV-REVCALC_CWS'!P13</f>
        <v>2042</v>
      </c>
      <c r="Q21">
        <f>'REV-REVCALC_CWS'!Q13</f>
        <v>2297</v>
      </c>
      <c r="R21">
        <f>'REV-REVCALC_CWS'!R13</f>
        <v>2297</v>
      </c>
      <c r="S21">
        <f>'REV-REVCALC_CWS'!S13</f>
        <v>2297</v>
      </c>
      <c r="T21">
        <f>'REV-REVCALC_CWS'!T13</f>
        <v>2297</v>
      </c>
      <c r="U21">
        <f>'REV-REVCALC_CWS'!U13</f>
        <v>2297</v>
      </c>
      <c r="V21">
        <f>'REV-REVCALC_CWS'!V13</f>
        <v>2297</v>
      </c>
      <c r="W21">
        <f>'REV-REVCALC_CWS'!W13</f>
        <v>2297</v>
      </c>
      <c r="X21">
        <f>'REV-REVCALC_CWS'!X13</f>
        <v>2297</v>
      </c>
      <c r="Y21">
        <f>'REV-REVCALC_CWS'!Y13</f>
        <v>2297</v>
      </c>
      <c r="Z21">
        <f>'REV-REVCALC_CWS'!Z13</f>
        <v>1531</v>
      </c>
      <c r="AA21">
        <f>'REV-REVCALC_CWS'!AA13</f>
        <v>1633</v>
      </c>
      <c r="AB21">
        <f>'REV-REVCALC_CWS'!AB13</f>
        <v>2613</v>
      </c>
      <c r="AC21">
        <f>'REV-REVCALC_CWS'!AC13</f>
        <v>2940</v>
      </c>
      <c r="AD21">
        <f>'REV-REVCALC_CWS'!AD13</f>
        <v>2940</v>
      </c>
      <c r="AE21">
        <f>'REV-REVCALC_CWS'!AE13</f>
        <v>2940</v>
      </c>
      <c r="AF21">
        <f>'REV-REVCALC_CWS'!AF13</f>
        <v>2940</v>
      </c>
      <c r="AG21">
        <f>'REV-REVCALC_CWS'!AG13</f>
        <v>2940</v>
      </c>
      <c r="AH21">
        <f>'REV-REVCALC_CWS'!AH13</f>
        <v>2940</v>
      </c>
      <c r="AI21">
        <f>'REV-REVCALC_CWS'!AI13</f>
        <v>2940</v>
      </c>
      <c r="AJ21">
        <f>'REV-REVCALC_CWS'!AJ13</f>
        <v>2940</v>
      </c>
      <c r="AK21">
        <f>'REV-REVCALC_CWS'!AK13</f>
        <v>2940</v>
      </c>
      <c r="AL21">
        <f>'REV-REVCALC_CWS'!AL13</f>
        <v>1960</v>
      </c>
      <c r="AM21">
        <f>'REV-REVCALC_CWS'!AM13</f>
        <v>3365</v>
      </c>
      <c r="AN21">
        <f>'REV-REVCALC_CWS'!AN13</f>
        <v>5384</v>
      </c>
      <c r="AO21">
        <f>'REV-REVCALC_CWS'!AO13</f>
        <v>6057</v>
      </c>
      <c r="AP21">
        <f>'REV-REVCALC_CWS'!AP13</f>
        <v>6057</v>
      </c>
      <c r="AQ21">
        <f>'REV-REVCALC_CWS'!AQ13</f>
        <v>6057</v>
      </c>
      <c r="AR21">
        <f>'REV-REVCALC_CWS'!AR13</f>
        <v>6057</v>
      </c>
      <c r="AS21">
        <f>'REV-REVCALC_CWS'!AS13</f>
        <v>6057</v>
      </c>
      <c r="AT21">
        <f>'REV-REVCALC_CWS'!AT13</f>
        <v>6057</v>
      </c>
      <c r="AU21">
        <f>'REV-REVCALC_CWS'!AU13</f>
        <v>6057</v>
      </c>
      <c r="AV21">
        <f>'REV-REVCALC_CWS'!AV13</f>
        <v>6057</v>
      </c>
      <c r="AW21">
        <f>'REV-REVCALC_CWS'!AW13</f>
        <v>6057</v>
      </c>
      <c r="AX21">
        <f>'REV-REVCALC_CWS'!AX13</f>
        <v>4038</v>
      </c>
      <c r="AY21">
        <f>'REV-REVCALC_CWS'!AY13</f>
        <v>3466</v>
      </c>
      <c r="AZ21">
        <f>'REV-REVCALC_CWS'!AZ13</f>
        <v>5545</v>
      </c>
      <c r="BA21">
        <f>'REV-REVCALC_CWS'!BA13</f>
        <v>6238</v>
      </c>
      <c r="BB21">
        <f>'REV-REVCALC_CWS'!BB13</f>
        <v>6238</v>
      </c>
      <c r="BC21">
        <f>'REV-REVCALC_CWS'!BC13</f>
        <v>6238</v>
      </c>
      <c r="BD21">
        <f>'REV-REVCALC_CWS'!BD13</f>
        <v>6238</v>
      </c>
      <c r="BE21">
        <f>'REV-REVCALC_CWS'!BE13</f>
        <v>6238</v>
      </c>
      <c r="BF21">
        <f>'REV-REVCALC_CWS'!BF13</f>
        <v>6238</v>
      </c>
      <c r="BG21">
        <f>'REV-REVCALC_CWS'!BG13</f>
        <v>6238</v>
      </c>
      <c r="BH21">
        <f>'REV-REVCALC_CWS'!BH13</f>
        <v>6238</v>
      </c>
      <c r="BI21">
        <f>'REV-REVCALC_CWS'!BI13</f>
        <v>6238</v>
      </c>
      <c r="BJ21">
        <f>'REV-REVCALC_CWS'!BJ13</f>
        <v>4159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1862930</v>
      </c>
      <c r="H22" s="250">
        <f>'REV-REVCALC_CWS'!H90</f>
        <v>1862930</v>
      </c>
      <c r="I22" s="250">
        <f>'REV-REVCALC_CWS'!I90</f>
        <v>1862930</v>
      </c>
      <c r="J22" s="250">
        <f>'REV-REVCALC_CWS'!J90</f>
        <v>1862930</v>
      </c>
      <c r="K22" s="250">
        <f>'REV-REVCALC_CWS'!K90</f>
        <v>1862930</v>
      </c>
      <c r="L22" s="250">
        <f>'REV-REVCALC_CWS'!L90</f>
        <v>1862930</v>
      </c>
      <c r="M22" s="250">
        <f>'REV-REVCALC_CWS'!M90</f>
        <v>1862930</v>
      </c>
      <c r="N22" s="250">
        <f>'REV-REVCALC_CWS'!N90</f>
        <v>1766930</v>
      </c>
      <c r="O22" s="250">
        <f>'REV-REVCALC_CWS'!O90</f>
        <v>40009975</v>
      </c>
      <c r="P22" s="250">
        <f>'REV-REVCALC_CWS'!P90</f>
        <v>64012750</v>
      </c>
      <c r="Q22" s="250">
        <f>'REV-REVCALC_CWS'!Q90</f>
        <v>72016350</v>
      </c>
      <c r="R22" s="250">
        <f>'REV-REVCALC_CWS'!R90</f>
        <v>72016350</v>
      </c>
      <c r="S22" s="250">
        <f>'REV-REVCALC_CWS'!S90</f>
        <v>72016350</v>
      </c>
      <c r="T22" s="250">
        <f>'REV-REVCALC_CWS'!T90</f>
        <v>72016350</v>
      </c>
      <c r="U22" s="250">
        <f>'REV-REVCALC_CWS'!U90</f>
        <v>72016350</v>
      </c>
      <c r="V22" s="250">
        <f>'REV-REVCALC_CWS'!V90</f>
        <v>72016350</v>
      </c>
      <c r="W22" s="250">
        <f>'REV-REVCALC_CWS'!W90</f>
        <v>72016350</v>
      </c>
      <c r="X22" s="250">
        <f>'REV-REVCALC_CWS'!X90</f>
        <v>72016350</v>
      </c>
      <c r="Y22" s="250">
        <f>'REV-REVCALC_CWS'!Y90</f>
        <v>72016350</v>
      </c>
      <c r="Z22" s="250">
        <f>'REV-REVCALC_CWS'!Z90</f>
        <v>48013575</v>
      </c>
      <c r="AA22" s="250">
        <f>'REV-REVCALC_CWS'!AA90</f>
        <v>79537347.900000006</v>
      </c>
      <c r="AB22" s="250">
        <f>'REV-REVCALC_CWS'!AB90</f>
        <v>127251055.40000001</v>
      </c>
      <c r="AC22" s="250">
        <f>'REV-REVCALC_CWS'!AC90</f>
        <v>143141122.5</v>
      </c>
      <c r="AD22" s="250">
        <f>'REV-REVCALC_CWS'!AD90</f>
        <v>143141122.5</v>
      </c>
      <c r="AE22" s="250">
        <f>'REV-REVCALC_CWS'!AE90</f>
        <v>143141122.5</v>
      </c>
      <c r="AF22" s="250">
        <f>'REV-REVCALC_CWS'!AF90</f>
        <v>143141122.5</v>
      </c>
      <c r="AG22" s="250">
        <f>'REV-REVCALC_CWS'!AG90</f>
        <v>143141122.5</v>
      </c>
      <c r="AH22" s="250">
        <f>'REV-REVCALC_CWS'!AH90</f>
        <v>143141122.5</v>
      </c>
      <c r="AI22" s="250">
        <f>'REV-REVCALC_CWS'!AI90</f>
        <v>143141122.5</v>
      </c>
      <c r="AJ22" s="250">
        <f>'REV-REVCALC_CWS'!AJ90</f>
        <v>143141122.5</v>
      </c>
      <c r="AK22" s="250">
        <f>'REV-REVCALC_CWS'!AK90</f>
        <v>143141122.5</v>
      </c>
      <c r="AL22" s="250">
        <f>'REV-REVCALC_CWS'!AL90</f>
        <v>95427415</v>
      </c>
      <c r="AM22" s="250">
        <f>'REV-REVCALC_CWS'!AM90</f>
        <v>126260894.35950001</v>
      </c>
      <c r="AN22" s="250">
        <f>'REV-REVCALC_CWS'!AN90</f>
        <v>201994890.18400002</v>
      </c>
      <c r="AO22" s="250">
        <f>'REV-REVCALC_CWS'!AO90</f>
        <v>227259251.45150003</v>
      </c>
      <c r="AP22" s="250">
        <f>'REV-REVCALC_CWS'!AP90</f>
        <v>227258339.45150003</v>
      </c>
      <c r="AQ22" s="250">
        <f>'REV-REVCALC_CWS'!AQ90</f>
        <v>227258339.45150003</v>
      </c>
      <c r="AR22" s="250">
        <f>'REV-REVCALC_CWS'!AR90</f>
        <v>227258339.45150003</v>
      </c>
      <c r="AS22" s="250">
        <f>'REV-REVCALC_CWS'!AS90</f>
        <v>227258339.45150003</v>
      </c>
      <c r="AT22" s="250">
        <f>'REV-REVCALC_CWS'!AT90</f>
        <v>227258339.45150003</v>
      </c>
      <c r="AU22" s="250">
        <f>'REV-REVCALC_CWS'!AU90</f>
        <v>227258339.45150003</v>
      </c>
      <c r="AV22" s="250">
        <f>'REV-REVCALC_CWS'!AV90</f>
        <v>227258339.45150003</v>
      </c>
      <c r="AW22" s="250">
        <f>'REV-REVCALC_CWS'!AW90</f>
        <v>227258339.45150003</v>
      </c>
      <c r="AX22" s="250">
        <f>'REV-REVCALC_CWS'!AX90</f>
        <v>151496167.63800001</v>
      </c>
      <c r="AY22" s="250">
        <f>'REV-REVCALC_CWS'!AY90</f>
        <v>132524615.01088002</v>
      </c>
      <c r="AZ22" s="250">
        <f>'REV-REVCALC_CWS'!AZ90</f>
        <v>212030493.9605</v>
      </c>
      <c r="BA22" s="250">
        <f>'REV-REVCALC_CWS'!BA90</f>
        <v>238515810.47703999</v>
      </c>
      <c r="BB22" s="250">
        <f>'REV-REVCALC_CWS'!BB90</f>
        <v>238514898.47703999</v>
      </c>
      <c r="BC22" s="250">
        <f>'REV-REVCALC_CWS'!BC90</f>
        <v>238514898.47703999</v>
      </c>
      <c r="BD22" s="250">
        <f>'REV-REVCALC_CWS'!BD90</f>
        <v>238514898.47703999</v>
      </c>
      <c r="BE22" s="250">
        <f>'REV-REVCALC_CWS'!BE90</f>
        <v>238514898.47703999</v>
      </c>
      <c r="BF22" s="250">
        <f>'REV-REVCALC_CWS'!BF90</f>
        <v>238514898.47703999</v>
      </c>
      <c r="BG22" s="250">
        <f>'REV-REVCALC_CWS'!BG90</f>
        <v>238514898.47703999</v>
      </c>
      <c r="BH22" s="250">
        <f>'REV-REVCALC_CWS'!BH90</f>
        <v>238514898.47703999</v>
      </c>
      <c r="BI22" s="250">
        <f>'REV-REVCALC_CWS'!BI90</f>
        <v>238514898.47703999</v>
      </c>
      <c r="BJ22" s="250">
        <f>'REV-REVCALC_CWS'!BJ90</f>
        <v>159035352.22742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997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-15797971.333333332</v>
      </c>
      <c r="I42" s="250">
        <f>+'FIN-P&amp;L_CWS'!J208</f>
        <v>-17797971.333333332</v>
      </c>
      <c r="J42" s="250">
        <f>+'FIN-P&amp;L_CWS'!K208</f>
        <v>-17409910.666666668</v>
      </c>
      <c r="K42" s="250">
        <f>+'FIN-P&amp;L_CWS'!L208</f>
        <v>-17409910.666666668</v>
      </c>
      <c r="L42" s="250">
        <f>+'FIN-P&amp;L_CWS'!M208</f>
        <v>-17409910.666666668</v>
      </c>
      <c r="M42" s="250">
        <f>+'FIN-P&amp;L_CWS'!N208</f>
        <v>-17409910.666666668</v>
      </c>
      <c r="N42" s="250">
        <f>+'FIN-P&amp;L_CWS'!O208</f>
        <v>-17409910.666666668</v>
      </c>
      <c r="O42" s="250">
        <f>+'FIN-P&amp;L_CWS'!P208</f>
        <v>-17441410.666666668</v>
      </c>
      <c r="P42" s="250">
        <f>+'FIN-P&amp;L_CWS'!Q208</f>
        <v>-6425695.6666666679</v>
      </c>
      <c r="Q42" s="250">
        <f>+'FIN-P&amp;L_CWS'!R208</f>
        <v>2362749.3333333321</v>
      </c>
      <c r="R42" s="250">
        <f>+'FIN-P&amp;L_CWS'!S208</f>
        <v>5294549.3333333321</v>
      </c>
      <c r="S42" s="250">
        <f>+'FIN-P&amp;L_CWS'!T208</f>
        <v>6294549.3333333321</v>
      </c>
      <c r="T42" s="250">
        <f>+'FIN-P&amp;L_CWS'!U208</f>
        <v>6294549.3333333321</v>
      </c>
      <c r="U42" s="250">
        <f>+'FIN-P&amp;L_CWS'!V208</f>
        <v>6294549.3333333321</v>
      </c>
      <c r="V42" s="250">
        <f>+'FIN-P&amp;L_CWS'!W208</f>
        <v>6294549.3333333321</v>
      </c>
      <c r="W42" s="250">
        <f>+'FIN-P&amp;L_CWS'!X208</f>
        <v>6294549.3333333321</v>
      </c>
      <c r="X42" s="250">
        <f>+'FIN-P&amp;L_CWS'!Y208</f>
        <v>6294549.3333333321</v>
      </c>
      <c r="Y42" s="250">
        <f>+'FIN-P&amp;L_CWS'!Z208</f>
        <v>6294549.3333333321</v>
      </c>
      <c r="Z42" s="250">
        <f>+'FIN-P&amp;L_CWS'!AA208</f>
        <v>6294549.3333333321</v>
      </c>
      <c r="AA42" s="250">
        <f>+'FIN-P&amp;L_CWS'!AB208</f>
        <v>-2493895.6666666679</v>
      </c>
      <c r="AB42" s="250">
        <f>+'FIN-P&amp;L_CWS'!AC208</f>
        <v>9358786.8833333328</v>
      </c>
      <c r="AC42" s="250">
        <f>+'FIN-P&amp;L_CWS'!AD208</f>
        <v>27900442.383333322</v>
      </c>
      <c r="AD42" s="250">
        <f>+'FIN-P&amp;L_CWS'!AE208</f>
        <v>34072025.833333328</v>
      </c>
      <c r="AE42" s="250">
        <f>+'FIN-P&amp;L_CWS'!AF208</f>
        <v>34072025.833333328</v>
      </c>
      <c r="AF42" s="250">
        <f>+'FIN-P&amp;L_CWS'!AG208</f>
        <v>34072025.833333328</v>
      </c>
      <c r="AG42" s="250">
        <f>+'FIN-P&amp;L_CWS'!AH208</f>
        <v>34072025.833333328</v>
      </c>
      <c r="AH42" s="250">
        <f>+'FIN-P&amp;L_CWS'!AI208</f>
        <v>34072025.833333328</v>
      </c>
      <c r="AI42" s="250">
        <f>+'FIN-P&amp;L_CWS'!AJ208</f>
        <v>34072025.833333328</v>
      </c>
      <c r="AJ42" s="250">
        <f>+'FIN-P&amp;L_CWS'!AK208</f>
        <v>34072025.833333328</v>
      </c>
      <c r="AK42" s="250">
        <f>+'FIN-P&amp;L_CWS'!AL208</f>
        <v>34072025.833333328</v>
      </c>
      <c r="AL42" s="250">
        <f>+'FIN-P&amp;L_CWS'!AM208</f>
        <v>34072025.833333328</v>
      </c>
      <c r="AM42" s="250">
        <f>+'FIN-P&amp;L_CWS'!AN208</f>
        <v>15530370.333333332</v>
      </c>
      <c r="AN42" s="250">
        <f>+'FIN-P&amp;L_CWS'!AO208</f>
        <v>24871406.055333335</v>
      </c>
      <c r="AO42" s="250">
        <f>+'FIN-P&amp;L_CWS'!AP208</f>
        <v>54093123.817333326</v>
      </c>
      <c r="AP42" s="250">
        <f>+'FIN-P&amp;L_CWS'!AQ208</f>
        <v>63843088.297333315</v>
      </c>
      <c r="AQ42" s="250">
        <f>+'FIN-P&amp;L_CWS'!AR208</f>
        <v>63842176.297333315</v>
      </c>
      <c r="AR42" s="250">
        <f>+'FIN-P&amp;L_CWS'!AS208</f>
        <v>63842176.297333315</v>
      </c>
      <c r="AS42" s="250">
        <f>+'FIN-P&amp;L_CWS'!AT208</f>
        <v>63842176.297333315</v>
      </c>
      <c r="AT42" s="250">
        <f>+'FIN-P&amp;L_CWS'!AU208</f>
        <v>63842176.297333315</v>
      </c>
      <c r="AU42" s="250">
        <f>+'FIN-P&amp;L_CWS'!AV208</f>
        <v>63842176.297333315</v>
      </c>
      <c r="AV42" s="250">
        <f>+'FIN-P&amp;L_CWS'!AW208</f>
        <v>63842176.297333315</v>
      </c>
      <c r="AW42" s="250">
        <f>+'FIN-P&amp;L_CWS'!AX208</f>
        <v>63842176.297333315</v>
      </c>
      <c r="AX42" s="250">
        <f>+'FIN-P&amp;L_CWS'!AY208</f>
        <v>63842176.297333315</v>
      </c>
      <c r="AY42" s="250">
        <f>+'FIN-P&amp;L_CWS'!AZ208</f>
        <v>34607738.696333334</v>
      </c>
      <c r="AZ42" s="250">
        <f>+'FIN-P&amp;L_CWS'!BA208</f>
        <v>20264246.38446334</v>
      </c>
      <c r="BA42" s="250">
        <f>+'FIN-P&amp;L_CWS'!BB208</f>
        <v>48506210.304208331</v>
      </c>
      <c r="BB42" s="250">
        <f>+'FIN-P&amp;L_CWS'!BC208</f>
        <v>57914580.531123333</v>
      </c>
      <c r="BC42" s="250">
        <f>+'FIN-P&amp;L_CWS'!BD208</f>
        <v>57913668.531123333</v>
      </c>
      <c r="BD42" s="250">
        <f>+'FIN-P&amp;L_CWS'!BE208</f>
        <v>57913668.531123333</v>
      </c>
      <c r="BE42" s="250">
        <f>+'FIN-P&amp;L_CWS'!BF208</f>
        <v>57913668.531123333</v>
      </c>
      <c r="BF42" s="250">
        <f>+'FIN-P&amp;L_CWS'!BG208</f>
        <v>57913668.531123333</v>
      </c>
      <c r="BG42" s="250">
        <f>+'FIN-P&amp;L_CWS'!BH208</f>
        <v>57913668.531123333</v>
      </c>
      <c r="BH42" s="250">
        <f>+'FIN-P&amp;L_CWS'!BI208</f>
        <v>57913668.531123333</v>
      </c>
      <c r="BI42" s="250">
        <f>+'FIN-P&amp;L_CWS'!BJ208</f>
        <v>57913668.531123333</v>
      </c>
      <c r="BJ42" s="250">
        <f>+'FIN-P&amp;L_CWS'!BK208</f>
        <v>57913668.531123333</v>
      </c>
      <c r="BK42" s="250">
        <f>+'FIN-P&amp;L_CWS'!BL208</f>
        <v>29681499.230878331</v>
      </c>
    </row>
    <row r="43" spans="1:64" x14ac:dyDescent="0.15">
      <c r="B43" s="33" t="s">
        <v>1084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-36839646</v>
      </c>
      <c r="I43" s="250">
        <f>+'FIN-P&amp;L_CWS'!J209</f>
        <v>-54637617.333333328</v>
      </c>
      <c r="J43" s="250">
        <f>+'FIN-P&amp;L_CWS'!K209</f>
        <v>-72047528</v>
      </c>
      <c r="K43" s="250">
        <f>+'FIN-P&amp;L_CWS'!L209</f>
        <v>-89457438.666666672</v>
      </c>
      <c r="L43" s="250">
        <f>+'FIN-P&amp;L_CWS'!M209</f>
        <v>-106867349.33333334</v>
      </c>
      <c r="M43" s="250">
        <f>+'FIN-P&amp;L_CWS'!N209</f>
        <v>-124277260.00000001</v>
      </c>
      <c r="N43" s="250">
        <f>+'FIN-P&amp;L_CWS'!O209</f>
        <v>-141687170.66666669</v>
      </c>
      <c r="O43" s="250">
        <f>+'FIN-P&amp;L_CWS'!P209</f>
        <v>-159128581.33333334</v>
      </c>
      <c r="P43" s="250">
        <f>+'FIN-P&amp;L_CWS'!Q209</f>
        <v>-165554277</v>
      </c>
      <c r="Q43" s="250">
        <f>+'FIN-P&amp;L_CWS'!R209</f>
        <v>-163191527.66666666</v>
      </c>
      <c r="R43" s="250">
        <f>+'FIN-P&amp;L_CWS'!S209</f>
        <v>-157896978.33333331</v>
      </c>
      <c r="S43" s="250">
        <f>+'FIN-P&amp;L_CWS'!T209</f>
        <v>-151602428.99999997</v>
      </c>
      <c r="T43" s="250">
        <f>+'FIN-P&amp;L_CWS'!U209</f>
        <v>-145307879.66666663</v>
      </c>
      <c r="U43" s="250">
        <f>+'FIN-P&amp;L_CWS'!V209</f>
        <v>-139013330.33333328</v>
      </c>
      <c r="V43" s="250">
        <f>+'FIN-P&amp;L_CWS'!W209</f>
        <v>-132718780.99999996</v>
      </c>
      <c r="W43" s="250">
        <f>+'FIN-P&amp;L_CWS'!X209</f>
        <v>-126424231.66666663</v>
      </c>
      <c r="X43" s="250">
        <f>+'FIN-P&amp;L_CWS'!Y209</f>
        <v>-120129682.3333333</v>
      </c>
      <c r="Y43" s="250">
        <f>+'FIN-P&amp;L_CWS'!Z209</f>
        <v>-113835132.99999997</v>
      </c>
      <c r="Z43" s="250">
        <f>+'FIN-P&amp;L_CWS'!AA209</f>
        <v>-107540583.66666664</v>
      </c>
      <c r="AA43" s="250">
        <f>+'FIN-P&amp;L_CWS'!AB209</f>
        <v>-110034479.33333331</v>
      </c>
      <c r="AB43" s="250">
        <f>+'FIN-P&amp;L_CWS'!AC209</f>
        <v>-100675692.44999999</v>
      </c>
      <c r="AC43" s="250">
        <f>+'FIN-P&amp;L_CWS'!AD209</f>
        <v>-72775250.066666663</v>
      </c>
      <c r="AD43" s="250">
        <f>+'FIN-P&amp;L_CWS'!AE209</f>
        <v>-38703224.233333334</v>
      </c>
      <c r="AE43" s="250">
        <f>+'FIN-P&amp;L_CWS'!AF209</f>
        <v>-4631198.400000006</v>
      </c>
      <c r="AF43" s="250">
        <f>+'FIN-P&amp;L_CWS'!AG209</f>
        <v>29440827.433333322</v>
      </c>
      <c r="AG43" s="250">
        <f>+'FIN-P&amp;L_CWS'!AH209</f>
        <v>63512853.266666651</v>
      </c>
      <c r="AH43" s="250">
        <f>+'FIN-P&amp;L_CWS'!AI209</f>
        <v>97584879.099999979</v>
      </c>
      <c r="AI43" s="250">
        <f>+'FIN-P&amp;L_CWS'!AJ209</f>
        <v>131656904.93333331</v>
      </c>
      <c r="AJ43" s="250">
        <f>+'FIN-P&amp;L_CWS'!AK209</f>
        <v>165728930.76666665</v>
      </c>
      <c r="AK43" s="250">
        <f>+'FIN-P&amp;L_CWS'!AL209</f>
        <v>199800956.59999996</v>
      </c>
      <c r="AL43" s="250">
        <f>+'FIN-P&amp;L_CWS'!AM209</f>
        <v>233872982.43333328</v>
      </c>
      <c r="AM43" s="250">
        <f>+'FIN-P&amp;L_CWS'!AN209</f>
        <v>249403352.76666662</v>
      </c>
      <c r="AN43" s="250">
        <f>+'FIN-P&amp;L_CWS'!AO209</f>
        <v>274274758.82199997</v>
      </c>
      <c r="AO43" s="250">
        <f>+'FIN-P&amp;L_CWS'!AP209</f>
        <v>328367882.63933331</v>
      </c>
      <c r="AP43" s="250">
        <f>+'FIN-P&amp;L_CWS'!AQ209</f>
        <v>392210970.93666661</v>
      </c>
      <c r="AQ43" s="250">
        <f>+'FIN-P&amp;L_CWS'!AR209</f>
        <v>456053147.23399991</v>
      </c>
      <c r="AR43" s="250">
        <f>+'FIN-P&amp;L_CWS'!AS209</f>
        <v>519895323.53133321</v>
      </c>
      <c r="AS43" s="250">
        <f>+'FIN-P&amp;L_CWS'!AT209</f>
        <v>583737499.82866657</v>
      </c>
      <c r="AT43" s="250">
        <f>+'FIN-P&amp;L_CWS'!AU209</f>
        <v>647579676.12599993</v>
      </c>
      <c r="AU43" s="250">
        <f>+'FIN-P&amp;L_CWS'!AV209</f>
        <v>711421852.42333329</v>
      </c>
      <c r="AV43" s="250">
        <f>+'FIN-P&amp;L_CWS'!AW209</f>
        <v>775264028.72066665</v>
      </c>
      <c r="AW43" s="250">
        <f>+'FIN-P&amp;L_CWS'!AX209</f>
        <v>839106205.01800001</v>
      </c>
      <c r="AX43" s="250">
        <f>+'FIN-P&amp;L_CWS'!AY209</f>
        <v>902948381.31533337</v>
      </c>
      <c r="AY43" s="250">
        <f>+'FIN-P&amp;L_CWS'!AZ209</f>
        <v>937556120.01166666</v>
      </c>
      <c r="AZ43" s="250">
        <f>+'FIN-P&amp;L_CWS'!BA209</f>
        <v>957820366.39612997</v>
      </c>
      <c r="BA43" s="250">
        <f>+'FIN-P&amp;L_CWS'!BB209</f>
        <v>1006326576.7003382</v>
      </c>
      <c r="BB43" s="250">
        <f>+'FIN-P&amp;L_CWS'!BC209</f>
        <v>1064241157.2314615</v>
      </c>
      <c r="BC43" s="250">
        <f>+'FIN-P&amp;L_CWS'!BD209</f>
        <v>1122154825.7625849</v>
      </c>
      <c r="BD43" s="250">
        <f>+'FIN-P&amp;L_CWS'!BE209</f>
        <v>1180068494.2937083</v>
      </c>
      <c r="BE43" s="250">
        <f>+'FIN-P&amp;L_CWS'!BF209</f>
        <v>1237982162.8248317</v>
      </c>
      <c r="BF43" s="250">
        <f>+'FIN-P&amp;L_CWS'!BG209</f>
        <v>1295895831.3559551</v>
      </c>
      <c r="BG43" s="250">
        <f>+'FIN-P&amp;L_CWS'!BH209</f>
        <v>1353809499.8870785</v>
      </c>
      <c r="BH43" s="250">
        <f>+'FIN-P&amp;L_CWS'!BI209</f>
        <v>1411723168.4182019</v>
      </c>
      <c r="BI43" s="250">
        <f>+'FIN-P&amp;L_CWS'!BJ209</f>
        <v>1469636836.9493253</v>
      </c>
      <c r="BJ43" s="250">
        <f>+'FIN-P&amp;L_CWS'!BK209</f>
        <v>1527550505.4804487</v>
      </c>
      <c r="BK43" s="250">
        <f>+'FIN-P&amp;L_CWS'!BL209</f>
        <v>1557232004.7113271</v>
      </c>
    </row>
    <row r="44" spans="1:64" x14ac:dyDescent="0.15">
      <c r="B44" s="33" t="s">
        <v>1086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-15808387.999999998</v>
      </c>
      <c r="I44" s="250">
        <f>+'FIN-CASHFLOW_CWS'!I67</f>
        <v>-17618388</v>
      </c>
      <c r="J44" s="250">
        <f>+'FIN-CASHFLOW_CWS'!J67</f>
        <v>-17308994</v>
      </c>
      <c r="K44" s="250">
        <f>+'FIN-CASHFLOW_CWS'!K67</f>
        <v>-17228994</v>
      </c>
      <c r="L44" s="250">
        <f>+'FIN-CASHFLOW_CWS'!L67</f>
        <v>-17228994</v>
      </c>
      <c r="M44" s="250">
        <f>+'FIN-CASHFLOW_CWS'!M67</f>
        <v>-17228994</v>
      </c>
      <c r="N44" s="250">
        <f>+'FIN-CASHFLOW_CWS'!N67</f>
        <v>-17228994</v>
      </c>
      <c r="O44" s="250">
        <f>+'FIN-CASHFLOW_CWS'!O67</f>
        <v>-17260494</v>
      </c>
      <c r="P44" s="250">
        <f>+'FIN-CASHFLOW_CWS'!P67</f>
        <v>-6244779.0000000009</v>
      </c>
      <c r="Q44" s="250">
        <f>+'FIN-CASHFLOW_CWS'!Q67</f>
        <v>2543665.9999999986</v>
      </c>
      <c r="R44" s="250">
        <f>+'FIN-CASHFLOW_CWS'!R67</f>
        <v>5475465.9999999991</v>
      </c>
      <c r="S44" s="250">
        <f>+'FIN-CASHFLOW_CWS'!S67</f>
        <v>6475465.9999999991</v>
      </c>
      <c r="T44" s="250">
        <f>+'FIN-CASHFLOW_CWS'!T67</f>
        <v>6475465.9999999991</v>
      </c>
      <c r="U44" s="250">
        <f>+'FIN-CASHFLOW_CWS'!U67</f>
        <v>6475465.9999999991</v>
      </c>
      <c r="V44" s="250">
        <f>+'FIN-CASHFLOW_CWS'!V67</f>
        <v>6475465.9999999991</v>
      </c>
      <c r="W44" s="250">
        <f>+'FIN-CASHFLOW_CWS'!W67</f>
        <v>6475465.9999999991</v>
      </c>
      <c r="X44" s="250">
        <f>+'FIN-CASHFLOW_CWS'!X67</f>
        <v>6475465.9999999991</v>
      </c>
      <c r="Y44" s="250">
        <f>+'FIN-CASHFLOW_CWS'!Y67</f>
        <v>6475465.9999999991</v>
      </c>
      <c r="Z44" s="250">
        <f>+'FIN-CASHFLOW_CWS'!Z67</f>
        <v>6475465.9999999991</v>
      </c>
      <c r="AA44" s="250">
        <f>+'FIN-CASHFLOW_CWS'!AA67</f>
        <v>-2312979.0000000014</v>
      </c>
      <c r="AB44" s="250">
        <f>+'FIN-CASHFLOW_CWS'!AB67</f>
        <v>9539703.5499999989</v>
      </c>
      <c r="AC44" s="250">
        <f>+'FIN-CASHFLOW_CWS'!AC67</f>
        <v>28081359.04999999</v>
      </c>
      <c r="AD44" s="250">
        <f>+'FIN-CASHFLOW_CWS'!AD67</f>
        <v>34252942.499999993</v>
      </c>
      <c r="AE44" s="250">
        <f>+'FIN-CASHFLOW_CWS'!AE67</f>
        <v>34252942.499999993</v>
      </c>
      <c r="AF44" s="250">
        <f>+'FIN-CASHFLOW_CWS'!AF67</f>
        <v>34252942.499999993</v>
      </c>
      <c r="AG44" s="250">
        <f>+'FIN-CASHFLOW_CWS'!AG67</f>
        <v>34252942.499999993</v>
      </c>
      <c r="AH44" s="250">
        <f>+'FIN-CASHFLOW_CWS'!AH67</f>
        <v>34252942.499999993</v>
      </c>
      <c r="AI44" s="250">
        <f>+'FIN-CASHFLOW_CWS'!AI67</f>
        <v>34252942.499999993</v>
      </c>
      <c r="AJ44" s="250">
        <f>+'FIN-CASHFLOW_CWS'!AJ67</f>
        <v>34252942.499999993</v>
      </c>
      <c r="AK44" s="250">
        <f>+'FIN-CASHFLOW_CWS'!AK67</f>
        <v>34252942.499999993</v>
      </c>
      <c r="AL44" s="250">
        <f>+'FIN-CASHFLOW_CWS'!AL67</f>
        <v>34252942.499999993</v>
      </c>
      <c r="AM44" s="250">
        <f>+'FIN-CASHFLOW_CWS'!AM67</f>
        <v>15711286.999999998</v>
      </c>
      <c r="AN44" s="250">
        <f>+'FIN-CASHFLOW_CWS'!AN67</f>
        <v>25052322.722000003</v>
      </c>
      <c r="AO44" s="250">
        <f>+'FIN-CASHFLOW_CWS'!AO67</f>
        <v>54274040.48399999</v>
      </c>
      <c r="AP44" s="250">
        <f>+'FIN-CASHFLOW_CWS'!AP67</f>
        <v>64024004.963999979</v>
      </c>
      <c r="AQ44" s="250">
        <f>+'FIN-CASHFLOW_CWS'!AQ67</f>
        <v>64023092.963999979</v>
      </c>
      <c r="AR44" s="250">
        <f>+'FIN-CASHFLOW_CWS'!AR67</f>
        <v>64023092.963999979</v>
      </c>
      <c r="AS44" s="250">
        <f>+'FIN-CASHFLOW_CWS'!AS67</f>
        <v>64023092.963999979</v>
      </c>
      <c r="AT44" s="250">
        <f>+'FIN-CASHFLOW_CWS'!AT67</f>
        <v>64023092.963999979</v>
      </c>
      <c r="AU44" s="250">
        <f>+'FIN-CASHFLOW_CWS'!AU67</f>
        <v>64023092.963999979</v>
      </c>
      <c r="AV44" s="250">
        <f>+'FIN-CASHFLOW_CWS'!AV67</f>
        <v>64023092.963999979</v>
      </c>
      <c r="AW44" s="250">
        <f>+'FIN-CASHFLOW_CWS'!AW67</f>
        <v>64023092.963999979</v>
      </c>
      <c r="AX44" s="250">
        <f>+'FIN-CASHFLOW_CWS'!AX67</f>
        <v>64023092.963999979</v>
      </c>
      <c r="AY44" s="250">
        <f>+'FIN-CASHFLOW_CWS'!AY67</f>
        <v>34788655.362999998</v>
      </c>
      <c r="AZ44" s="250">
        <f>+'FIN-CASHFLOW_CWS'!AZ67</f>
        <v>20445163.051130008</v>
      </c>
      <c r="BA44" s="250">
        <f>+'FIN-CASHFLOW_CWS'!BA67</f>
        <v>48687126.970874995</v>
      </c>
      <c r="BB44" s="250">
        <f>+'FIN-CASHFLOW_CWS'!BB67</f>
        <v>58095497.197789997</v>
      </c>
      <c r="BC44" s="250">
        <f>+'FIN-CASHFLOW_CWS'!BC67</f>
        <v>58094585.197789997</v>
      </c>
      <c r="BD44" s="250">
        <f>+'FIN-CASHFLOW_CWS'!BD67</f>
        <v>58094585.197789997</v>
      </c>
      <c r="BE44" s="250">
        <f>+'FIN-CASHFLOW_CWS'!BE67</f>
        <v>58094585.197789997</v>
      </c>
      <c r="BF44" s="250">
        <f>+'FIN-CASHFLOW_CWS'!BF67</f>
        <v>58094585.197789997</v>
      </c>
      <c r="BG44" s="250">
        <f>+'FIN-CASHFLOW_CWS'!BG67</f>
        <v>58094585.197789997</v>
      </c>
      <c r="BH44" s="250">
        <f>+'FIN-CASHFLOW_CWS'!BH67</f>
        <v>58094585.197789997</v>
      </c>
      <c r="BI44" s="250">
        <f>+'FIN-CASHFLOW_CWS'!BI67</f>
        <v>58094585.197789997</v>
      </c>
      <c r="BJ44" s="250">
        <f>+'FIN-CASHFLOW_CWS'!BJ67</f>
        <v>58094585.197789997</v>
      </c>
      <c r="BK44" s="250">
        <f>+'FIN-CASHFLOW_CWS'!BK67</f>
        <v>29862415.897544999</v>
      </c>
      <c r="BL44" s="66"/>
    </row>
    <row r="45" spans="1:64" x14ac:dyDescent="0.15">
      <c r="B45" s="33" t="s">
        <v>1085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-47258645.999999993</v>
      </c>
      <c r="I45" s="250">
        <f>+'FIN-CASHFLOW_CWS'!I70</f>
        <v>-64877033.999999993</v>
      </c>
      <c r="J45" s="250">
        <f>+'FIN-CASHFLOW_CWS'!J70</f>
        <v>-82186028</v>
      </c>
      <c r="K45" s="250">
        <f>+'FIN-CASHFLOW_CWS'!K70</f>
        <v>-99415022</v>
      </c>
      <c r="L45" s="250">
        <f>+'FIN-CASHFLOW_CWS'!L70</f>
        <v>-116644016</v>
      </c>
      <c r="M45" s="250">
        <f>+'FIN-CASHFLOW_CWS'!M70</f>
        <v>-133873010</v>
      </c>
      <c r="N45" s="250">
        <f>+'FIN-CASHFLOW_CWS'!N70</f>
        <v>-151102004</v>
      </c>
      <c r="O45" s="250">
        <f>+'FIN-CASHFLOW_CWS'!O70</f>
        <v>-168362498</v>
      </c>
      <c r="P45" s="250">
        <f>+'FIN-CASHFLOW_CWS'!P70</f>
        <v>-174607277</v>
      </c>
      <c r="Q45" s="250">
        <f>+'FIN-CASHFLOW_CWS'!Q70</f>
        <v>-172063611</v>
      </c>
      <c r="R45" s="250">
        <f>+'FIN-CASHFLOW_CWS'!R70</f>
        <v>-166588145</v>
      </c>
      <c r="S45" s="250">
        <f>+'FIN-CASHFLOW_CWS'!S70</f>
        <v>-160112679</v>
      </c>
      <c r="T45" s="250">
        <f>+'FIN-CASHFLOW_CWS'!T70</f>
        <v>-153637213</v>
      </c>
      <c r="U45" s="250">
        <f>+'FIN-CASHFLOW_CWS'!U70</f>
        <v>-147161747</v>
      </c>
      <c r="V45" s="250">
        <f>+'FIN-CASHFLOW_CWS'!V70</f>
        <v>-140686281</v>
      </c>
      <c r="W45" s="250">
        <f>+'FIN-CASHFLOW_CWS'!W70</f>
        <v>-134210815</v>
      </c>
      <c r="X45" s="250">
        <f>+'FIN-CASHFLOW_CWS'!X70</f>
        <v>-127735349</v>
      </c>
      <c r="Y45" s="250">
        <f>+'FIN-CASHFLOW_CWS'!Y70</f>
        <v>-121259883</v>
      </c>
      <c r="Z45" s="250">
        <f>+'FIN-CASHFLOW_CWS'!Z70</f>
        <v>-114784417</v>
      </c>
      <c r="AA45" s="250">
        <f>+'FIN-CASHFLOW_CWS'!AA70</f>
        <v>-117097396</v>
      </c>
      <c r="AB45" s="250">
        <f>+'FIN-CASHFLOW_CWS'!AB70</f>
        <v>-107557692.45</v>
      </c>
      <c r="AC45" s="250">
        <f>+'FIN-CASHFLOW_CWS'!AC70</f>
        <v>-79476333.400000006</v>
      </c>
      <c r="AD45" s="250">
        <f>+'FIN-CASHFLOW_CWS'!AD70</f>
        <v>-45223390.900000013</v>
      </c>
      <c r="AE45" s="250">
        <f>+'FIN-CASHFLOW_CWS'!AE70</f>
        <v>-10970448.400000021</v>
      </c>
      <c r="AF45" s="250">
        <f>+'FIN-CASHFLOW_CWS'!AF70</f>
        <v>23282494.099999972</v>
      </c>
      <c r="AG45" s="250">
        <f>+'FIN-CASHFLOW_CWS'!AG70</f>
        <v>57535436.599999964</v>
      </c>
      <c r="AH45" s="250">
        <f>+'FIN-CASHFLOW_CWS'!AH70</f>
        <v>91788379.099999964</v>
      </c>
      <c r="AI45" s="250">
        <f>+'FIN-CASHFLOW_CWS'!AI70</f>
        <v>126041321.59999996</v>
      </c>
      <c r="AJ45" s="250">
        <f>+'FIN-CASHFLOW_CWS'!AJ70</f>
        <v>160294264.09999996</v>
      </c>
      <c r="AK45" s="250">
        <f>+'FIN-CASHFLOW_CWS'!AK70</f>
        <v>194547206.59999996</v>
      </c>
      <c r="AL45" s="250">
        <f>+'FIN-CASHFLOW_CWS'!AL70</f>
        <v>228800149.09999996</v>
      </c>
      <c r="AM45" s="250">
        <f>+'FIN-CASHFLOW_CWS'!AM70</f>
        <v>244511436.09999996</v>
      </c>
      <c r="AN45" s="250">
        <f>+'FIN-CASHFLOW_CWS'!AN70</f>
        <v>269563758.82199997</v>
      </c>
      <c r="AO45" s="250">
        <f>+'FIN-CASHFLOW_CWS'!AO70</f>
        <v>323837799.30599993</v>
      </c>
      <c r="AP45" s="250">
        <f>+'FIN-CASHFLOW_CWS'!AP70</f>
        <v>387861804.26999992</v>
      </c>
      <c r="AQ45" s="250">
        <f>+'FIN-CASHFLOW_CWS'!AQ70</f>
        <v>451884897.23399991</v>
      </c>
      <c r="AR45" s="250">
        <f>+'FIN-CASHFLOW_CWS'!AR70</f>
        <v>515907990.19799989</v>
      </c>
      <c r="AS45" s="250">
        <f>+'FIN-CASHFLOW_CWS'!AS70</f>
        <v>579931083.16199982</v>
      </c>
      <c r="AT45" s="250">
        <f>+'FIN-CASHFLOW_CWS'!AT70</f>
        <v>643954176.12599981</v>
      </c>
      <c r="AU45" s="250">
        <f>+'FIN-CASHFLOW_CWS'!AU70</f>
        <v>707977269.08999979</v>
      </c>
      <c r="AV45" s="250">
        <f>+'FIN-CASHFLOW_CWS'!AV70</f>
        <v>772000362.05399978</v>
      </c>
      <c r="AW45" s="250">
        <f>+'FIN-CASHFLOW_CWS'!AW70</f>
        <v>836023455.01799977</v>
      </c>
      <c r="AX45" s="250">
        <f>+'FIN-CASHFLOW_CWS'!AX70</f>
        <v>900046547.98199975</v>
      </c>
      <c r="AY45" s="250">
        <f>+'FIN-CASHFLOW_CWS'!AY70</f>
        <v>934835203.34499979</v>
      </c>
      <c r="AZ45" s="250">
        <f>+'FIN-CASHFLOW_CWS'!AZ70</f>
        <v>955280366.39612985</v>
      </c>
      <c r="BA45" s="250">
        <f>+'FIN-CASHFLOW_CWS'!BA70</f>
        <v>1003967493.3670049</v>
      </c>
      <c r="BB45" s="250">
        <f>+'FIN-CASHFLOW_CWS'!BB70</f>
        <v>1062062990.5647949</v>
      </c>
      <c r="BC45" s="250">
        <f>+'FIN-CASHFLOW_CWS'!BC70</f>
        <v>1120157575.7625849</v>
      </c>
      <c r="BD45" s="250">
        <f>+'FIN-CASHFLOW_CWS'!BD70</f>
        <v>1178252160.9603748</v>
      </c>
      <c r="BE45" s="250">
        <f>+'FIN-CASHFLOW_CWS'!BE70</f>
        <v>1236346746.1581647</v>
      </c>
      <c r="BF45" s="250">
        <f>+'FIN-CASHFLOW_CWS'!BF70</f>
        <v>1294441331.3559546</v>
      </c>
      <c r="BG45" s="250">
        <f>+'FIN-CASHFLOW_CWS'!BG70</f>
        <v>1352535916.5537446</v>
      </c>
      <c r="BH45" s="250">
        <f>+'FIN-CASHFLOW_CWS'!BH70</f>
        <v>1410630501.7515345</v>
      </c>
      <c r="BI45" s="250">
        <f>+'FIN-CASHFLOW_CWS'!BI70</f>
        <v>1468725086.9493244</v>
      </c>
      <c r="BJ45" s="250">
        <f>+'FIN-CASHFLOW_CWS'!BJ70</f>
        <v>1526819672.1471143</v>
      </c>
      <c r="BK45" s="250">
        <f>+'FIN-CASHFLOW_CWS'!BK70</f>
        <v>1556682088.0446594</v>
      </c>
    </row>
    <row r="47" spans="1:64" x14ac:dyDescent="0.15">
      <c r="A47" s="251" t="s">
        <v>930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-15797971.333333332</v>
      </c>
      <c r="I49" s="250">
        <f t="shared" si="3"/>
        <v>-17797971.333333332</v>
      </c>
      <c r="J49" s="250">
        <f t="shared" si="3"/>
        <v>-17409910.666666668</v>
      </c>
      <c r="K49" s="250">
        <f t="shared" si="3"/>
        <v>-17409910.666666668</v>
      </c>
      <c r="L49" s="250">
        <f t="shared" si="3"/>
        <v>-17409910.666666668</v>
      </c>
      <c r="M49" s="250">
        <f t="shared" si="3"/>
        <v>-17409910.666666668</v>
      </c>
      <c r="N49" s="250">
        <f t="shared" si="3"/>
        <v>-17409910.666666668</v>
      </c>
      <c r="O49" s="250">
        <f t="shared" si="3"/>
        <v>-17441410.666666668</v>
      </c>
      <c r="P49" s="250">
        <f t="shared" si="3"/>
        <v>-6425695.6666666679</v>
      </c>
      <c r="Q49" s="250">
        <f t="shared" si="3"/>
        <v>2362749.3333333321</v>
      </c>
      <c r="R49" s="250">
        <f t="shared" si="3"/>
        <v>5294549.3333333321</v>
      </c>
      <c r="S49" s="250">
        <f t="shared" si="3"/>
        <v>6294549.3333333321</v>
      </c>
      <c r="T49" s="250">
        <f t="shared" si="3"/>
        <v>6294549.3333333321</v>
      </c>
      <c r="U49" s="250">
        <f t="shared" si="3"/>
        <v>6294549.3333333321</v>
      </c>
      <c r="V49" s="250">
        <f t="shared" si="3"/>
        <v>6294549.3333333321</v>
      </c>
      <c r="W49" s="250">
        <f t="shared" si="3"/>
        <v>6294549.3333333321</v>
      </c>
      <c r="X49" s="250">
        <f t="shared" si="3"/>
        <v>6294549.3333333321</v>
      </c>
      <c r="Y49" s="250">
        <f t="shared" si="3"/>
        <v>6294549.3333333321</v>
      </c>
      <c r="Z49" s="250">
        <f t="shared" si="3"/>
        <v>6294549.3333333321</v>
      </c>
      <c r="AA49" s="250">
        <f t="shared" si="3"/>
        <v>-2493895.6666666679</v>
      </c>
      <c r="AB49" s="250">
        <f t="shared" si="3"/>
        <v>9358786.8833333328</v>
      </c>
      <c r="AC49" s="250">
        <f t="shared" si="3"/>
        <v>27900442.383333322</v>
      </c>
      <c r="AD49" s="250">
        <f t="shared" si="3"/>
        <v>34072025.833333328</v>
      </c>
      <c r="AE49" s="250">
        <f t="shared" si="3"/>
        <v>34072025.833333328</v>
      </c>
      <c r="AF49" s="250">
        <f t="shared" si="3"/>
        <v>34072025.833333328</v>
      </c>
      <c r="AG49" s="250">
        <f t="shared" si="3"/>
        <v>34072025.833333328</v>
      </c>
      <c r="AH49" s="250">
        <f t="shared" si="3"/>
        <v>34072025.833333328</v>
      </c>
      <c r="AI49" s="250">
        <f t="shared" si="3"/>
        <v>34072025.833333328</v>
      </c>
      <c r="AJ49" s="250">
        <f t="shared" si="3"/>
        <v>34072025.833333328</v>
      </c>
      <c r="AK49" s="250">
        <f t="shared" si="3"/>
        <v>34072025.833333328</v>
      </c>
      <c r="AL49" s="250">
        <f t="shared" si="3"/>
        <v>34072025.833333328</v>
      </c>
      <c r="AM49" s="250">
        <f t="shared" si="3"/>
        <v>15530370.333333332</v>
      </c>
      <c r="AN49" s="250">
        <f t="shared" si="3"/>
        <v>24871406.055333335</v>
      </c>
      <c r="AO49" s="250">
        <f t="shared" si="3"/>
        <v>54093123.817333326</v>
      </c>
      <c r="AP49" s="250">
        <f t="shared" si="3"/>
        <v>63843088.297333315</v>
      </c>
      <c r="AQ49" s="250">
        <f t="shared" si="3"/>
        <v>63842176.297333315</v>
      </c>
      <c r="AR49" s="250">
        <f t="shared" si="3"/>
        <v>63842176.297333315</v>
      </c>
      <c r="AS49" s="250">
        <f t="shared" si="3"/>
        <v>63842176.297333315</v>
      </c>
      <c r="AT49" s="250">
        <f t="shared" si="3"/>
        <v>63842176.297333315</v>
      </c>
      <c r="AU49" s="250">
        <f t="shared" si="3"/>
        <v>63842176.297333315</v>
      </c>
      <c r="AV49" s="250">
        <f t="shared" si="3"/>
        <v>63842176.297333315</v>
      </c>
      <c r="AW49" s="250">
        <f t="shared" si="3"/>
        <v>63842176.297333315</v>
      </c>
      <c r="AX49" s="250">
        <f t="shared" si="3"/>
        <v>63842176.297333315</v>
      </c>
      <c r="AY49" s="250">
        <f t="shared" si="3"/>
        <v>34607738.696333334</v>
      </c>
      <c r="AZ49" s="250">
        <f t="shared" si="3"/>
        <v>20264246.38446334</v>
      </c>
      <c r="BA49" s="250">
        <f t="shared" si="3"/>
        <v>48506210.304208331</v>
      </c>
      <c r="BB49" s="250">
        <f t="shared" si="3"/>
        <v>57914580.531123333</v>
      </c>
      <c r="BC49" s="250">
        <f t="shared" si="3"/>
        <v>57913668.531123333</v>
      </c>
      <c r="BD49" s="250">
        <f t="shared" si="3"/>
        <v>57913668.531123333</v>
      </c>
      <c r="BE49" s="250">
        <f t="shared" si="3"/>
        <v>57913668.531123333</v>
      </c>
      <c r="BF49" s="250">
        <f t="shared" si="3"/>
        <v>57913668.531123333</v>
      </c>
      <c r="BG49" s="250">
        <f t="shared" si="3"/>
        <v>57913668.531123333</v>
      </c>
      <c r="BH49" s="250">
        <f t="shared" si="3"/>
        <v>57913668.531123333</v>
      </c>
      <c r="BI49" s="250">
        <f t="shared" si="3"/>
        <v>57913668.531123333</v>
      </c>
      <c r="BJ49" s="250">
        <f t="shared" si="3"/>
        <v>57913668.531123333</v>
      </c>
      <c r="BK49" s="250">
        <f t="shared" si="3"/>
        <v>29681499.230878331</v>
      </c>
    </row>
    <row r="50" spans="1:64" x14ac:dyDescent="0.15">
      <c r="B50" s="33" t="s">
        <v>929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-15808387.999999998</v>
      </c>
      <c r="I50" s="250">
        <f t="shared" si="4"/>
        <v>-17618388</v>
      </c>
      <c r="J50" s="250">
        <f t="shared" si="4"/>
        <v>-17308994</v>
      </c>
      <c r="K50" s="250">
        <f t="shared" si="4"/>
        <v>-17228994</v>
      </c>
      <c r="L50" s="250">
        <f t="shared" si="4"/>
        <v>-17228994</v>
      </c>
      <c r="M50" s="250">
        <f t="shared" si="4"/>
        <v>-17228994</v>
      </c>
      <c r="N50" s="250">
        <f t="shared" si="4"/>
        <v>-17228994</v>
      </c>
      <c r="O50" s="250">
        <f t="shared" si="4"/>
        <v>-17260494</v>
      </c>
      <c r="P50" s="250">
        <f t="shared" si="4"/>
        <v>-6244779.0000000009</v>
      </c>
      <c r="Q50" s="250">
        <f t="shared" si="4"/>
        <v>2543665.9999999986</v>
      </c>
      <c r="R50" s="250">
        <f t="shared" si="4"/>
        <v>5475465.9999999991</v>
      </c>
      <c r="S50" s="250">
        <f t="shared" si="4"/>
        <v>6475465.9999999991</v>
      </c>
      <c r="T50" s="250">
        <f t="shared" si="4"/>
        <v>6475465.9999999991</v>
      </c>
      <c r="U50" s="250">
        <f t="shared" si="4"/>
        <v>6475465.9999999991</v>
      </c>
      <c r="V50" s="250">
        <f t="shared" si="4"/>
        <v>6475465.9999999991</v>
      </c>
      <c r="W50" s="250">
        <f t="shared" si="4"/>
        <v>6475465.9999999991</v>
      </c>
      <c r="X50" s="250">
        <f t="shared" si="4"/>
        <v>6475465.9999999991</v>
      </c>
      <c r="Y50" s="250">
        <f t="shared" si="4"/>
        <v>6475465.9999999991</v>
      </c>
      <c r="Z50" s="250">
        <f t="shared" si="4"/>
        <v>6475465.9999999991</v>
      </c>
      <c r="AA50" s="250">
        <f t="shared" si="4"/>
        <v>-2312979.0000000014</v>
      </c>
      <c r="AB50" s="250">
        <f t="shared" si="4"/>
        <v>9539703.5499999989</v>
      </c>
      <c r="AC50" s="250">
        <f t="shared" si="4"/>
        <v>28081359.04999999</v>
      </c>
      <c r="AD50" s="250">
        <f t="shared" si="4"/>
        <v>34252942.499999993</v>
      </c>
      <c r="AE50" s="250">
        <f t="shared" si="4"/>
        <v>34252942.499999993</v>
      </c>
      <c r="AF50" s="250">
        <f t="shared" si="4"/>
        <v>34252942.499999993</v>
      </c>
      <c r="AG50" s="250">
        <f t="shared" si="4"/>
        <v>34252942.499999993</v>
      </c>
      <c r="AH50" s="250">
        <f t="shared" si="4"/>
        <v>34252942.499999993</v>
      </c>
      <c r="AI50" s="250">
        <f t="shared" si="4"/>
        <v>34252942.499999993</v>
      </c>
      <c r="AJ50" s="250">
        <f t="shared" si="4"/>
        <v>34252942.499999993</v>
      </c>
      <c r="AK50" s="250">
        <f t="shared" si="4"/>
        <v>34252942.499999993</v>
      </c>
      <c r="AL50" s="250">
        <f t="shared" si="4"/>
        <v>34252942.499999993</v>
      </c>
      <c r="AM50" s="250">
        <f t="shared" si="4"/>
        <v>15711286.999999998</v>
      </c>
      <c r="AN50" s="250">
        <f t="shared" si="4"/>
        <v>25052322.722000003</v>
      </c>
      <c r="AO50" s="250">
        <f t="shared" si="4"/>
        <v>54274040.48399999</v>
      </c>
      <c r="AP50" s="250">
        <f t="shared" si="4"/>
        <v>64024004.963999979</v>
      </c>
      <c r="AQ50" s="250">
        <f t="shared" si="4"/>
        <v>64023092.963999979</v>
      </c>
      <c r="AR50" s="250">
        <f t="shared" si="4"/>
        <v>64023092.963999979</v>
      </c>
      <c r="AS50" s="250">
        <f t="shared" si="4"/>
        <v>64023092.963999979</v>
      </c>
      <c r="AT50" s="250">
        <f t="shared" si="4"/>
        <v>64023092.963999979</v>
      </c>
      <c r="AU50" s="250">
        <f t="shared" si="4"/>
        <v>64023092.963999979</v>
      </c>
      <c r="AV50" s="250">
        <f t="shared" si="4"/>
        <v>64023092.963999979</v>
      </c>
      <c r="AW50" s="250">
        <f t="shared" si="4"/>
        <v>64023092.963999979</v>
      </c>
      <c r="AX50" s="250">
        <f t="shared" si="4"/>
        <v>64023092.963999979</v>
      </c>
      <c r="AY50" s="250">
        <f t="shared" si="4"/>
        <v>34788655.362999998</v>
      </c>
      <c r="AZ50" s="250">
        <f t="shared" si="4"/>
        <v>20445163.051130008</v>
      </c>
      <c r="BA50" s="250">
        <f t="shared" si="4"/>
        <v>48687126.970874995</v>
      </c>
      <c r="BB50" s="250">
        <f t="shared" si="4"/>
        <v>58095497.197789997</v>
      </c>
      <c r="BC50" s="250">
        <f t="shared" si="4"/>
        <v>58094585.197789997</v>
      </c>
      <c r="BD50" s="250">
        <f t="shared" si="4"/>
        <v>58094585.197789997</v>
      </c>
      <c r="BE50" s="250">
        <f t="shared" si="4"/>
        <v>58094585.197789997</v>
      </c>
      <c r="BF50" s="250">
        <f t="shared" si="4"/>
        <v>58094585.197789997</v>
      </c>
      <c r="BG50" s="250">
        <f t="shared" si="4"/>
        <v>58094585.197789997</v>
      </c>
      <c r="BH50" s="250">
        <f t="shared" si="4"/>
        <v>58094585.197789997</v>
      </c>
      <c r="BI50" s="250">
        <f t="shared" si="4"/>
        <v>58094585.197789997</v>
      </c>
      <c r="BJ50" s="250">
        <f t="shared" si="4"/>
        <v>58094585.197789997</v>
      </c>
      <c r="BK50" s="250">
        <f t="shared" si="4"/>
        <v>29862415.897544999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998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-15797971.333333332</v>
      </c>
      <c r="I55" s="250">
        <f t="shared" si="5"/>
        <v>-17797971.333333332</v>
      </c>
      <c r="J55" s="250">
        <f t="shared" si="5"/>
        <v>-17409910.666666668</v>
      </c>
      <c r="K55" s="250">
        <f t="shared" si="5"/>
        <v>-17409910.666666668</v>
      </c>
      <c r="L55" s="250">
        <f t="shared" si="5"/>
        <v>-17409910.666666668</v>
      </c>
      <c r="M55" s="250">
        <f t="shared" si="5"/>
        <v>-17409910.666666668</v>
      </c>
      <c r="N55" s="250">
        <f t="shared" si="5"/>
        <v>-17409910.666666668</v>
      </c>
      <c r="O55" s="250">
        <f t="shared" si="5"/>
        <v>-17441410.666666668</v>
      </c>
      <c r="P55" s="250">
        <f t="shared" si="5"/>
        <v>-6425695.6666666679</v>
      </c>
      <c r="Q55" s="250">
        <f t="shared" si="5"/>
        <v>2362749.3333333321</v>
      </c>
      <c r="R55" s="250">
        <f t="shared" si="5"/>
        <v>5294549.3333333321</v>
      </c>
      <c r="S55" s="250">
        <f t="shared" si="5"/>
        <v>6294549.3333333321</v>
      </c>
      <c r="T55" s="250">
        <f t="shared" si="5"/>
        <v>6294549.3333333321</v>
      </c>
      <c r="U55" s="250">
        <f t="shared" si="5"/>
        <v>6294549.3333333321</v>
      </c>
      <c r="V55" s="250">
        <f t="shared" si="5"/>
        <v>6294549.3333333321</v>
      </c>
      <c r="W55" s="250">
        <f t="shared" si="5"/>
        <v>6294549.3333333321</v>
      </c>
      <c r="X55" s="250">
        <f t="shared" si="5"/>
        <v>6294549.3333333321</v>
      </c>
      <c r="Y55" s="250">
        <f t="shared" si="5"/>
        <v>6294549.3333333321</v>
      </c>
      <c r="Z55" s="250">
        <f t="shared" si="5"/>
        <v>6294549.3333333321</v>
      </c>
      <c r="AA55" s="250">
        <f t="shared" si="5"/>
        <v>-2493895.6666666679</v>
      </c>
      <c r="AB55" s="250">
        <f t="shared" si="5"/>
        <v>9358786.8833333328</v>
      </c>
      <c r="AC55" s="250">
        <f t="shared" si="5"/>
        <v>27900442.383333322</v>
      </c>
      <c r="AD55" s="250">
        <f t="shared" si="5"/>
        <v>34072025.833333328</v>
      </c>
      <c r="AE55" s="250">
        <f t="shared" si="5"/>
        <v>34072025.833333328</v>
      </c>
      <c r="AF55" s="250">
        <f t="shared" si="5"/>
        <v>34072025.833333328</v>
      </c>
      <c r="AG55" s="250">
        <f t="shared" si="5"/>
        <v>34072025.833333328</v>
      </c>
      <c r="AH55" s="250">
        <f t="shared" si="5"/>
        <v>34072025.833333328</v>
      </c>
      <c r="AI55" s="250">
        <f t="shared" si="5"/>
        <v>34072025.833333328</v>
      </c>
      <c r="AJ55" s="250">
        <f t="shared" si="5"/>
        <v>34072025.833333328</v>
      </c>
      <c r="AK55" s="250">
        <f t="shared" si="5"/>
        <v>34072025.833333328</v>
      </c>
      <c r="AL55" s="250">
        <f t="shared" si="5"/>
        <v>34072025.833333328</v>
      </c>
      <c r="AM55" s="250">
        <f t="shared" si="5"/>
        <v>15530370.333333332</v>
      </c>
      <c r="AN55" s="250">
        <f t="shared" si="5"/>
        <v>24871406.055333335</v>
      </c>
      <c r="AO55" s="250">
        <f t="shared" si="5"/>
        <v>54093123.817333326</v>
      </c>
      <c r="AP55" s="250">
        <f t="shared" si="5"/>
        <v>63843088.297333315</v>
      </c>
      <c r="AQ55" s="250">
        <f t="shared" si="5"/>
        <v>63842176.297333315</v>
      </c>
      <c r="AR55" s="250">
        <f t="shared" si="5"/>
        <v>63842176.297333315</v>
      </c>
      <c r="AS55" s="250">
        <f t="shared" si="5"/>
        <v>63842176.297333315</v>
      </c>
      <c r="AT55" s="250">
        <f t="shared" si="5"/>
        <v>63842176.297333315</v>
      </c>
      <c r="AU55" s="250">
        <f t="shared" si="5"/>
        <v>63842176.297333315</v>
      </c>
      <c r="AV55" s="250">
        <f t="shared" si="5"/>
        <v>63842176.297333315</v>
      </c>
      <c r="AW55" s="250">
        <f t="shared" si="5"/>
        <v>63842176.297333315</v>
      </c>
      <c r="AX55" s="250">
        <f t="shared" si="5"/>
        <v>63842176.297333315</v>
      </c>
      <c r="AY55" s="250">
        <f t="shared" si="5"/>
        <v>34607738.696333334</v>
      </c>
      <c r="AZ55" s="250">
        <f t="shared" si="5"/>
        <v>20264246.38446334</v>
      </c>
      <c r="BA55" s="250">
        <f t="shared" si="5"/>
        <v>48506210.304208331</v>
      </c>
      <c r="BB55" s="250">
        <f t="shared" si="5"/>
        <v>57914580.531123333</v>
      </c>
      <c r="BC55" s="250">
        <f t="shared" si="5"/>
        <v>57913668.531123333</v>
      </c>
      <c r="BD55" s="250">
        <f t="shared" si="5"/>
        <v>57913668.531123333</v>
      </c>
      <c r="BE55" s="250">
        <f t="shared" si="5"/>
        <v>57913668.531123333</v>
      </c>
      <c r="BF55" s="250">
        <f t="shared" si="5"/>
        <v>57913668.531123333</v>
      </c>
      <c r="BG55" s="250">
        <f t="shared" si="5"/>
        <v>57913668.531123333</v>
      </c>
      <c r="BH55" s="250">
        <f t="shared" si="5"/>
        <v>57913668.531123333</v>
      </c>
      <c r="BI55" s="250">
        <f t="shared" si="5"/>
        <v>57913668.531123333</v>
      </c>
      <c r="BJ55" s="250">
        <f t="shared" si="5"/>
        <v>57913668.531123333</v>
      </c>
      <c r="BK55" s="250">
        <f t="shared" si="5"/>
        <v>29681499.230878331</v>
      </c>
    </row>
    <row r="56" spans="1:64" x14ac:dyDescent="0.15">
      <c r="B56" s="33" t="s">
        <v>1084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-36839646</v>
      </c>
      <c r="I56" s="250">
        <f t="shared" si="6"/>
        <v>-54637617.333333328</v>
      </c>
      <c r="J56" s="250">
        <f t="shared" si="6"/>
        <v>-72047528</v>
      </c>
      <c r="K56" s="250">
        <f t="shared" si="6"/>
        <v>-89457438.666666672</v>
      </c>
      <c r="L56" s="250">
        <f t="shared" si="6"/>
        <v>-106867349.33333334</v>
      </c>
      <c r="M56" s="250">
        <f t="shared" si="6"/>
        <v>-124277260.00000001</v>
      </c>
      <c r="N56" s="250">
        <f t="shared" si="6"/>
        <v>-141687170.66666669</v>
      </c>
      <c r="O56" s="250">
        <f t="shared" si="6"/>
        <v>-159128581.33333334</v>
      </c>
      <c r="P56" s="250">
        <f t="shared" si="6"/>
        <v>-165554277</v>
      </c>
      <c r="Q56" s="250">
        <f t="shared" si="6"/>
        <v>-163191527.66666666</v>
      </c>
      <c r="R56" s="250">
        <f t="shared" si="6"/>
        <v>-157896978.33333331</v>
      </c>
      <c r="S56" s="250">
        <f t="shared" si="5"/>
        <v>-151602428.99999997</v>
      </c>
      <c r="T56" s="250">
        <f t="shared" si="5"/>
        <v>-145307879.66666663</v>
      </c>
      <c r="U56" s="250">
        <f t="shared" si="5"/>
        <v>-139013330.33333328</v>
      </c>
      <c r="V56" s="250">
        <f t="shared" si="5"/>
        <v>-132718780.99999996</v>
      </c>
      <c r="W56" s="250">
        <f t="shared" si="5"/>
        <v>-126424231.66666663</v>
      </c>
      <c r="X56" s="250">
        <f t="shared" si="5"/>
        <v>-120129682.3333333</v>
      </c>
      <c r="Y56" s="250">
        <f t="shared" si="5"/>
        <v>-113835132.99999997</v>
      </c>
      <c r="Z56" s="250">
        <f t="shared" si="5"/>
        <v>-107540583.66666664</v>
      </c>
      <c r="AA56" s="250">
        <f t="shared" si="5"/>
        <v>-110034479.33333331</v>
      </c>
      <c r="AB56" s="250">
        <f t="shared" si="5"/>
        <v>-100675692.44999999</v>
      </c>
      <c r="AC56" s="250">
        <f t="shared" si="5"/>
        <v>-72775250.066666663</v>
      </c>
      <c r="AD56" s="250">
        <f t="shared" si="5"/>
        <v>-38703224.233333334</v>
      </c>
      <c r="AE56" s="250">
        <f t="shared" si="5"/>
        <v>-4631198.400000006</v>
      </c>
      <c r="AF56" s="250">
        <f t="shared" si="5"/>
        <v>29440827.433333322</v>
      </c>
      <c r="AG56" s="250">
        <f t="shared" si="5"/>
        <v>63512853.266666651</v>
      </c>
      <c r="AH56" s="250">
        <f t="shared" si="5"/>
        <v>97584879.099999979</v>
      </c>
      <c r="AI56" s="250">
        <f t="shared" si="5"/>
        <v>131656904.93333331</v>
      </c>
      <c r="AJ56" s="250">
        <f t="shared" si="5"/>
        <v>165728930.76666665</v>
      </c>
      <c r="AK56" s="250">
        <f t="shared" si="5"/>
        <v>199800956.59999996</v>
      </c>
      <c r="AL56" s="250">
        <f t="shared" si="5"/>
        <v>233872982.43333328</v>
      </c>
      <c r="AM56" s="250">
        <f t="shared" si="5"/>
        <v>249403352.76666662</v>
      </c>
      <c r="AN56" s="250">
        <f t="shared" si="5"/>
        <v>274274758.82199997</v>
      </c>
      <c r="AO56" s="250">
        <f t="shared" si="5"/>
        <v>328367882.63933331</v>
      </c>
      <c r="AP56" s="250">
        <f t="shared" si="5"/>
        <v>392210970.93666661</v>
      </c>
      <c r="AQ56" s="250">
        <f t="shared" si="5"/>
        <v>456053147.23399991</v>
      </c>
      <c r="AR56" s="250">
        <f t="shared" si="5"/>
        <v>519895323.53133321</v>
      </c>
      <c r="AS56" s="250">
        <f t="shared" si="5"/>
        <v>583737499.82866657</v>
      </c>
      <c r="AT56" s="250">
        <f t="shared" si="5"/>
        <v>647579676.12599993</v>
      </c>
      <c r="AU56" s="250">
        <f t="shared" si="5"/>
        <v>711421852.42333329</v>
      </c>
      <c r="AV56" s="250">
        <f t="shared" si="5"/>
        <v>775264028.72066665</v>
      </c>
      <c r="AW56" s="250">
        <f t="shared" si="5"/>
        <v>839106205.01800001</v>
      </c>
      <c r="AX56" s="250">
        <f t="shared" si="5"/>
        <v>902948381.31533337</v>
      </c>
      <c r="AY56" s="250">
        <f t="shared" si="5"/>
        <v>937556120.01166666</v>
      </c>
      <c r="AZ56" s="250">
        <f t="shared" si="5"/>
        <v>957820366.39612997</v>
      </c>
      <c r="BA56" s="250">
        <f t="shared" si="5"/>
        <v>1006326576.7003382</v>
      </c>
      <c r="BB56" s="250">
        <f t="shared" si="5"/>
        <v>1064241157.2314615</v>
      </c>
      <c r="BC56" s="250">
        <f t="shared" si="5"/>
        <v>1122154825.7625849</v>
      </c>
      <c r="BD56" s="250">
        <f t="shared" si="5"/>
        <v>1180068494.2937083</v>
      </c>
      <c r="BE56" s="250">
        <f t="shared" si="5"/>
        <v>1237982162.8248317</v>
      </c>
      <c r="BF56" s="250">
        <f t="shared" si="5"/>
        <v>1295895831.3559551</v>
      </c>
      <c r="BG56" s="250">
        <f t="shared" si="5"/>
        <v>1353809499.8870785</v>
      </c>
      <c r="BH56" s="250">
        <f t="shared" si="5"/>
        <v>1411723168.4182019</v>
      </c>
      <c r="BI56" s="250">
        <f t="shared" si="5"/>
        <v>1469636836.9493253</v>
      </c>
      <c r="BJ56" s="250">
        <f t="shared" si="5"/>
        <v>1527550505.4804487</v>
      </c>
      <c r="BK56" s="250">
        <f t="shared" si="5"/>
        <v>1557232004.7113271</v>
      </c>
    </row>
    <row r="57" spans="1:64" x14ac:dyDescent="0.15">
      <c r="B57" s="33" t="s">
        <v>929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-15808387.999999998</v>
      </c>
      <c r="I57" s="250">
        <f t="shared" si="5"/>
        <v>-17618388</v>
      </c>
      <c r="J57" s="250">
        <f t="shared" si="5"/>
        <v>-17308994</v>
      </c>
      <c r="K57" s="250">
        <f t="shared" si="5"/>
        <v>-17228994</v>
      </c>
      <c r="L57" s="250">
        <f t="shared" si="5"/>
        <v>-17228994</v>
      </c>
      <c r="M57" s="250">
        <f t="shared" si="5"/>
        <v>-17228994</v>
      </c>
      <c r="N57" s="250">
        <f t="shared" si="5"/>
        <v>-17228994</v>
      </c>
      <c r="O57" s="250">
        <f t="shared" si="5"/>
        <v>-17260494</v>
      </c>
      <c r="P57" s="250">
        <f t="shared" si="5"/>
        <v>-6244779.0000000009</v>
      </c>
      <c r="Q57" s="250">
        <f t="shared" si="5"/>
        <v>2543665.9999999986</v>
      </c>
      <c r="R57" s="250">
        <f t="shared" si="5"/>
        <v>5475465.9999999991</v>
      </c>
      <c r="S57" s="250">
        <f t="shared" si="5"/>
        <v>6475465.9999999991</v>
      </c>
      <c r="T57" s="250">
        <f t="shared" si="5"/>
        <v>6475465.9999999991</v>
      </c>
      <c r="U57" s="250">
        <f t="shared" si="5"/>
        <v>6475465.9999999991</v>
      </c>
      <c r="V57" s="250">
        <f t="shared" si="5"/>
        <v>6475465.9999999991</v>
      </c>
      <c r="W57" s="250">
        <f t="shared" si="5"/>
        <v>6475465.9999999991</v>
      </c>
      <c r="X57" s="250">
        <f t="shared" si="5"/>
        <v>6475465.9999999991</v>
      </c>
      <c r="Y57" s="250">
        <f t="shared" si="5"/>
        <v>6475465.9999999991</v>
      </c>
      <c r="Z57" s="250">
        <f t="shared" si="5"/>
        <v>6475465.9999999991</v>
      </c>
      <c r="AA57" s="250">
        <f t="shared" si="5"/>
        <v>-2312979.0000000014</v>
      </c>
      <c r="AB57" s="250">
        <f t="shared" si="5"/>
        <v>9539703.5499999989</v>
      </c>
      <c r="AC57" s="250">
        <f t="shared" si="5"/>
        <v>28081359.04999999</v>
      </c>
      <c r="AD57" s="250">
        <f t="shared" si="5"/>
        <v>34252942.499999993</v>
      </c>
      <c r="AE57" s="250">
        <f t="shared" si="5"/>
        <v>34252942.499999993</v>
      </c>
      <c r="AF57" s="250">
        <f t="shared" si="5"/>
        <v>34252942.499999993</v>
      </c>
      <c r="AG57" s="250">
        <f t="shared" si="5"/>
        <v>34252942.499999993</v>
      </c>
      <c r="AH57" s="250">
        <f t="shared" si="5"/>
        <v>34252942.499999993</v>
      </c>
      <c r="AI57" s="250">
        <f t="shared" si="5"/>
        <v>34252942.499999993</v>
      </c>
      <c r="AJ57" s="250">
        <f t="shared" si="5"/>
        <v>34252942.499999993</v>
      </c>
      <c r="AK57" s="250">
        <f t="shared" si="5"/>
        <v>34252942.499999993</v>
      </c>
      <c r="AL57" s="250">
        <f t="shared" si="5"/>
        <v>34252942.499999993</v>
      </c>
      <c r="AM57" s="250">
        <f t="shared" si="5"/>
        <v>15711286.999999998</v>
      </c>
      <c r="AN57" s="250">
        <f t="shared" si="5"/>
        <v>25052322.722000003</v>
      </c>
      <c r="AO57" s="250">
        <f t="shared" si="5"/>
        <v>54274040.48399999</v>
      </c>
      <c r="AP57" s="250">
        <f t="shared" si="5"/>
        <v>64024004.963999979</v>
      </c>
      <c r="AQ57" s="250">
        <f t="shared" si="5"/>
        <v>64023092.963999979</v>
      </c>
      <c r="AR57" s="250">
        <f t="shared" si="5"/>
        <v>64023092.963999979</v>
      </c>
      <c r="AS57" s="250">
        <f t="shared" si="5"/>
        <v>64023092.963999979</v>
      </c>
      <c r="AT57" s="250">
        <f t="shared" si="5"/>
        <v>64023092.963999979</v>
      </c>
      <c r="AU57" s="250">
        <f t="shared" si="5"/>
        <v>64023092.963999979</v>
      </c>
      <c r="AV57" s="250">
        <f t="shared" si="5"/>
        <v>64023092.963999979</v>
      </c>
      <c r="AW57" s="250">
        <f t="shared" si="5"/>
        <v>64023092.963999979</v>
      </c>
      <c r="AX57" s="250">
        <f t="shared" si="5"/>
        <v>64023092.963999979</v>
      </c>
      <c r="AY57" s="250">
        <f t="shared" si="5"/>
        <v>34788655.362999998</v>
      </c>
      <c r="AZ57" s="250">
        <f t="shared" si="5"/>
        <v>20445163.051130008</v>
      </c>
      <c r="BA57" s="250">
        <f t="shared" si="5"/>
        <v>48687126.970874995</v>
      </c>
      <c r="BB57" s="250">
        <f t="shared" si="5"/>
        <v>58095497.197789997</v>
      </c>
      <c r="BC57" s="250">
        <f t="shared" si="5"/>
        <v>58094585.197789997</v>
      </c>
      <c r="BD57" s="250">
        <f t="shared" si="5"/>
        <v>58094585.197789997</v>
      </c>
      <c r="BE57" s="250">
        <f t="shared" si="5"/>
        <v>58094585.197789997</v>
      </c>
      <c r="BF57" s="250">
        <f t="shared" si="5"/>
        <v>58094585.197789997</v>
      </c>
      <c r="BG57" s="250">
        <f t="shared" si="5"/>
        <v>58094585.197789997</v>
      </c>
      <c r="BH57" s="250">
        <f t="shared" si="5"/>
        <v>58094585.197789997</v>
      </c>
      <c r="BI57" s="250">
        <f t="shared" si="5"/>
        <v>58094585.197789997</v>
      </c>
      <c r="BJ57" s="250">
        <f t="shared" si="5"/>
        <v>58094585.197789997</v>
      </c>
      <c r="BK57" s="250">
        <f t="shared" si="5"/>
        <v>29862415.897544999</v>
      </c>
      <c r="BL57" s="66"/>
    </row>
    <row r="58" spans="1:64" x14ac:dyDescent="0.15">
      <c r="B58" s="33" t="s">
        <v>1085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-47258645.999999993</v>
      </c>
      <c r="I58" s="250">
        <f t="shared" si="5"/>
        <v>-64877033.999999993</v>
      </c>
      <c r="J58" s="250">
        <f t="shared" si="5"/>
        <v>-82186028</v>
      </c>
      <c r="K58" s="250">
        <f t="shared" si="5"/>
        <v>-99415022</v>
      </c>
      <c r="L58" s="250">
        <f t="shared" si="5"/>
        <v>-116644016</v>
      </c>
      <c r="M58" s="250">
        <f t="shared" si="5"/>
        <v>-133873010</v>
      </c>
      <c r="N58" s="250">
        <f t="shared" si="5"/>
        <v>-151102004</v>
      </c>
      <c r="O58" s="250">
        <f t="shared" si="5"/>
        <v>-168362498</v>
      </c>
      <c r="P58" s="250">
        <f t="shared" si="5"/>
        <v>-174607277</v>
      </c>
      <c r="Q58" s="250">
        <f t="shared" si="5"/>
        <v>-172063611</v>
      </c>
      <c r="R58" s="250">
        <f t="shared" si="5"/>
        <v>-166588145</v>
      </c>
      <c r="S58" s="250">
        <f t="shared" si="5"/>
        <v>-160112679</v>
      </c>
      <c r="T58" s="250">
        <f t="shared" si="5"/>
        <v>-153637213</v>
      </c>
      <c r="U58" s="250">
        <f t="shared" si="5"/>
        <v>-147161747</v>
      </c>
      <c r="V58" s="250">
        <f t="shared" si="5"/>
        <v>-140686281</v>
      </c>
      <c r="W58" s="250">
        <f t="shared" si="5"/>
        <v>-134210815</v>
      </c>
      <c r="X58" s="250">
        <f t="shared" si="5"/>
        <v>-127735349</v>
      </c>
      <c r="Y58" s="250">
        <f t="shared" si="5"/>
        <v>-121259883</v>
      </c>
      <c r="Z58" s="250">
        <f t="shared" si="5"/>
        <v>-114784417</v>
      </c>
      <c r="AA58" s="250">
        <f t="shared" si="5"/>
        <v>-117097396</v>
      </c>
      <c r="AB58" s="250">
        <f t="shared" si="5"/>
        <v>-107557692.45</v>
      </c>
      <c r="AC58" s="250">
        <f t="shared" si="5"/>
        <v>-79476333.400000006</v>
      </c>
      <c r="AD58" s="250">
        <f t="shared" si="5"/>
        <v>-45223390.900000013</v>
      </c>
      <c r="AE58" s="250">
        <f t="shared" si="5"/>
        <v>-10970448.400000021</v>
      </c>
      <c r="AF58" s="250">
        <f t="shared" si="5"/>
        <v>23282494.099999972</v>
      </c>
      <c r="AG58" s="250">
        <f t="shared" si="5"/>
        <v>57535436.599999964</v>
      </c>
      <c r="AH58" s="250">
        <f t="shared" si="5"/>
        <v>91788379.099999964</v>
      </c>
      <c r="AI58" s="250">
        <f t="shared" si="5"/>
        <v>126041321.59999996</v>
      </c>
      <c r="AJ58" s="250">
        <f t="shared" si="5"/>
        <v>160294264.09999996</v>
      </c>
      <c r="AK58" s="250">
        <f t="shared" si="5"/>
        <v>194547206.59999996</v>
      </c>
      <c r="AL58" s="250">
        <f t="shared" si="5"/>
        <v>228800149.09999996</v>
      </c>
      <c r="AM58" s="250">
        <f t="shared" si="5"/>
        <v>244511436.09999996</v>
      </c>
      <c r="AN58" s="250">
        <f t="shared" si="5"/>
        <v>269563758.82199997</v>
      </c>
      <c r="AO58" s="250">
        <f t="shared" si="5"/>
        <v>323837799.30599993</v>
      </c>
      <c r="AP58" s="250">
        <f t="shared" si="5"/>
        <v>387861804.26999992</v>
      </c>
      <c r="AQ58" s="250">
        <f t="shared" si="5"/>
        <v>451884897.23399991</v>
      </c>
      <c r="AR58" s="250">
        <f t="shared" si="5"/>
        <v>515907990.19799989</v>
      </c>
      <c r="AS58" s="250">
        <f t="shared" si="5"/>
        <v>579931083.16199982</v>
      </c>
      <c r="AT58" s="250">
        <f t="shared" si="5"/>
        <v>643954176.12599981</v>
      </c>
      <c r="AU58" s="250">
        <f t="shared" si="5"/>
        <v>707977269.08999979</v>
      </c>
      <c r="AV58" s="250">
        <f t="shared" si="5"/>
        <v>772000362.05399978</v>
      </c>
      <c r="AW58" s="250">
        <f t="shared" si="5"/>
        <v>836023455.01799977</v>
      </c>
      <c r="AX58" s="250">
        <f t="shared" si="5"/>
        <v>900046547.98199975</v>
      </c>
      <c r="AY58" s="250">
        <f t="shared" si="5"/>
        <v>934835203.34499979</v>
      </c>
      <c r="AZ58" s="250">
        <f t="shared" si="5"/>
        <v>955280366.39612985</v>
      </c>
      <c r="BA58" s="250">
        <f t="shared" si="5"/>
        <v>1003967493.3670049</v>
      </c>
      <c r="BB58" s="250">
        <f t="shared" si="5"/>
        <v>1062062990.5647949</v>
      </c>
      <c r="BC58" s="250">
        <f t="shared" si="5"/>
        <v>1120157575.7625849</v>
      </c>
      <c r="BD58" s="250">
        <f t="shared" si="5"/>
        <v>1178252160.9603748</v>
      </c>
      <c r="BE58" s="250">
        <f t="shared" si="5"/>
        <v>1236346746.1581647</v>
      </c>
      <c r="BF58" s="250">
        <f t="shared" si="5"/>
        <v>1294441331.3559546</v>
      </c>
      <c r="BG58" s="250">
        <f t="shared" si="5"/>
        <v>1352535916.5537446</v>
      </c>
      <c r="BH58" s="250">
        <f t="shared" si="5"/>
        <v>1410630501.7515345</v>
      </c>
      <c r="BI58" s="250">
        <f t="shared" si="5"/>
        <v>1468725086.9493244</v>
      </c>
      <c r="BJ58" s="250">
        <f t="shared" si="5"/>
        <v>1526819672.1471143</v>
      </c>
      <c r="BK58" s="250">
        <f t="shared" si="5"/>
        <v>1556682088.0446594</v>
      </c>
    </row>
    <row r="59" spans="1:64" x14ac:dyDescent="0.15">
      <c r="B59" s="33" t="s">
        <v>1087</v>
      </c>
      <c r="C59" s="259">
        <f>+'FIN-CASHFLOW_CWS'!C58</f>
        <v>31450257.999999996</v>
      </c>
      <c r="D59" s="259">
        <f>+'FIN-CASHFLOW_CWS'!D58</f>
        <v>31450257.999999996</v>
      </c>
      <c r="E59" s="259">
        <f>+'FIN-CASHFLOW_CWS'!E58</f>
        <v>31450257.999999996</v>
      </c>
      <c r="F59" s="259">
        <f>+'FIN-CASHFLOW_CWS'!F58</f>
        <v>31450257.999999996</v>
      </c>
      <c r="G59" s="259">
        <f>+'FIN-CASHFLOW_CWS'!G58</f>
        <v>0</v>
      </c>
      <c r="H59" s="259">
        <f>+'FIN-CASHFLOW_CWS'!H58</f>
        <v>103843358</v>
      </c>
      <c r="I59" s="259">
        <f>+'FIN-CASHFLOW_CWS'!I58</f>
        <v>86224970</v>
      </c>
      <c r="J59" s="259">
        <f>+'FIN-CASHFLOW_CWS'!J58</f>
        <v>68915976</v>
      </c>
      <c r="K59" s="259">
        <f>+'FIN-CASHFLOW_CWS'!K58</f>
        <v>51686982</v>
      </c>
      <c r="L59" s="259">
        <f>+'FIN-CASHFLOW_CWS'!L58</f>
        <v>34457988</v>
      </c>
      <c r="M59" s="259">
        <f>+'FIN-CASHFLOW_CWS'!M58</f>
        <v>17228994</v>
      </c>
      <c r="N59" s="259">
        <f>+'FIN-CASHFLOW_CWS'!N58</f>
        <v>20961607</v>
      </c>
      <c r="O59" s="259">
        <f>+'FIN-CASHFLOW_CWS'!O58</f>
        <v>3701113</v>
      </c>
      <c r="P59" s="259">
        <f>+'FIN-CASHFLOW_CWS'!P58</f>
        <v>-2543666.0000000009</v>
      </c>
      <c r="Q59" s="259">
        <f>+'FIN-CASHFLOW_CWS'!Q58</f>
        <v>0</v>
      </c>
      <c r="R59" s="259">
        <f>+'FIN-CASHFLOW_CWS'!R58</f>
        <v>5475465.9999999991</v>
      </c>
      <c r="S59" s="259">
        <f>+'FIN-CASHFLOW_CWS'!S58</f>
        <v>11950931.999999998</v>
      </c>
      <c r="T59" s="259">
        <f>+'FIN-CASHFLOW_CWS'!T58</f>
        <v>18426397.999999996</v>
      </c>
      <c r="U59" s="259">
        <f>+'FIN-CASHFLOW_CWS'!U58</f>
        <v>24901863.999999996</v>
      </c>
      <c r="V59" s="259">
        <f>+'FIN-CASHFLOW_CWS'!V58</f>
        <v>31377329.999999996</v>
      </c>
      <c r="W59" s="259">
        <f>+'FIN-CASHFLOW_CWS'!W58</f>
        <v>37852795.999999993</v>
      </c>
      <c r="X59" s="259">
        <f>+'FIN-CASHFLOW_CWS'!X58</f>
        <v>44328261.999999993</v>
      </c>
      <c r="Y59" s="259">
        <f>+'FIN-CASHFLOW_CWS'!Y58</f>
        <v>50803727.999999993</v>
      </c>
      <c r="Z59" s="259">
        <f>+'FIN-CASHFLOW_CWS'!Z58</f>
        <v>57279193.999999993</v>
      </c>
      <c r="AA59" s="259">
        <f>+'FIN-CASHFLOW_CWS'!AA58</f>
        <v>54966214.999999993</v>
      </c>
      <c r="AB59" s="259">
        <f>+'FIN-CASHFLOW_CWS'!AB58</f>
        <v>64505918.54999999</v>
      </c>
      <c r="AC59" s="259">
        <f>+'FIN-CASHFLOW_CWS'!AC58</f>
        <v>92587277.599999979</v>
      </c>
      <c r="AD59" s="259">
        <f>+'FIN-CASHFLOW_CWS'!AD58</f>
        <v>126840220.09999996</v>
      </c>
      <c r="AE59" s="259">
        <f>+'FIN-CASHFLOW_CWS'!AE58</f>
        <v>161093162.59999996</v>
      </c>
      <c r="AF59" s="259">
        <f>+'FIN-CASHFLOW_CWS'!AF58</f>
        <v>195346105.09999996</v>
      </c>
      <c r="AG59" s="259">
        <f>+'FIN-CASHFLOW_CWS'!AG58</f>
        <v>229599047.59999996</v>
      </c>
      <c r="AH59" s="259">
        <f>+'FIN-CASHFLOW_CWS'!AH58</f>
        <v>263851990.09999996</v>
      </c>
      <c r="AI59" s="259">
        <f>+'FIN-CASHFLOW_CWS'!AI58</f>
        <v>298104932.59999996</v>
      </c>
      <c r="AJ59" s="259">
        <f>+'FIN-CASHFLOW_CWS'!AJ58</f>
        <v>332357875.09999996</v>
      </c>
      <c r="AK59" s="259">
        <f>+'FIN-CASHFLOW_CWS'!AK58</f>
        <v>366610817.59999996</v>
      </c>
      <c r="AL59" s="259">
        <f>+'FIN-CASHFLOW_CWS'!AL58</f>
        <v>400863760.09999996</v>
      </c>
      <c r="AM59" s="259">
        <f>+'FIN-CASHFLOW_CWS'!AM58</f>
        <v>416575047.09999996</v>
      </c>
      <c r="AN59" s="259">
        <f>+'FIN-CASHFLOW_CWS'!AN58</f>
        <v>441627369.82199997</v>
      </c>
      <c r="AO59" s="259">
        <f>+'FIN-CASHFLOW_CWS'!AO58</f>
        <v>495901410.30599993</v>
      </c>
      <c r="AP59" s="259">
        <f>+'FIN-CASHFLOW_CWS'!AP58</f>
        <v>559925415.26999986</v>
      </c>
      <c r="AQ59" s="259">
        <f>+'FIN-CASHFLOW_CWS'!AQ58</f>
        <v>623948508.23399985</v>
      </c>
      <c r="AR59" s="259">
        <f>+'FIN-CASHFLOW_CWS'!AR58</f>
        <v>687971601.19799984</v>
      </c>
      <c r="AS59" s="259">
        <f>+'FIN-CASHFLOW_CWS'!AS58</f>
        <v>751994694.16199982</v>
      </c>
      <c r="AT59" s="259">
        <f>+'FIN-CASHFLOW_CWS'!AT58</f>
        <v>816017787.12599981</v>
      </c>
      <c r="AU59" s="259">
        <f>+'FIN-CASHFLOW_CWS'!AU58</f>
        <v>880040880.08999979</v>
      </c>
      <c r="AV59" s="259">
        <f>+'FIN-CASHFLOW_CWS'!AV58</f>
        <v>944063973.05399978</v>
      </c>
      <c r="AW59" s="259">
        <f>+'FIN-CASHFLOW_CWS'!AW58</f>
        <v>1008087066.0179998</v>
      </c>
      <c r="AX59" s="259">
        <f>+'FIN-CASHFLOW_CWS'!AX58</f>
        <v>1072110158.9819998</v>
      </c>
      <c r="AY59" s="259">
        <f>+'FIN-CASHFLOW_CWS'!AY58</f>
        <v>1106898814.3449998</v>
      </c>
      <c r="AZ59" s="259">
        <f>+'FIN-CASHFLOW_CWS'!AZ58</f>
        <v>1127343977.3961298</v>
      </c>
      <c r="BA59" s="259">
        <f>+'FIN-CASHFLOW_CWS'!BA58</f>
        <v>1176031104.3670049</v>
      </c>
      <c r="BB59" s="259">
        <f>+'FIN-CASHFLOW_CWS'!BB58</f>
        <v>1234126601.5647948</v>
      </c>
      <c r="BC59" s="259">
        <f>+'FIN-CASHFLOW_CWS'!BC58</f>
        <v>1292221186.7625847</v>
      </c>
      <c r="BD59" s="259">
        <f>+'FIN-CASHFLOW_CWS'!BD58</f>
        <v>1350315771.9603746</v>
      </c>
      <c r="BE59" s="259">
        <f>+'FIN-CASHFLOW_CWS'!BE58</f>
        <v>1408410357.1581645</v>
      </c>
      <c r="BF59" s="259">
        <f>+'FIN-CASHFLOW_CWS'!BF58</f>
        <v>1466504942.3559544</v>
      </c>
      <c r="BG59" s="259">
        <f>+'FIN-CASHFLOW_CWS'!BG58</f>
        <v>1524599527.5537443</v>
      </c>
      <c r="BH59" s="259">
        <f>+'FIN-CASHFLOW_CWS'!BH58</f>
        <v>1582694112.7515342</v>
      </c>
      <c r="BI59" s="259">
        <f>+'FIN-CASHFLOW_CWS'!BI58</f>
        <v>1640788697.9493241</v>
      </c>
      <c r="BJ59" s="259">
        <f>+'FIN-CASHFLOW_CWS'!BJ58</f>
        <v>1698883283.147114</v>
      </c>
      <c r="BK59" s="259">
        <f>+'FIN-CASHFLOW_CWS'!BK58</f>
        <v>1728745699.0446591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1092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1253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1243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1251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1252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569430</v>
      </c>
      <c r="I7" s="9">
        <f>'FIN-P&amp;L_CWS'!J129</f>
        <v>569430</v>
      </c>
      <c r="J7" s="9">
        <f>'FIN-P&amp;L_CWS'!K129</f>
        <v>569430</v>
      </c>
      <c r="K7" s="9">
        <f>'FIN-P&amp;L_CWS'!L129</f>
        <v>569430</v>
      </c>
      <c r="L7" s="9">
        <f>'FIN-P&amp;L_CWS'!M129</f>
        <v>569430</v>
      </c>
      <c r="M7" s="9">
        <f>'FIN-P&amp;L_CWS'!N129</f>
        <v>569430</v>
      </c>
      <c r="N7" s="9">
        <f>'FIN-P&amp;L_CWS'!O129</f>
        <v>569430</v>
      </c>
      <c r="O7" s="9">
        <f>'FIN-P&amp;L_CWS'!P129</f>
        <v>537930</v>
      </c>
      <c r="P7" s="9">
        <f>'FIN-P&amp;L_CWS'!Q129</f>
        <v>14652045</v>
      </c>
      <c r="Q7" s="9">
        <f>'FIN-P&amp;L_CWS'!R129</f>
        <v>23440490</v>
      </c>
      <c r="R7" s="9">
        <f>'FIN-P&amp;L_CWS'!S129</f>
        <v>26372290</v>
      </c>
      <c r="S7" s="9">
        <f>'FIN-P&amp;L_CWS'!T129</f>
        <v>26372290</v>
      </c>
      <c r="T7" s="9">
        <f>'FIN-P&amp;L_CWS'!U129</f>
        <v>26372290</v>
      </c>
      <c r="U7" s="9">
        <f>'FIN-P&amp;L_CWS'!V129</f>
        <v>26372290</v>
      </c>
      <c r="V7" s="9">
        <f>'FIN-P&amp;L_CWS'!W129</f>
        <v>26372290</v>
      </c>
      <c r="W7" s="9">
        <f>'FIN-P&amp;L_CWS'!X129</f>
        <v>26372290</v>
      </c>
      <c r="X7" s="9">
        <f>'FIN-P&amp;L_CWS'!Y129</f>
        <v>26372290</v>
      </c>
      <c r="Y7" s="9">
        <f>'FIN-P&amp;L_CWS'!Z129</f>
        <v>26372290</v>
      </c>
      <c r="Z7" s="9">
        <f>'FIN-P&amp;L_CWS'!AA129</f>
        <v>26372290</v>
      </c>
      <c r="AA7" s="9">
        <f>'FIN-P&amp;L_CWS'!AB129</f>
        <v>17583845</v>
      </c>
      <c r="AB7" s="9">
        <f>'FIN-P&amp;L_CWS'!AC129</f>
        <v>30911727.550000001</v>
      </c>
      <c r="AC7" s="9">
        <f>'FIN-P&amp;L_CWS'!AD129</f>
        <v>49453383.04999999</v>
      </c>
      <c r="AD7" s="9">
        <f>'FIN-P&amp;L_CWS'!AE129</f>
        <v>55624966.5</v>
      </c>
      <c r="AE7" s="9">
        <f>'FIN-P&amp;L_CWS'!AF129</f>
        <v>55624966.5</v>
      </c>
      <c r="AF7" s="9">
        <f>'FIN-P&amp;L_CWS'!AG129</f>
        <v>55624966.5</v>
      </c>
      <c r="AG7" s="9">
        <f>'FIN-P&amp;L_CWS'!AH129</f>
        <v>55624966.5</v>
      </c>
      <c r="AH7" s="9">
        <f>'FIN-P&amp;L_CWS'!AI129</f>
        <v>55624966.5</v>
      </c>
      <c r="AI7" s="9">
        <f>'FIN-P&amp;L_CWS'!AJ129</f>
        <v>55624966.5</v>
      </c>
      <c r="AJ7" s="9">
        <f>'FIN-P&amp;L_CWS'!AK129</f>
        <v>55624966.5</v>
      </c>
      <c r="AK7" s="9">
        <f>'FIN-P&amp;L_CWS'!AL129</f>
        <v>55624966.5</v>
      </c>
      <c r="AL7" s="9">
        <f>'FIN-P&amp;L_CWS'!AM129</f>
        <v>55624966.5</v>
      </c>
      <c r="AM7" s="9">
        <f>'FIN-P&amp;L_CWS'!AN129</f>
        <v>37083311</v>
      </c>
      <c r="AN7" s="9">
        <f>'FIN-P&amp;L_CWS'!AO129</f>
        <v>48719822.722000003</v>
      </c>
      <c r="AO7" s="9">
        <f>'FIN-P&amp;L_CWS'!AP129</f>
        <v>77941540.483999997</v>
      </c>
      <c r="AP7" s="9">
        <f>'FIN-P&amp;L_CWS'!AQ129</f>
        <v>87691504.963999987</v>
      </c>
      <c r="AQ7" s="9">
        <f>'FIN-P&amp;L_CWS'!AR129</f>
        <v>87690592.963999987</v>
      </c>
      <c r="AR7" s="9">
        <f>'FIN-P&amp;L_CWS'!AS129</f>
        <v>87690592.963999987</v>
      </c>
      <c r="AS7" s="9">
        <f>'FIN-P&amp;L_CWS'!AT129</f>
        <v>87690592.963999987</v>
      </c>
      <c r="AT7" s="9">
        <f>'FIN-P&amp;L_CWS'!AU129</f>
        <v>87690592.963999987</v>
      </c>
      <c r="AU7" s="9">
        <f>'FIN-P&amp;L_CWS'!AV129</f>
        <v>87690592.963999987</v>
      </c>
      <c r="AV7" s="9">
        <f>'FIN-P&amp;L_CWS'!AW129</f>
        <v>87690592.963999987</v>
      </c>
      <c r="AW7" s="9">
        <f>'FIN-P&amp;L_CWS'!AX129</f>
        <v>87690592.963999987</v>
      </c>
      <c r="AX7" s="9">
        <f>'FIN-P&amp;L_CWS'!AY129</f>
        <v>87690592.963999987</v>
      </c>
      <c r="AY7" s="9">
        <f>'FIN-P&amp;L_CWS'!AZ129</f>
        <v>58456155.362999998</v>
      </c>
      <c r="AZ7" s="9">
        <f>'FIN-P&amp;L_CWS'!BA129</f>
        <v>47073884.371130012</v>
      </c>
      <c r="BA7" s="9">
        <f>'FIN-P&amp;L_CWS'!BB129</f>
        <v>75315848.290875003</v>
      </c>
      <c r="BB7" s="9">
        <f>'FIN-P&amp;L_CWS'!BC129</f>
        <v>84724218.517790005</v>
      </c>
      <c r="BC7" s="9">
        <f>'FIN-P&amp;L_CWS'!BD129</f>
        <v>84723306.517790005</v>
      </c>
      <c r="BD7" s="9">
        <f>'FIN-P&amp;L_CWS'!BE129</f>
        <v>84723306.517790005</v>
      </c>
      <c r="BE7" s="9">
        <f>'FIN-P&amp;L_CWS'!BF129</f>
        <v>84723306.517790005</v>
      </c>
      <c r="BF7" s="9">
        <f>'FIN-P&amp;L_CWS'!BG129</f>
        <v>84723306.517790005</v>
      </c>
      <c r="BG7" s="9">
        <f>'FIN-P&amp;L_CWS'!BH129</f>
        <v>84723306.517790005</v>
      </c>
      <c r="BH7" s="9">
        <f>'FIN-P&amp;L_CWS'!BI129</f>
        <v>84723306.517790005</v>
      </c>
      <c r="BI7" s="9">
        <f>'FIN-P&amp;L_CWS'!BJ129</f>
        <v>84723306.517790005</v>
      </c>
      <c r="BJ7" s="9">
        <f>'FIN-P&amp;L_CWS'!BK129</f>
        <v>84723306.517790005</v>
      </c>
      <c r="BK7" s="9">
        <f>'FIN-P&amp;L_CWS'!BL129</f>
        <v>56491137.217545003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-15797971.333333332</v>
      </c>
      <c r="I9" s="9">
        <f>'FIN-P&amp;L_CWS'!J208</f>
        <v>-17797971.333333332</v>
      </c>
      <c r="J9" s="9">
        <f>'FIN-P&amp;L_CWS'!K208</f>
        <v>-17409910.666666668</v>
      </c>
      <c r="K9" s="9">
        <f>'FIN-P&amp;L_CWS'!L208</f>
        <v>-17409910.666666668</v>
      </c>
      <c r="L9" s="9">
        <f>'FIN-P&amp;L_CWS'!M208</f>
        <v>-17409910.666666668</v>
      </c>
      <c r="M9" s="9">
        <f>'FIN-P&amp;L_CWS'!N208</f>
        <v>-17409910.666666668</v>
      </c>
      <c r="N9" s="9">
        <f>'FIN-P&amp;L_CWS'!O208</f>
        <v>-17409910.666666668</v>
      </c>
      <c r="O9" s="9">
        <f>'FIN-P&amp;L_CWS'!P208</f>
        <v>-17441410.666666668</v>
      </c>
      <c r="P9" s="9">
        <f>'FIN-P&amp;L_CWS'!Q208</f>
        <v>-6425695.6666666679</v>
      </c>
      <c r="Q9" s="9">
        <f>'FIN-P&amp;L_CWS'!R208</f>
        <v>2362749.3333333321</v>
      </c>
      <c r="R9" s="9">
        <f>'FIN-P&amp;L_CWS'!S208</f>
        <v>5294549.3333333321</v>
      </c>
      <c r="S9" s="9">
        <f>'FIN-P&amp;L_CWS'!T208</f>
        <v>6294549.3333333321</v>
      </c>
      <c r="T9" s="9">
        <f>'FIN-P&amp;L_CWS'!U208</f>
        <v>6294549.3333333321</v>
      </c>
      <c r="U9" s="9">
        <f>'FIN-P&amp;L_CWS'!V208</f>
        <v>6294549.3333333321</v>
      </c>
      <c r="V9" s="9">
        <f>'FIN-P&amp;L_CWS'!W208</f>
        <v>6294549.3333333321</v>
      </c>
      <c r="W9" s="9">
        <f>'FIN-P&amp;L_CWS'!X208</f>
        <v>6294549.3333333321</v>
      </c>
      <c r="X9" s="9">
        <f>'FIN-P&amp;L_CWS'!Y208</f>
        <v>6294549.3333333321</v>
      </c>
      <c r="Y9" s="9">
        <f>'FIN-P&amp;L_CWS'!Z208</f>
        <v>6294549.3333333321</v>
      </c>
      <c r="Z9" s="9">
        <f>'FIN-P&amp;L_CWS'!AA208</f>
        <v>6294549.3333333321</v>
      </c>
      <c r="AA9" s="9">
        <f>'FIN-P&amp;L_CWS'!AB208</f>
        <v>-2493895.6666666679</v>
      </c>
      <c r="AB9" s="9">
        <f>'FIN-P&amp;L_CWS'!AC208</f>
        <v>9358786.8833333328</v>
      </c>
      <c r="AC9" s="9">
        <f>'FIN-P&amp;L_CWS'!AD208</f>
        <v>27900442.383333322</v>
      </c>
      <c r="AD9" s="9">
        <f>'FIN-P&amp;L_CWS'!AE208</f>
        <v>34072025.833333328</v>
      </c>
      <c r="AE9" s="9">
        <f>'FIN-P&amp;L_CWS'!AF208</f>
        <v>34072025.833333328</v>
      </c>
      <c r="AF9" s="9">
        <f>'FIN-P&amp;L_CWS'!AG208</f>
        <v>34072025.833333328</v>
      </c>
      <c r="AG9" s="9">
        <f>'FIN-P&amp;L_CWS'!AH208</f>
        <v>34072025.833333328</v>
      </c>
      <c r="AH9" s="9">
        <f>'FIN-P&amp;L_CWS'!AI208</f>
        <v>34072025.833333328</v>
      </c>
      <c r="AI9" s="9">
        <f>'FIN-P&amp;L_CWS'!AJ208</f>
        <v>34072025.833333328</v>
      </c>
      <c r="AJ9" s="9">
        <f>'FIN-P&amp;L_CWS'!AK208</f>
        <v>34072025.833333328</v>
      </c>
      <c r="AK9" s="9">
        <f>'FIN-P&amp;L_CWS'!AL208</f>
        <v>34072025.833333328</v>
      </c>
      <c r="AL9" s="9">
        <f>'FIN-P&amp;L_CWS'!AM208</f>
        <v>34072025.833333328</v>
      </c>
      <c r="AM9" s="9">
        <f>'FIN-P&amp;L_CWS'!AN208</f>
        <v>15530370.333333332</v>
      </c>
      <c r="AN9" s="9">
        <f>'FIN-P&amp;L_CWS'!AO208</f>
        <v>24871406.055333335</v>
      </c>
      <c r="AO9" s="9">
        <f>'FIN-P&amp;L_CWS'!AP208</f>
        <v>54093123.817333326</v>
      </c>
      <c r="AP9" s="9">
        <f>'FIN-P&amp;L_CWS'!AQ208</f>
        <v>63843088.297333315</v>
      </c>
      <c r="AQ9" s="9">
        <f>'FIN-P&amp;L_CWS'!AR208</f>
        <v>63842176.297333315</v>
      </c>
      <c r="AR9" s="9">
        <f>'FIN-P&amp;L_CWS'!AS208</f>
        <v>63842176.297333315</v>
      </c>
      <c r="AS9" s="9">
        <f>'FIN-P&amp;L_CWS'!AT208</f>
        <v>63842176.297333315</v>
      </c>
      <c r="AT9" s="9">
        <f>'FIN-P&amp;L_CWS'!AU208</f>
        <v>63842176.297333315</v>
      </c>
      <c r="AU9" s="9">
        <f>'FIN-P&amp;L_CWS'!AV208</f>
        <v>63842176.297333315</v>
      </c>
      <c r="AV9" s="9">
        <f>'FIN-P&amp;L_CWS'!AW208</f>
        <v>63842176.297333315</v>
      </c>
      <c r="AW9" s="9">
        <f>'FIN-P&amp;L_CWS'!AX208</f>
        <v>63842176.297333315</v>
      </c>
      <c r="AX9" s="9">
        <f>'FIN-P&amp;L_CWS'!AY208</f>
        <v>63842176.297333315</v>
      </c>
      <c r="AY9" s="9">
        <f>'FIN-P&amp;L_CWS'!AZ208</f>
        <v>34607738.696333334</v>
      </c>
      <c r="AZ9" s="9">
        <f>'FIN-P&amp;L_CWS'!BA208</f>
        <v>20264246.38446334</v>
      </c>
      <c r="BA9" s="9">
        <f>'FIN-P&amp;L_CWS'!BB208</f>
        <v>48506210.304208331</v>
      </c>
      <c r="BB9" s="9">
        <f>'FIN-P&amp;L_CWS'!BC208</f>
        <v>57914580.531123333</v>
      </c>
      <c r="BC9" s="9">
        <f>'FIN-P&amp;L_CWS'!BD208</f>
        <v>57913668.531123333</v>
      </c>
      <c r="BD9" s="9">
        <f>'FIN-P&amp;L_CWS'!BE208</f>
        <v>57913668.531123333</v>
      </c>
      <c r="BE9" s="9">
        <f>'FIN-P&amp;L_CWS'!BF208</f>
        <v>57913668.531123333</v>
      </c>
      <c r="BF9" s="9">
        <f>'FIN-P&amp;L_CWS'!BG208</f>
        <v>57913668.531123333</v>
      </c>
      <c r="BG9" s="9">
        <f>'FIN-P&amp;L_CWS'!BH208</f>
        <v>57913668.531123333</v>
      </c>
      <c r="BH9" s="9">
        <f>'FIN-P&amp;L_CWS'!BI208</f>
        <v>57913668.531123333</v>
      </c>
      <c r="BI9" s="9">
        <f>'FIN-P&amp;L_CWS'!BJ208</f>
        <v>57913668.531123333</v>
      </c>
      <c r="BJ9" s="9">
        <f>'FIN-P&amp;L_CWS'!BK208</f>
        <v>57913668.531123333</v>
      </c>
      <c r="BK9" s="9">
        <f>'FIN-P&amp;L_CWS'!BL208</f>
        <v>29681499.230878331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-36839646</v>
      </c>
      <c r="I10" s="9">
        <f>'FIN-P&amp;L_CWS'!J209</f>
        <v>-54637617.333333328</v>
      </c>
      <c r="J10" s="9">
        <f>'FIN-P&amp;L_CWS'!K209</f>
        <v>-72047528</v>
      </c>
      <c r="K10" s="9">
        <f>'FIN-P&amp;L_CWS'!L209</f>
        <v>-89457438.666666672</v>
      </c>
      <c r="L10" s="9">
        <f>'FIN-P&amp;L_CWS'!M209</f>
        <v>-106867349.33333334</v>
      </c>
      <c r="M10" s="9">
        <f>'FIN-P&amp;L_CWS'!N209</f>
        <v>-124277260.00000001</v>
      </c>
      <c r="N10" s="9">
        <f>'FIN-P&amp;L_CWS'!O209</f>
        <v>-141687170.66666669</v>
      </c>
      <c r="O10" s="9">
        <f>'FIN-P&amp;L_CWS'!P209</f>
        <v>-159128581.33333334</v>
      </c>
      <c r="P10" s="9">
        <f>'FIN-P&amp;L_CWS'!Q209</f>
        <v>-165554277</v>
      </c>
      <c r="Q10" s="9">
        <f>'FIN-P&amp;L_CWS'!R209</f>
        <v>-163191527.66666666</v>
      </c>
      <c r="R10" s="9">
        <f>'FIN-P&amp;L_CWS'!S209</f>
        <v>-157896978.33333331</v>
      </c>
      <c r="S10" s="9">
        <f>'FIN-P&amp;L_CWS'!T209</f>
        <v>-151602428.99999997</v>
      </c>
      <c r="T10" s="9">
        <f>'FIN-P&amp;L_CWS'!U209</f>
        <v>-145307879.66666663</v>
      </c>
      <c r="U10" s="9">
        <f>'FIN-P&amp;L_CWS'!V209</f>
        <v>-139013330.33333328</v>
      </c>
      <c r="V10" s="9">
        <f>'FIN-P&amp;L_CWS'!W209</f>
        <v>-132718780.99999996</v>
      </c>
      <c r="W10" s="9">
        <f>'FIN-P&amp;L_CWS'!X209</f>
        <v>-126424231.66666663</v>
      </c>
      <c r="X10" s="9">
        <f>'FIN-P&amp;L_CWS'!Y209</f>
        <v>-120129682.3333333</v>
      </c>
      <c r="Y10" s="9">
        <f>'FIN-P&amp;L_CWS'!Z209</f>
        <v>-113835132.99999997</v>
      </c>
      <c r="Z10" s="9">
        <f>'FIN-P&amp;L_CWS'!AA209</f>
        <v>-107540583.66666664</v>
      </c>
      <c r="AA10" s="9">
        <f>'FIN-P&amp;L_CWS'!AB209</f>
        <v>-110034479.33333331</v>
      </c>
      <c r="AB10" s="9">
        <f>'FIN-P&amp;L_CWS'!AC209</f>
        <v>-100675692.44999999</v>
      </c>
      <c r="AC10" s="9">
        <f>'FIN-P&amp;L_CWS'!AD209</f>
        <v>-72775250.066666663</v>
      </c>
      <c r="AD10" s="9">
        <f>'FIN-P&amp;L_CWS'!AE209</f>
        <v>-38703224.233333334</v>
      </c>
      <c r="AE10" s="9">
        <f>'FIN-P&amp;L_CWS'!AF209</f>
        <v>-4631198.400000006</v>
      </c>
      <c r="AF10" s="9">
        <f>'FIN-P&amp;L_CWS'!AG209</f>
        <v>29440827.433333322</v>
      </c>
      <c r="AG10" s="9">
        <f>'FIN-P&amp;L_CWS'!AH209</f>
        <v>63512853.266666651</v>
      </c>
      <c r="AH10" s="9">
        <f>'FIN-P&amp;L_CWS'!AI209</f>
        <v>97584879.099999979</v>
      </c>
      <c r="AI10" s="9">
        <f>'FIN-P&amp;L_CWS'!AJ209</f>
        <v>131656904.93333331</v>
      </c>
      <c r="AJ10" s="9">
        <f>'FIN-P&amp;L_CWS'!AK209</f>
        <v>165728930.76666665</v>
      </c>
      <c r="AK10" s="9">
        <f>'FIN-P&amp;L_CWS'!AL209</f>
        <v>199800956.59999996</v>
      </c>
      <c r="AL10" s="9">
        <f>'FIN-P&amp;L_CWS'!AM209</f>
        <v>233872982.43333328</v>
      </c>
      <c r="AM10" s="9">
        <f>'FIN-P&amp;L_CWS'!AN209</f>
        <v>249403352.76666662</v>
      </c>
      <c r="AN10" s="9">
        <f>'FIN-P&amp;L_CWS'!AO209</f>
        <v>274274758.82199997</v>
      </c>
      <c r="AO10" s="9">
        <f>'FIN-P&amp;L_CWS'!AP209</f>
        <v>328367882.63933331</v>
      </c>
      <c r="AP10" s="9">
        <f>'FIN-P&amp;L_CWS'!AQ209</f>
        <v>392210970.93666661</v>
      </c>
      <c r="AQ10" s="9">
        <f>'FIN-P&amp;L_CWS'!AR209</f>
        <v>456053147.23399991</v>
      </c>
      <c r="AR10" s="9">
        <f>'FIN-P&amp;L_CWS'!AS209</f>
        <v>519895323.53133321</v>
      </c>
      <c r="AS10" s="9">
        <f>'FIN-P&amp;L_CWS'!AT209</f>
        <v>583737499.82866657</v>
      </c>
      <c r="AT10" s="9">
        <f>'FIN-P&amp;L_CWS'!AU209</f>
        <v>647579676.12599993</v>
      </c>
      <c r="AU10" s="9">
        <f>'FIN-P&amp;L_CWS'!AV209</f>
        <v>711421852.42333329</v>
      </c>
      <c r="AV10" s="9">
        <f>'FIN-P&amp;L_CWS'!AW209</f>
        <v>775264028.72066665</v>
      </c>
      <c r="AW10" s="9">
        <f>'FIN-P&amp;L_CWS'!AX209</f>
        <v>839106205.01800001</v>
      </c>
      <c r="AX10" s="9">
        <f>'FIN-P&amp;L_CWS'!AY209</f>
        <v>902948381.31533337</v>
      </c>
      <c r="AY10" s="9">
        <f>'FIN-P&amp;L_CWS'!AZ209</f>
        <v>937556120.01166666</v>
      </c>
      <c r="AZ10" s="9">
        <f>'FIN-P&amp;L_CWS'!BA209</f>
        <v>957820366.39612997</v>
      </c>
      <c r="BA10" s="9">
        <f>'FIN-P&amp;L_CWS'!BB209</f>
        <v>1006326576.7003382</v>
      </c>
      <c r="BB10" s="9">
        <f>'FIN-P&amp;L_CWS'!BC209</f>
        <v>1064241157.2314615</v>
      </c>
      <c r="BC10" s="9">
        <f>'FIN-P&amp;L_CWS'!BD209</f>
        <v>1122154825.7625849</v>
      </c>
      <c r="BD10" s="9">
        <f>'FIN-P&amp;L_CWS'!BE209</f>
        <v>1180068494.2937083</v>
      </c>
      <c r="BE10" s="9">
        <f>'FIN-P&amp;L_CWS'!BF209</f>
        <v>1237982162.8248317</v>
      </c>
      <c r="BF10" s="9">
        <f>'FIN-P&amp;L_CWS'!BG209</f>
        <v>1295895831.3559551</v>
      </c>
      <c r="BG10" s="9">
        <f>'FIN-P&amp;L_CWS'!BH209</f>
        <v>1353809499.8870785</v>
      </c>
      <c r="BH10" s="9">
        <f>'FIN-P&amp;L_CWS'!BI209</f>
        <v>1411723168.4182019</v>
      </c>
      <c r="BI10" s="9">
        <f>'FIN-P&amp;L_CWS'!BJ209</f>
        <v>1469636836.9493253</v>
      </c>
      <c r="BJ10" s="9">
        <f>'FIN-P&amp;L_CWS'!BK209</f>
        <v>1527550505.4804487</v>
      </c>
      <c r="BK10" s="9">
        <f>'FIN-P&amp;L_CWS'!BL209</f>
        <v>1557232004.7113271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70</v>
      </c>
      <c r="I15" s="206">
        <f>'REV-REVCALC_CWS'!H13</f>
        <v>70</v>
      </c>
      <c r="J15" s="206">
        <f>'REV-REVCALC_CWS'!I13</f>
        <v>70</v>
      </c>
      <c r="K15" s="206">
        <f>'REV-REVCALC_CWS'!J13</f>
        <v>70</v>
      </c>
      <c r="L15" s="206">
        <f>'REV-REVCALC_CWS'!K13</f>
        <v>70</v>
      </c>
      <c r="M15" s="206">
        <f>'REV-REVCALC_CWS'!L13</f>
        <v>70</v>
      </c>
      <c r="N15" s="206">
        <f>'REV-REVCALC_CWS'!M13</f>
        <v>70</v>
      </c>
      <c r="O15" s="206">
        <f>'REV-REVCALC_CWS'!N13</f>
        <v>67</v>
      </c>
      <c r="P15" s="206">
        <f>'REV-REVCALC_CWS'!O13</f>
        <v>1276</v>
      </c>
      <c r="Q15" s="206">
        <f>'REV-REVCALC_CWS'!P13</f>
        <v>2042</v>
      </c>
      <c r="R15" s="206">
        <f>'REV-REVCALC_CWS'!Q13</f>
        <v>2297</v>
      </c>
      <c r="S15" s="206">
        <f>'REV-REVCALC_CWS'!R13</f>
        <v>2297</v>
      </c>
      <c r="T15" s="206">
        <f>'REV-REVCALC_CWS'!S13</f>
        <v>2297</v>
      </c>
      <c r="U15" s="206">
        <f>'REV-REVCALC_CWS'!T13</f>
        <v>2297</v>
      </c>
      <c r="V15" s="206">
        <f>'REV-REVCALC_CWS'!U13</f>
        <v>2297</v>
      </c>
      <c r="W15" s="206">
        <f>'REV-REVCALC_CWS'!V13</f>
        <v>2297</v>
      </c>
      <c r="X15" s="206">
        <f>'REV-REVCALC_CWS'!W13</f>
        <v>2297</v>
      </c>
      <c r="Y15" s="206">
        <f>'REV-REVCALC_CWS'!X13</f>
        <v>2297</v>
      </c>
      <c r="Z15" s="206">
        <f>'REV-REVCALC_CWS'!Y13</f>
        <v>2297</v>
      </c>
      <c r="AA15" s="206">
        <f>'REV-REVCALC_CWS'!Z13</f>
        <v>1531</v>
      </c>
      <c r="AB15" s="206">
        <f>'REV-REVCALC_CWS'!AA13</f>
        <v>1633</v>
      </c>
      <c r="AC15" s="206">
        <f>'REV-REVCALC_CWS'!AB13</f>
        <v>2613</v>
      </c>
      <c r="AD15" s="206">
        <f>'REV-REVCALC_CWS'!AC13</f>
        <v>2940</v>
      </c>
      <c r="AE15" s="206">
        <f>'REV-REVCALC_CWS'!AD13</f>
        <v>2940</v>
      </c>
      <c r="AF15" s="206">
        <f>'REV-REVCALC_CWS'!AE13</f>
        <v>2940</v>
      </c>
      <c r="AG15" s="206">
        <f>'REV-REVCALC_CWS'!AF13</f>
        <v>2940</v>
      </c>
      <c r="AH15" s="206">
        <f>'REV-REVCALC_CWS'!AG13</f>
        <v>2940</v>
      </c>
      <c r="AI15" s="206">
        <f>'REV-REVCALC_CWS'!AH13</f>
        <v>2940</v>
      </c>
      <c r="AJ15" s="206">
        <f>'REV-REVCALC_CWS'!AI13</f>
        <v>2940</v>
      </c>
      <c r="AK15" s="206">
        <f>'REV-REVCALC_CWS'!AJ13</f>
        <v>2940</v>
      </c>
      <c r="AL15" s="206">
        <f>'REV-REVCALC_CWS'!AK13</f>
        <v>2940</v>
      </c>
      <c r="AM15" s="206">
        <f>'REV-REVCALC_CWS'!AL13</f>
        <v>1960</v>
      </c>
      <c r="AN15" s="206">
        <f>'REV-REVCALC_CWS'!AM13</f>
        <v>3365</v>
      </c>
      <c r="AO15" s="206">
        <f>'REV-REVCALC_CWS'!AN13</f>
        <v>5384</v>
      </c>
      <c r="AP15" s="206">
        <f>'REV-REVCALC_CWS'!AO13</f>
        <v>6057</v>
      </c>
      <c r="AQ15" s="206">
        <f>'REV-REVCALC_CWS'!AP13</f>
        <v>6057</v>
      </c>
      <c r="AR15" s="206">
        <f>'REV-REVCALC_CWS'!AQ13</f>
        <v>6057</v>
      </c>
      <c r="AS15" s="206">
        <f>'REV-REVCALC_CWS'!AR13</f>
        <v>6057</v>
      </c>
      <c r="AT15" s="206">
        <f>'REV-REVCALC_CWS'!AS13</f>
        <v>6057</v>
      </c>
      <c r="AU15" s="206">
        <f>'REV-REVCALC_CWS'!AT13</f>
        <v>6057</v>
      </c>
      <c r="AV15" s="206">
        <f>'REV-REVCALC_CWS'!AU13</f>
        <v>6057</v>
      </c>
      <c r="AW15" s="206">
        <f>'REV-REVCALC_CWS'!AV13</f>
        <v>6057</v>
      </c>
      <c r="AX15" s="206">
        <f>'REV-REVCALC_CWS'!AW13</f>
        <v>6057</v>
      </c>
      <c r="AY15" s="206">
        <f>'REV-REVCALC_CWS'!AX13</f>
        <v>4038</v>
      </c>
      <c r="AZ15" s="206">
        <f>'REV-REVCALC_CWS'!AY13</f>
        <v>3466</v>
      </c>
      <c r="BA15" s="206">
        <f>'REV-REVCALC_CWS'!AZ13</f>
        <v>5545</v>
      </c>
      <c r="BB15" s="206">
        <f>'REV-REVCALC_CWS'!BA13</f>
        <v>6238</v>
      </c>
      <c r="BC15" s="206">
        <f>'REV-REVCALC_CWS'!BB13</f>
        <v>6238</v>
      </c>
      <c r="BD15" s="206">
        <f>'REV-REVCALC_CWS'!BC13</f>
        <v>6238</v>
      </c>
      <c r="BE15" s="206">
        <f>'REV-REVCALC_CWS'!BD13</f>
        <v>6238</v>
      </c>
      <c r="BF15" s="206">
        <f>'REV-REVCALC_CWS'!BE13</f>
        <v>6238</v>
      </c>
      <c r="BG15" s="206">
        <f>'REV-REVCALC_CWS'!BF13</f>
        <v>6238</v>
      </c>
      <c r="BH15" s="206">
        <f>'REV-REVCALC_CWS'!BG13</f>
        <v>6238</v>
      </c>
      <c r="BI15" s="206">
        <f>'REV-REVCALC_CWS'!BH13</f>
        <v>6238</v>
      </c>
      <c r="BJ15" s="206">
        <f>'REV-REVCALC_CWS'!BI13</f>
        <v>6238</v>
      </c>
      <c r="BK15" s="206">
        <f>'REV-REVCALC_CWS'!BJ13</f>
        <v>4159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1862930</v>
      </c>
      <c r="I19" s="9">
        <f>'REV-REVCALC_CWS'!H90</f>
        <v>1862930</v>
      </c>
      <c r="J19" s="9">
        <f>'REV-REVCALC_CWS'!I90</f>
        <v>1862930</v>
      </c>
      <c r="K19" s="9">
        <f>'REV-REVCALC_CWS'!J90</f>
        <v>1862930</v>
      </c>
      <c r="L19" s="9">
        <f>'REV-REVCALC_CWS'!K90</f>
        <v>1862930</v>
      </c>
      <c r="M19" s="9">
        <f>'REV-REVCALC_CWS'!L90</f>
        <v>1862930</v>
      </c>
      <c r="N19" s="9">
        <f>'REV-REVCALC_CWS'!M90</f>
        <v>1862930</v>
      </c>
      <c r="O19" s="9">
        <f>'REV-REVCALC_CWS'!N90</f>
        <v>1766930</v>
      </c>
      <c r="P19" s="9">
        <f>'REV-REVCALC_CWS'!O90</f>
        <v>40009975</v>
      </c>
      <c r="Q19" s="9">
        <f>'REV-REVCALC_CWS'!P90</f>
        <v>64012750</v>
      </c>
      <c r="R19" s="9">
        <f>'REV-REVCALC_CWS'!Q90</f>
        <v>72016350</v>
      </c>
      <c r="S19" s="9">
        <f>'REV-REVCALC_CWS'!R90</f>
        <v>72016350</v>
      </c>
      <c r="T19" s="9">
        <f>'REV-REVCALC_CWS'!S90</f>
        <v>72016350</v>
      </c>
      <c r="U19" s="9">
        <f>'REV-REVCALC_CWS'!T90</f>
        <v>72016350</v>
      </c>
      <c r="V19" s="9">
        <f>'REV-REVCALC_CWS'!U90</f>
        <v>72016350</v>
      </c>
      <c r="W19" s="9">
        <f>'REV-REVCALC_CWS'!V90</f>
        <v>72016350</v>
      </c>
      <c r="X19" s="9">
        <f>'REV-REVCALC_CWS'!W90</f>
        <v>72016350</v>
      </c>
      <c r="Y19" s="9">
        <f>'REV-REVCALC_CWS'!X90</f>
        <v>72016350</v>
      </c>
      <c r="Z19" s="9">
        <f>'REV-REVCALC_CWS'!Y90</f>
        <v>72016350</v>
      </c>
      <c r="AA19" s="9">
        <f>'REV-REVCALC_CWS'!Z90</f>
        <v>48013575</v>
      </c>
      <c r="AB19" s="9">
        <f>'REV-REVCALC_CWS'!AA90</f>
        <v>79537347.900000006</v>
      </c>
      <c r="AC19" s="9">
        <f>'REV-REVCALC_CWS'!AB90</f>
        <v>127251055.40000001</v>
      </c>
      <c r="AD19" s="9">
        <f>'REV-REVCALC_CWS'!AC90</f>
        <v>143141122.5</v>
      </c>
      <c r="AE19" s="9">
        <f>'REV-REVCALC_CWS'!AD90</f>
        <v>143141122.5</v>
      </c>
      <c r="AF19" s="9">
        <f>'REV-REVCALC_CWS'!AE90</f>
        <v>143141122.5</v>
      </c>
      <c r="AG19" s="9">
        <f>'REV-REVCALC_CWS'!AF90</f>
        <v>143141122.5</v>
      </c>
      <c r="AH19" s="9">
        <f>'REV-REVCALC_CWS'!AG90</f>
        <v>143141122.5</v>
      </c>
      <c r="AI19" s="9">
        <f>'REV-REVCALC_CWS'!AH90</f>
        <v>143141122.5</v>
      </c>
      <c r="AJ19" s="9">
        <f>'REV-REVCALC_CWS'!AI90</f>
        <v>143141122.5</v>
      </c>
      <c r="AK19" s="9">
        <f>'REV-REVCALC_CWS'!AJ90</f>
        <v>143141122.5</v>
      </c>
      <c r="AL19" s="9">
        <f>'REV-REVCALC_CWS'!AK90</f>
        <v>143141122.5</v>
      </c>
      <c r="AM19" s="9">
        <f>'REV-REVCALC_CWS'!AL90</f>
        <v>95427415</v>
      </c>
      <c r="AN19" s="9">
        <f>'REV-REVCALC_CWS'!AM90</f>
        <v>126260894.35950001</v>
      </c>
      <c r="AO19" s="9">
        <f>'REV-REVCALC_CWS'!AN90</f>
        <v>201994890.18400002</v>
      </c>
      <c r="AP19" s="9">
        <f>'REV-REVCALC_CWS'!AO90</f>
        <v>227259251.45150003</v>
      </c>
      <c r="AQ19" s="9">
        <f>'REV-REVCALC_CWS'!AP90</f>
        <v>227258339.45150003</v>
      </c>
      <c r="AR19" s="9">
        <f>'REV-REVCALC_CWS'!AQ90</f>
        <v>227258339.45150003</v>
      </c>
      <c r="AS19" s="9">
        <f>'REV-REVCALC_CWS'!AR90</f>
        <v>227258339.45150003</v>
      </c>
      <c r="AT19" s="9">
        <f>'REV-REVCALC_CWS'!AS90</f>
        <v>227258339.45150003</v>
      </c>
      <c r="AU19" s="9">
        <f>'REV-REVCALC_CWS'!AT90</f>
        <v>227258339.45150003</v>
      </c>
      <c r="AV19" s="9">
        <f>'REV-REVCALC_CWS'!AU90</f>
        <v>227258339.45150003</v>
      </c>
      <c r="AW19" s="9">
        <f>'REV-REVCALC_CWS'!AV90</f>
        <v>227258339.45150003</v>
      </c>
      <c r="AX19" s="9">
        <f>'REV-REVCALC_CWS'!AW90</f>
        <v>227258339.45150003</v>
      </c>
      <c r="AY19" s="9">
        <f>'REV-REVCALC_CWS'!AX90</f>
        <v>151496167.63800001</v>
      </c>
      <c r="AZ19" s="9">
        <f>'REV-REVCALC_CWS'!AY90</f>
        <v>132524615.01088002</v>
      </c>
      <c r="BA19" s="9">
        <f>'REV-REVCALC_CWS'!AZ90</f>
        <v>212030493.9605</v>
      </c>
      <c r="BB19" s="9">
        <f>'REV-REVCALC_CWS'!BA90</f>
        <v>238515810.47703999</v>
      </c>
      <c r="BC19" s="9">
        <f>'REV-REVCALC_CWS'!BB90</f>
        <v>238514898.47703999</v>
      </c>
      <c r="BD19" s="9">
        <f>'REV-REVCALC_CWS'!BC90</f>
        <v>238514898.47703999</v>
      </c>
      <c r="BE19" s="9">
        <f>'REV-REVCALC_CWS'!BD90</f>
        <v>238514898.47703999</v>
      </c>
      <c r="BF19" s="9">
        <f>'REV-REVCALC_CWS'!BE90</f>
        <v>238514898.47703999</v>
      </c>
      <c r="BG19" s="9">
        <f>'REV-REVCALC_CWS'!BF90</f>
        <v>238514898.47703999</v>
      </c>
      <c r="BH19" s="9">
        <f>'REV-REVCALC_CWS'!BG90</f>
        <v>238514898.47703999</v>
      </c>
      <c r="BI19" s="9">
        <f>'REV-REVCALC_CWS'!BH90</f>
        <v>238514898.47703999</v>
      </c>
      <c r="BJ19" s="9">
        <f>'REV-REVCALC_CWS'!BI90</f>
        <v>238514898.47703999</v>
      </c>
      <c r="BK19" s="9">
        <f>'REV-REVCALC_CWS'!BJ90</f>
        <v>159035352.22742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569430</v>
      </c>
      <c r="I20" s="9">
        <f>'REV-REVCALC_CWS'!H91</f>
        <v>569430</v>
      </c>
      <c r="J20" s="9">
        <f>'REV-REVCALC_CWS'!I91</f>
        <v>569430</v>
      </c>
      <c r="K20" s="9">
        <f>'REV-REVCALC_CWS'!J91</f>
        <v>569430</v>
      </c>
      <c r="L20" s="9">
        <f>'REV-REVCALC_CWS'!K91</f>
        <v>569430</v>
      </c>
      <c r="M20" s="9">
        <f>'REV-REVCALC_CWS'!L91</f>
        <v>569430</v>
      </c>
      <c r="N20" s="9">
        <f>'REV-REVCALC_CWS'!M91</f>
        <v>569430</v>
      </c>
      <c r="O20" s="9">
        <f>'REV-REVCALC_CWS'!N91</f>
        <v>537930</v>
      </c>
      <c r="P20" s="9">
        <f>'REV-REVCALC_CWS'!O91</f>
        <v>14652045</v>
      </c>
      <c r="Q20" s="9">
        <f>'REV-REVCALC_CWS'!P91</f>
        <v>23440490</v>
      </c>
      <c r="R20" s="9">
        <f>'REV-REVCALC_CWS'!Q91</f>
        <v>26372290</v>
      </c>
      <c r="S20" s="9">
        <f>'REV-REVCALC_CWS'!R91</f>
        <v>26372290</v>
      </c>
      <c r="T20" s="9">
        <f>'REV-REVCALC_CWS'!S91</f>
        <v>26372290</v>
      </c>
      <c r="U20" s="9">
        <f>'REV-REVCALC_CWS'!T91</f>
        <v>26372290</v>
      </c>
      <c r="V20" s="9">
        <f>'REV-REVCALC_CWS'!U91</f>
        <v>26372290</v>
      </c>
      <c r="W20" s="9">
        <f>'REV-REVCALC_CWS'!V91</f>
        <v>26372290</v>
      </c>
      <c r="X20" s="9">
        <f>'REV-REVCALC_CWS'!W91</f>
        <v>26372290</v>
      </c>
      <c r="Y20" s="9">
        <f>'REV-REVCALC_CWS'!X91</f>
        <v>26372290</v>
      </c>
      <c r="Z20" s="9">
        <f>'REV-REVCALC_CWS'!Y91</f>
        <v>26372290</v>
      </c>
      <c r="AA20" s="9">
        <f>'REV-REVCALC_CWS'!Z91</f>
        <v>17583845</v>
      </c>
      <c r="AB20" s="9">
        <f>'REV-REVCALC_CWS'!AA91</f>
        <v>30911727.550000001</v>
      </c>
      <c r="AC20" s="9">
        <f>'REV-REVCALC_CWS'!AB91</f>
        <v>49453383.04999999</v>
      </c>
      <c r="AD20" s="9">
        <f>'REV-REVCALC_CWS'!AC91</f>
        <v>55624966.5</v>
      </c>
      <c r="AE20" s="9">
        <f>'REV-REVCALC_CWS'!AD91</f>
        <v>55624966.5</v>
      </c>
      <c r="AF20" s="9">
        <f>'REV-REVCALC_CWS'!AE91</f>
        <v>55624966.5</v>
      </c>
      <c r="AG20" s="9">
        <f>'REV-REVCALC_CWS'!AF91</f>
        <v>55624966.5</v>
      </c>
      <c r="AH20" s="9">
        <f>'REV-REVCALC_CWS'!AG91</f>
        <v>55624966.5</v>
      </c>
      <c r="AI20" s="9">
        <f>'REV-REVCALC_CWS'!AH91</f>
        <v>55624966.5</v>
      </c>
      <c r="AJ20" s="9">
        <f>'REV-REVCALC_CWS'!AI91</f>
        <v>55624966.5</v>
      </c>
      <c r="AK20" s="9">
        <f>'REV-REVCALC_CWS'!AJ91</f>
        <v>55624966.5</v>
      </c>
      <c r="AL20" s="9">
        <f>'REV-REVCALC_CWS'!AK91</f>
        <v>55624966.5</v>
      </c>
      <c r="AM20" s="9">
        <f>'REV-REVCALC_CWS'!AL91</f>
        <v>37083311</v>
      </c>
      <c r="AN20" s="9">
        <f>'REV-REVCALC_CWS'!AM91</f>
        <v>48719822.72200001</v>
      </c>
      <c r="AO20" s="9">
        <f>'REV-REVCALC_CWS'!AN91</f>
        <v>77941540.483999997</v>
      </c>
      <c r="AP20" s="9">
        <f>'REV-REVCALC_CWS'!AO91</f>
        <v>87691504.963999987</v>
      </c>
      <c r="AQ20" s="9">
        <f>'REV-REVCALC_CWS'!AP91</f>
        <v>87690592.963999987</v>
      </c>
      <c r="AR20" s="9">
        <f>'REV-REVCALC_CWS'!AQ91</f>
        <v>87690592.963999987</v>
      </c>
      <c r="AS20" s="9">
        <f>'REV-REVCALC_CWS'!AR91</f>
        <v>87690592.963999987</v>
      </c>
      <c r="AT20" s="9">
        <f>'REV-REVCALC_CWS'!AS91</f>
        <v>87690592.963999987</v>
      </c>
      <c r="AU20" s="9">
        <f>'REV-REVCALC_CWS'!AT91</f>
        <v>87690592.963999987</v>
      </c>
      <c r="AV20" s="9">
        <f>'REV-REVCALC_CWS'!AU91</f>
        <v>87690592.963999987</v>
      </c>
      <c r="AW20" s="9">
        <f>'REV-REVCALC_CWS'!AV91</f>
        <v>87690592.963999987</v>
      </c>
      <c r="AX20" s="9">
        <f>'REV-REVCALC_CWS'!AW91</f>
        <v>87690592.963999987</v>
      </c>
      <c r="AY20" s="9">
        <f>'REV-REVCALC_CWS'!AX91</f>
        <v>58456155.362999998</v>
      </c>
      <c r="AZ20" s="9">
        <f>'REV-REVCALC_CWS'!AY91</f>
        <v>47073884.371130012</v>
      </c>
      <c r="BA20" s="9">
        <f>'REV-REVCALC_CWS'!AZ91</f>
        <v>75315848.290875003</v>
      </c>
      <c r="BB20" s="9">
        <f>'REV-REVCALC_CWS'!BA91</f>
        <v>84724218.517790005</v>
      </c>
      <c r="BC20" s="9">
        <f>'REV-REVCALC_CWS'!BB91</f>
        <v>84723306.517790005</v>
      </c>
      <c r="BD20" s="9">
        <f>'REV-REVCALC_CWS'!BC91</f>
        <v>84723306.517790005</v>
      </c>
      <c r="BE20" s="9">
        <f>'REV-REVCALC_CWS'!BD91</f>
        <v>84723306.517790005</v>
      </c>
      <c r="BF20" s="9">
        <f>'REV-REVCALC_CWS'!BE91</f>
        <v>84723306.517790005</v>
      </c>
      <c r="BG20" s="9">
        <f>'REV-REVCALC_CWS'!BF91</f>
        <v>84723306.517790005</v>
      </c>
      <c r="BH20" s="9">
        <f>'REV-REVCALC_CWS'!BG91</f>
        <v>84723306.517790005</v>
      </c>
      <c r="BI20" s="9">
        <f>'REV-REVCALC_CWS'!BH91</f>
        <v>84723306.517790005</v>
      </c>
      <c r="BJ20" s="9">
        <f>'REV-REVCALC_CWS'!BI91</f>
        <v>84723306.517790005</v>
      </c>
      <c r="BK20" s="9">
        <f>'REV-REVCALC_CWS'!BJ91</f>
        <v>56491137.21754501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569430</v>
      </c>
      <c r="I26" s="9">
        <f>'REV-REVCALC_CWS'!H91</f>
        <v>569430</v>
      </c>
      <c r="J26" s="9">
        <f>'REV-REVCALC_CWS'!I91</f>
        <v>569430</v>
      </c>
      <c r="K26" s="9">
        <f>'REV-REVCALC_CWS'!J91</f>
        <v>569430</v>
      </c>
      <c r="L26" s="9">
        <f>'REV-REVCALC_CWS'!K91</f>
        <v>569430</v>
      </c>
      <c r="M26" s="9">
        <f>'REV-REVCALC_CWS'!L91</f>
        <v>569430</v>
      </c>
      <c r="N26" s="9">
        <f>'REV-REVCALC_CWS'!M91</f>
        <v>569430</v>
      </c>
      <c r="O26" s="9">
        <f>'REV-REVCALC_CWS'!N91</f>
        <v>537930</v>
      </c>
      <c r="P26" s="9">
        <f>'REV-REVCALC_CWS'!O91</f>
        <v>14652045</v>
      </c>
      <c r="Q26" s="9">
        <f>'REV-REVCALC_CWS'!P91</f>
        <v>23440490</v>
      </c>
      <c r="R26" s="9">
        <f>'REV-REVCALC_CWS'!Q91</f>
        <v>26372290</v>
      </c>
      <c r="S26" s="9">
        <f>'REV-REVCALC_CWS'!R91</f>
        <v>26372290</v>
      </c>
      <c r="T26" s="9">
        <f>'REV-REVCALC_CWS'!S91</f>
        <v>26372290</v>
      </c>
      <c r="U26" s="9">
        <f>'REV-REVCALC_CWS'!T91</f>
        <v>26372290</v>
      </c>
      <c r="V26" s="9">
        <f>'REV-REVCALC_CWS'!U91</f>
        <v>26372290</v>
      </c>
      <c r="W26" s="9">
        <f>'REV-REVCALC_CWS'!V91</f>
        <v>26372290</v>
      </c>
      <c r="X26" s="9">
        <f>'REV-REVCALC_CWS'!W91</f>
        <v>26372290</v>
      </c>
      <c r="Y26" s="9">
        <f>'REV-REVCALC_CWS'!X91</f>
        <v>26372290</v>
      </c>
      <c r="Z26" s="9">
        <f>'REV-REVCALC_CWS'!Y91</f>
        <v>26372290</v>
      </c>
      <c r="AA26" s="9">
        <f>'REV-REVCALC_CWS'!Z91</f>
        <v>17583845</v>
      </c>
      <c r="AB26" s="9">
        <f>'REV-REVCALC_CWS'!AA91</f>
        <v>30911727.550000001</v>
      </c>
      <c r="AC26" s="9">
        <f>'REV-REVCALC_CWS'!AB91</f>
        <v>49453383.04999999</v>
      </c>
      <c r="AD26" s="9">
        <f>'REV-REVCALC_CWS'!AC91</f>
        <v>55624966.5</v>
      </c>
      <c r="AE26" s="9">
        <f>'REV-REVCALC_CWS'!AD91</f>
        <v>55624966.5</v>
      </c>
      <c r="AF26" s="9">
        <f>'REV-REVCALC_CWS'!AE91</f>
        <v>55624966.5</v>
      </c>
      <c r="AG26" s="9">
        <f>'REV-REVCALC_CWS'!AF91</f>
        <v>55624966.5</v>
      </c>
      <c r="AH26" s="9">
        <f>'REV-REVCALC_CWS'!AG91</f>
        <v>55624966.5</v>
      </c>
      <c r="AI26" s="9">
        <f>'REV-REVCALC_CWS'!AH91</f>
        <v>55624966.5</v>
      </c>
      <c r="AJ26" s="9">
        <f>'REV-REVCALC_CWS'!AI91</f>
        <v>55624966.5</v>
      </c>
      <c r="AK26" s="9">
        <f>'REV-REVCALC_CWS'!AJ91</f>
        <v>55624966.5</v>
      </c>
      <c r="AL26" s="9">
        <f>'REV-REVCALC_CWS'!AK91</f>
        <v>55624966.5</v>
      </c>
      <c r="AM26" s="9">
        <f>'REV-REVCALC_CWS'!AL91</f>
        <v>37083311</v>
      </c>
      <c r="AN26" s="9">
        <f>'REV-REVCALC_CWS'!AM91</f>
        <v>48719822.72200001</v>
      </c>
      <c r="AO26" s="9">
        <f>'REV-REVCALC_CWS'!AN91</f>
        <v>77941540.483999997</v>
      </c>
      <c r="AP26" s="9">
        <f>'REV-REVCALC_CWS'!AO91</f>
        <v>87691504.963999987</v>
      </c>
      <c r="AQ26" s="9">
        <f>'REV-REVCALC_CWS'!AP91</f>
        <v>87690592.963999987</v>
      </c>
      <c r="AR26" s="9">
        <f>'REV-REVCALC_CWS'!AQ91</f>
        <v>87690592.963999987</v>
      </c>
      <c r="AS26" s="9">
        <f>'REV-REVCALC_CWS'!AR91</f>
        <v>87690592.963999987</v>
      </c>
      <c r="AT26" s="9">
        <f>'REV-REVCALC_CWS'!AS91</f>
        <v>87690592.963999987</v>
      </c>
      <c r="AU26" s="9">
        <f>'REV-REVCALC_CWS'!AT91</f>
        <v>87690592.963999987</v>
      </c>
      <c r="AV26" s="9">
        <f>'REV-REVCALC_CWS'!AU91</f>
        <v>87690592.963999987</v>
      </c>
      <c r="AW26" s="9">
        <f>'REV-REVCALC_CWS'!AV91</f>
        <v>87690592.963999987</v>
      </c>
      <c r="AX26" s="9">
        <f>'REV-REVCALC_CWS'!AW91</f>
        <v>87690592.963999987</v>
      </c>
      <c r="AY26" s="9">
        <f>'REV-REVCALC_CWS'!AX91</f>
        <v>58456155.362999998</v>
      </c>
      <c r="AZ26" s="9">
        <f>'REV-REVCALC_CWS'!AY91</f>
        <v>47073884.371130012</v>
      </c>
      <c r="BA26" s="9">
        <f>'REV-REVCALC_CWS'!AZ91</f>
        <v>75315848.290875003</v>
      </c>
      <c r="BB26" s="9">
        <f>'REV-REVCALC_CWS'!BA91</f>
        <v>84724218.517790005</v>
      </c>
      <c r="BC26" s="9">
        <f>'REV-REVCALC_CWS'!BB91</f>
        <v>84723306.517790005</v>
      </c>
      <c r="BD26" s="9">
        <f>'REV-REVCALC_CWS'!BC91</f>
        <v>84723306.517790005</v>
      </c>
      <c r="BE26" s="9">
        <f>'REV-REVCALC_CWS'!BD91</f>
        <v>84723306.517790005</v>
      </c>
      <c r="BF26" s="9">
        <f>'REV-REVCALC_CWS'!BE91</f>
        <v>84723306.517790005</v>
      </c>
      <c r="BG26" s="9">
        <f>'REV-REVCALC_CWS'!BF91</f>
        <v>84723306.517790005</v>
      </c>
      <c r="BH26" s="9">
        <f>'REV-REVCALC_CWS'!BG91</f>
        <v>84723306.517790005</v>
      </c>
      <c r="BI26" s="9">
        <f>'REV-REVCALC_CWS'!BH91</f>
        <v>84723306.517790005</v>
      </c>
      <c r="BJ26" s="9">
        <f>'REV-REVCALC_CWS'!BI91</f>
        <v>84723306.517790005</v>
      </c>
      <c r="BK26" s="9">
        <f>'REV-REVCALC_CWS'!BJ91</f>
        <v>56491137.21754501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4846500</v>
      </c>
      <c r="G5" s="9">
        <f>SUM(R49:AC49)</f>
        <v>293026990</v>
      </c>
      <c r="H5" s="9">
        <f>SUM(AD49:AO49)</f>
        <v>618073120.10000002</v>
      </c>
      <c r="I5" s="9">
        <f>SUM(AP49:BA49)</f>
        <v>974333767.24499989</v>
      </c>
      <c r="J5" s="9">
        <f>SUM(BB49:BM49)</f>
        <v>941391540.53965998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569430</v>
      </c>
      <c r="K49" s="9">
        <f>'REV-REVCALC_CWS'!H91</f>
        <v>569430</v>
      </c>
      <c r="L49" s="9">
        <f>'REV-REVCALC_CWS'!I91</f>
        <v>569430</v>
      </c>
      <c r="M49" s="9">
        <f>'REV-REVCALC_CWS'!J91</f>
        <v>569430</v>
      </c>
      <c r="N49" s="9">
        <f>'REV-REVCALC_CWS'!K91</f>
        <v>569430</v>
      </c>
      <c r="O49" s="9">
        <f>'REV-REVCALC_CWS'!L91</f>
        <v>569430</v>
      </c>
      <c r="P49" s="9">
        <f>'REV-REVCALC_CWS'!M91</f>
        <v>569430</v>
      </c>
      <c r="Q49" s="9">
        <f>'REV-REVCALC_CWS'!N91</f>
        <v>537930</v>
      </c>
      <c r="R49" s="9">
        <f>'REV-REVCALC_CWS'!O91</f>
        <v>14652045</v>
      </c>
      <c r="S49" s="9">
        <f>'REV-REVCALC_CWS'!P91</f>
        <v>23440490</v>
      </c>
      <c r="T49" s="9">
        <f>'REV-REVCALC_CWS'!Q91</f>
        <v>26372290</v>
      </c>
      <c r="U49" s="9">
        <f>'REV-REVCALC_CWS'!R91</f>
        <v>26372290</v>
      </c>
      <c r="V49" s="9">
        <f>'REV-REVCALC_CWS'!S91</f>
        <v>26372290</v>
      </c>
      <c r="W49" s="9">
        <f>'REV-REVCALC_CWS'!T91</f>
        <v>26372290</v>
      </c>
      <c r="X49" s="9">
        <f>'REV-REVCALC_CWS'!U91</f>
        <v>26372290</v>
      </c>
      <c r="Y49" s="9">
        <f>'REV-REVCALC_CWS'!V91</f>
        <v>26372290</v>
      </c>
      <c r="Z49" s="9">
        <f>'REV-REVCALC_CWS'!W91</f>
        <v>26372290</v>
      </c>
      <c r="AA49" s="9">
        <f>'REV-REVCALC_CWS'!X91</f>
        <v>26372290</v>
      </c>
      <c r="AB49" s="9">
        <f>'REV-REVCALC_CWS'!Y91</f>
        <v>26372290</v>
      </c>
      <c r="AC49" s="9">
        <f>'REV-REVCALC_CWS'!Z91</f>
        <v>17583845</v>
      </c>
      <c r="AD49" s="9">
        <f>'REV-REVCALC_CWS'!AA91</f>
        <v>30911727.550000001</v>
      </c>
      <c r="AE49" s="9">
        <f>'REV-REVCALC_CWS'!AB91</f>
        <v>49453383.04999999</v>
      </c>
      <c r="AF49" s="9">
        <f>'REV-REVCALC_CWS'!AC91</f>
        <v>55624966.5</v>
      </c>
      <c r="AG49" s="9">
        <f>'REV-REVCALC_CWS'!AD91</f>
        <v>55624966.5</v>
      </c>
      <c r="AH49" s="9">
        <f>'REV-REVCALC_CWS'!AE91</f>
        <v>55624966.5</v>
      </c>
      <c r="AI49" s="9">
        <f>'REV-REVCALC_CWS'!AF91</f>
        <v>55624966.5</v>
      </c>
      <c r="AJ49" s="9">
        <f>'REV-REVCALC_CWS'!AG91</f>
        <v>55624966.5</v>
      </c>
      <c r="AK49" s="9">
        <f>'REV-REVCALC_CWS'!AH91</f>
        <v>55624966.5</v>
      </c>
      <c r="AL49" s="9">
        <f>'REV-REVCALC_CWS'!AI91</f>
        <v>55624966.5</v>
      </c>
      <c r="AM49" s="9">
        <f>'REV-REVCALC_CWS'!AJ91</f>
        <v>55624966.5</v>
      </c>
      <c r="AN49" s="9">
        <f>'REV-REVCALC_CWS'!AK91</f>
        <v>55624966.5</v>
      </c>
      <c r="AO49" s="9">
        <f>'REV-REVCALC_CWS'!AL91</f>
        <v>37083311</v>
      </c>
      <c r="AP49" s="9">
        <f>'REV-REVCALC_CWS'!AM91</f>
        <v>48719822.72200001</v>
      </c>
      <c r="AQ49" s="9">
        <f>'REV-REVCALC_CWS'!AN91</f>
        <v>77941540.483999997</v>
      </c>
      <c r="AR49" s="9">
        <f>'REV-REVCALC_CWS'!AO91</f>
        <v>87691504.963999987</v>
      </c>
      <c r="AS49" s="9">
        <f>'REV-REVCALC_CWS'!AP91</f>
        <v>87690592.963999987</v>
      </c>
      <c r="AT49" s="9">
        <f>'REV-REVCALC_CWS'!AQ91</f>
        <v>87690592.963999987</v>
      </c>
      <c r="AU49" s="9">
        <f>'REV-REVCALC_CWS'!AR91</f>
        <v>87690592.963999987</v>
      </c>
      <c r="AV49" s="9">
        <f>'REV-REVCALC_CWS'!AS91</f>
        <v>87690592.963999987</v>
      </c>
      <c r="AW49" s="9">
        <f>'REV-REVCALC_CWS'!AT91</f>
        <v>87690592.963999987</v>
      </c>
      <c r="AX49" s="9">
        <f>'REV-REVCALC_CWS'!AU91</f>
        <v>87690592.963999987</v>
      </c>
      <c r="AY49" s="9">
        <f>'REV-REVCALC_CWS'!AV91</f>
        <v>87690592.963999987</v>
      </c>
      <c r="AZ49" s="9">
        <f>'REV-REVCALC_CWS'!AW91</f>
        <v>87690592.963999987</v>
      </c>
      <c r="BA49" s="9">
        <f>'REV-REVCALC_CWS'!AX91</f>
        <v>58456155.362999998</v>
      </c>
      <c r="BB49" s="9">
        <f>'REV-REVCALC_CWS'!AY91</f>
        <v>47073884.371130012</v>
      </c>
      <c r="BC49" s="9">
        <f>'REV-REVCALC_CWS'!AZ91</f>
        <v>75315848.290875003</v>
      </c>
      <c r="BD49" s="9">
        <f>'REV-REVCALC_CWS'!BA91</f>
        <v>84724218.517790005</v>
      </c>
      <c r="BE49" s="9">
        <f>'REV-REVCALC_CWS'!BB91</f>
        <v>84723306.517790005</v>
      </c>
      <c r="BF49" s="9">
        <f>'REV-REVCALC_CWS'!BC91</f>
        <v>84723306.517790005</v>
      </c>
      <c r="BG49" s="9">
        <f>'REV-REVCALC_CWS'!BD91</f>
        <v>84723306.517790005</v>
      </c>
      <c r="BH49" s="9">
        <f>'REV-REVCALC_CWS'!BE91</f>
        <v>84723306.517790005</v>
      </c>
      <c r="BI49" s="9">
        <f>'REV-REVCALC_CWS'!BF91</f>
        <v>84723306.517790005</v>
      </c>
      <c r="BJ49" s="9">
        <f>'REV-REVCALC_CWS'!BG91</f>
        <v>84723306.517790005</v>
      </c>
      <c r="BK49" s="9">
        <f>'REV-REVCALC_CWS'!BH91</f>
        <v>84723306.517790005</v>
      </c>
      <c r="BL49" s="9">
        <f>'REV-REVCALC_CWS'!BI91</f>
        <v>84723306.517790005</v>
      </c>
      <c r="BM49" s="9">
        <f>'REV-REVCALC_CWS'!BJ91</f>
        <v>56491137.21754501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1228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1229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1258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4" workbookViewId="0">
      <selection activeCell="C9" sqref="C9:F9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618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1197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1192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1263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1262</v>
      </c>
      <c r="B9" s="361">
        <v>2.8000000000000001E-2</v>
      </c>
      <c r="C9" s="361">
        <v>0.9</v>
      </c>
      <c r="D9" s="361">
        <v>0.9</v>
      </c>
      <c r="E9" s="361">
        <v>0.9</v>
      </c>
      <c r="F9" s="361">
        <v>0.9</v>
      </c>
      <c r="G9" s="170"/>
      <c r="H9"/>
      <c r="I9"/>
      <c r="J9"/>
      <c r="K9"/>
      <c r="L9"/>
      <c r="M9"/>
    </row>
    <row r="10" spans="1:14" x14ac:dyDescent="0.15">
      <c r="A10" s="33" t="s">
        <v>1261</v>
      </c>
      <c r="B10" s="169">
        <f>B9*B8</f>
        <v>1596.672</v>
      </c>
      <c r="C10" s="169">
        <f>C9*C8</f>
        <v>52861.248000000007</v>
      </c>
      <c r="D10" s="169">
        <f>D9*D8</f>
        <v>65336.502528000005</v>
      </c>
      <c r="E10" s="169">
        <f>E9*E8</f>
        <v>67296.597603839997</v>
      </c>
      <c r="F10" s="169">
        <f>F9*F8</f>
        <v>69315.495531955195</v>
      </c>
      <c r="G10" s="169">
        <f>SUM(B10:F10)</f>
        <v>256406.51566379523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1256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1193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1194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3" t="s">
        <v>620</v>
      </c>
      <c r="D21" s="383"/>
      <c r="E21" s="383"/>
      <c r="F21" s="383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O38</f>
        <v>860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52861.248000000007</v>
      </c>
      <c r="D26" s="359">
        <f>(+C26+C25)/$C$19</f>
        <v>0.95500000000000007</v>
      </c>
      <c r="E26" s="171">
        <f>O42</f>
        <v>37000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65336.502528000005</v>
      </c>
      <c r="D27" s="359">
        <f>(+C27+C26+C25)/$C$19</f>
        <v>2.1007720000000001</v>
      </c>
      <c r="E27" s="171">
        <f>O46</f>
        <v>65334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67296.597603839997</v>
      </c>
      <c r="D28" s="359">
        <f>(+C28+C27+C26+C25)/$C$19</f>
        <v>3.28091716</v>
      </c>
      <c r="E28" s="171">
        <f>O50</f>
        <v>67300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69315.495531955195</v>
      </c>
      <c r="D29" s="359">
        <f>(+C29+C28+C27+C26)/$C$19</f>
        <v>4.4684666748000001</v>
      </c>
      <c r="E29" s="171">
        <f>O54</f>
        <v>69312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256406.51566379523</v>
      </c>
      <c r="E30" s="171">
        <f>SUM(E25:E29)</f>
        <v>239806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622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1195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1196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144</v>
      </c>
      <c r="G36" s="364">
        <f t="shared" si="3"/>
        <v>144</v>
      </c>
      <c r="H36" s="364">
        <f t="shared" si="3"/>
        <v>144</v>
      </c>
      <c r="I36" s="364">
        <f t="shared" si="3"/>
        <v>144</v>
      </c>
      <c r="J36" s="364">
        <f t="shared" si="3"/>
        <v>144</v>
      </c>
      <c r="K36" s="364">
        <f t="shared" si="3"/>
        <v>144</v>
      </c>
      <c r="L36" s="364">
        <f t="shared" si="3"/>
        <v>144</v>
      </c>
      <c r="M36" s="364">
        <f t="shared" si="3"/>
        <v>144</v>
      </c>
      <c r="N36" s="364">
        <f t="shared" si="3"/>
        <v>96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J37: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101</v>
      </c>
      <c r="H38" s="171">
        <f t="shared" si="6"/>
        <v>101</v>
      </c>
      <c r="I38" s="171">
        <f t="shared" si="6"/>
        <v>101</v>
      </c>
      <c r="J38" s="171">
        <f t="shared" si="6"/>
        <v>101</v>
      </c>
      <c r="K38" s="171">
        <f t="shared" si="6"/>
        <v>101</v>
      </c>
      <c r="L38" s="171">
        <f t="shared" si="6"/>
        <v>101</v>
      </c>
      <c r="M38" s="171">
        <f t="shared" si="6"/>
        <v>101</v>
      </c>
      <c r="N38" s="171">
        <f t="shared" si="6"/>
        <v>96</v>
      </c>
      <c r="O38" s="171">
        <f>SUM(C38:N38)</f>
        <v>860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1850</v>
      </c>
      <c r="D42" s="171">
        <f t="shared" ref="D42:N42" si="8">ROUND(($C$10*D41),0)</f>
        <v>2960</v>
      </c>
      <c r="E42" s="171">
        <f t="shared" si="8"/>
        <v>3330</v>
      </c>
      <c r="F42" s="171">
        <f t="shared" si="8"/>
        <v>3330</v>
      </c>
      <c r="G42" s="171">
        <f t="shared" si="8"/>
        <v>3330</v>
      </c>
      <c r="H42" s="171">
        <f t="shared" si="8"/>
        <v>3330</v>
      </c>
      <c r="I42" s="171">
        <f t="shared" si="8"/>
        <v>3330</v>
      </c>
      <c r="J42" s="171">
        <f t="shared" si="8"/>
        <v>3330</v>
      </c>
      <c r="K42" s="171">
        <f t="shared" si="8"/>
        <v>3330</v>
      </c>
      <c r="L42" s="171">
        <f t="shared" si="8"/>
        <v>3330</v>
      </c>
      <c r="M42" s="171">
        <f t="shared" si="8"/>
        <v>3330</v>
      </c>
      <c r="N42" s="171">
        <f t="shared" si="8"/>
        <v>2220</v>
      </c>
      <c r="O42" s="171">
        <f>SUM(C42:N42)</f>
        <v>37000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3267</v>
      </c>
      <c r="D46" s="171">
        <f t="shared" ref="D46:N46" si="10">ROUND(($D$10*D45),0)</f>
        <v>5227</v>
      </c>
      <c r="E46" s="171">
        <f t="shared" si="10"/>
        <v>5880</v>
      </c>
      <c r="F46" s="171">
        <f t="shared" si="10"/>
        <v>5880</v>
      </c>
      <c r="G46" s="171">
        <f t="shared" si="10"/>
        <v>5880</v>
      </c>
      <c r="H46" s="171">
        <f t="shared" si="10"/>
        <v>5880</v>
      </c>
      <c r="I46" s="171">
        <f t="shared" si="10"/>
        <v>5880</v>
      </c>
      <c r="J46" s="171">
        <f t="shared" si="10"/>
        <v>5880</v>
      </c>
      <c r="K46" s="171">
        <f t="shared" si="10"/>
        <v>5880</v>
      </c>
      <c r="L46" s="171">
        <f t="shared" si="10"/>
        <v>5880</v>
      </c>
      <c r="M46" s="171">
        <f t="shared" si="10"/>
        <v>5880</v>
      </c>
      <c r="N46" s="171">
        <f t="shared" si="10"/>
        <v>3920</v>
      </c>
      <c r="O46" s="171">
        <f>SUM(C46:N46)</f>
        <v>65334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3365</v>
      </c>
      <c r="D50" s="171">
        <f t="shared" ref="D50:N50" si="12">ROUND(($E$10*D49),0)</f>
        <v>5384</v>
      </c>
      <c r="E50" s="171">
        <f t="shared" si="12"/>
        <v>6057</v>
      </c>
      <c r="F50" s="171">
        <f t="shared" si="12"/>
        <v>6057</v>
      </c>
      <c r="G50" s="171">
        <f t="shared" si="12"/>
        <v>6057</v>
      </c>
      <c r="H50" s="171">
        <f t="shared" si="12"/>
        <v>6057</v>
      </c>
      <c r="I50" s="171">
        <f t="shared" si="12"/>
        <v>6057</v>
      </c>
      <c r="J50" s="171">
        <f t="shared" si="12"/>
        <v>6057</v>
      </c>
      <c r="K50" s="171">
        <f t="shared" si="12"/>
        <v>6057</v>
      </c>
      <c r="L50" s="171">
        <f t="shared" si="12"/>
        <v>6057</v>
      </c>
      <c r="M50" s="171">
        <f t="shared" si="12"/>
        <v>6057</v>
      </c>
      <c r="N50" s="171">
        <f t="shared" si="12"/>
        <v>4038</v>
      </c>
      <c r="O50" s="171">
        <f>SUM(C50:N50)</f>
        <v>67300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3466</v>
      </c>
      <c r="D54" s="171">
        <f t="shared" ref="D54:N54" si="14">ROUND(($F$10*D53),0)</f>
        <v>5545</v>
      </c>
      <c r="E54" s="171">
        <f t="shared" si="14"/>
        <v>6238</v>
      </c>
      <c r="F54" s="171">
        <f t="shared" si="14"/>
        <v>6238</v>
      </c>
      <c r="G54" s="171">
        <f t="shared" si="14"/>
        <v>6238</v>
      </c>
      <c r="H54" s="171">
        <f t="shared" si="14"/>
        <v>6238</v>
      </c>
      <c r="I54" s="171">
        <f t="shared" si="14"/>
        <v>6238</v>
      </c>
      <c r="J54" s="171">
        <f t="shared" si="14"/>
        <v>6238</v>
      </c>
      <c r="K54" s="171">
        <f t="shared" si="14"/>
        <v>6238</v>
      </c>
      <c r="L54" s="171">
        <f t="shared" si="14"/>
        <v>6238</v>
      </c>
      <c r="M54" s="171">
        <f t="shared" si="14"/>
        <v>6238</v>
      </c>
      <c r="N54" s="171">
        <f t="shared" si="14"/>
        <v>4159</v>
      </c>
      <c r="O54" s="171">
        <f>SUM(C54:N54)</f>
        <v>69312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90Mercado" locked="1" count="1" user="Microsoft Office User" comment="Ventas90Mercado_x000a_Modified by Microsoft Office User on 5/3/2023">
      <inputCells r="B9" val="0.9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1213</v>
      </c>
      <c r="E3" s="66">
        <f>E24</f>
        <v>15288000</v>
      </c>
      <c r="F3" s="66">
        <f>F24</f>
        <v>774027300</v>
      </c>
      <c r="G3" s="66">
        <f>G24</f>
        <v>1533424104.8</v>
      </c>
      <c r="H3" s="66">
        <f>H24</f>
        <v>1484017090.2</v>
      </c>
      <c r="I3" s="66">
        <f>I24</f>
        <v>1635370074.8121605</v>
      </c>
      <c r="J3" s="118">
        <f>SUM(E3:I3)</f>
        <v>5442126569.8121605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7450000</v>
      </c>
      <c r="F5" s="66">
        <f>F31</f>
        <v>341356750</v>
      </c>
      <c r="G5" s="66">
        <f>G31</f>
        <v>467491292.5</v>
      </c>
      <c r="H5" s="66">
        <f>H31</f>
        <v>1030567423.7500004</v>
      </c>
      <c r="I5" s="66">
        <f>I31</f>
        <v>1135673663.0640001</v>
      </c>
      <c r="J5" s="118">
        <f>SUM(E5:I5)</f>
        <v>2982539129.3140006</v>
      </c>
    </row>
    <row r="6" spans="2:11" x14ac:dyDescent="0.15">
      <c r="B6" s="33" t="s">
        <v>331</v>
      </c>
      <c r="E6" s="66">
        <f>E3-E5</f>
        <v>7838000</v>
      </c>
      <c r="F6" s="66">
        <f>F3-F5</f>
        <v>432670550</v>
      </c>
      <c r="G6" s="66">
        <f>G3-G5</f>
        <v>1065932812.3</v>
      </c>
      <c r="H6" s="66">
        <f>H3-H5</f>
        <v>453449666.44999969</v>
      </c>
      <c r="I6" s="66">
        <f>I3-I5</f>
        <v>499696411.74816036</v>
      </c>
      <c r="J6" s="118">
        <f>SUM(E6:I6)</f>
        <v>2459587440.4981599</v>
      </c>
    </row>
    <row r="7" spans="2:11" x14ac:dyDescent="0.15">
      <c r="B7" s="33" t="s">
        <v>318</v>
      </c>
      <c r="E7" s="116">
        <f>E6/E3</f>
        <v>0.51268969126111985</v>
      </c>
      <c r="F7" s="116">
        <f>F6/F3</f>
        <v>0.55898616237437615</v>
      </c>
      <c r="G7" s="116">
        <f>G6/G3</f>
        <v>0.6951324222459816</v>
      </c>
      <c r="H7" s="116">
        <f>H6/H3</f>
        <v>0.30555555555555536</v>
      </c>
      <c r="I7" s="116">
        <f>I6/I3</f>
        <v>0.30555555555555569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1212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1214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1216</v>
      </c>
      <c r="E13" s="66">
        <f t="shared" ref="E13:I14" si="2">E47</f>
        <v>382500</v>
      </c>
      <c r="F13" s="66">
        <f t="shared" si="2"/>
        <v>18457500</v>
      </c>
      <c r="G13" s="66">
        <f t="shared" si="2"/>
        <v>29006041.5</v>
      </c>
      <c r="H13" s="66">
        <f t="shared" si="2"/>
        <v>61864671.500000015</v>
      </c>
      <c r="I13" s="66">
        <f t="shared" si="2"/>
        <v>68161392.520000011</v>
      </c>
      <c r="J13" s="118">
        <f t="shared" si="1"/>
        <v>177872105.52000004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1215</v>
      </c>
      <c r="E15" s="66">
        <f>SUM(E13:E14)</f>
        <v>382500</v>
      </c>
      <c r="F15" s="66">
        <f>SUM(F13:F14)</f>
        <v>18457500</v>
      </c>
      <c r="G15" s="66">
        <f>SUM(G13:G14)</f>
        <v>29006041.5</v>
      </c>
      <c r="H15" s="66">
        <f>SUM(H13:H14)</f>
        <v>61864671.500000015</v>
      </c>
      <c r="I15" s="66">
        <f>SUM(I13:I14)</f>
        <v>68161392.520000011</v>
      </c>
      <c r="J15" s="118">
        <f t="shared" si="1"/>
        <v>177872105.52000004</v>
      </c>
      <c r="K15" s="120">
        <f>J15+J14+J13+J11+J6</f>
        <v>2815331651.5381598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8220500</v>
      </c>
      <c r="F17" s="66">
        <f>F6+F11+F15</f>
        <v>451128050</v>
      </c>
      <c r="G17" s="66">
        <f>G6+G11+G15</f>
        <v>1094938853.8</v>
      </c>
      <c r="H17" s="66">
        <f>H6+H11+H15</f>
        <v>515314337.94999969</v>
      </c>
      <c r="I17" s="66">
        <f>I6+I11+I15</f>
        <v>567857804.26816034</v>
      </c>
      <c r="J17" s="118">
        <f t="shared" si="1"/>
        <v>2637459546.0181599</v>
      </c>
      <c r="K17" s="120">
        <f>J15+J11+J3</f>
        <v>5619998675.3321609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1217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860</v>
      </c>
      <c r="F20">
        <f>SUM('REV-REVCALC_CWS'!O13:Z13,'REV-REVCALC_CWS'!O50:Z50)</f>
        <v>37000</v>
      </c>
      <c r="G20">
        <f>SUM('REV-REVCALC_CWS'!AA13:AL13, 'REV-REVCALC_CWS'!AA50:AL50)</f>
        <v>65334</v>
      </c>
      <c r="H20">
        <f>SUM('REV-REVCALC_CWS'!AM13:AX13, 'REV-REVCALC_CWS'!AM51:AX51)</f>
        <v>948330209.79499996</v>
      </c>
      <c r="I20">
        <f>SUM('REV-REVCALC_CWS'!AY13:BJ13, 'REV-REVCALC_CWS'!AY51:BJ51)</f>
        <v>912681695.89999986</v>
      </c>
      <c r="J20" s="118">
        <f>SUM(E20:I20)</f>
        <v>1861115099.6949997</v>
      </c>
      <c r="K20" s="120">
        <f>J20-'REV-REVCALC_CWS'!BK13</f>
        <v>1860919703.6949997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16800000</v>
      </c>
      <c r="F21" s="66">
        <f>SUM('REV-REVCALC_CWS'!O14:Z14, 'REV-REVCALC_CWS'!O51:Z51)</f>
        <v>774027300</v>
      </c>
      <c r="G21" s="66">
        <f>SUM('REV-REVCALC_CWS'!AA14:AL14, 'REV-REVCALC_CWS'!AA51:AL51)</f>
        <v>1533424104.8</v>
      </c>
      <c r="H21" s="66">
        <f>SUM('REV-REVCALC_CWS'!AM14:AX14)</f>
        <v>1484017090.2</v>
      </c>
      <c r="I21" s="66">
        <f>SUM('REV-REVCALC_CWS'!AY14:BJ14)</f>
        <v>1635370074.8121605</v>
      </c>
      <c r="J21" s="118">
        <f>SUM(E21:I21)</f>
        <v>5443638569.8121605</v>
      </c>
      <c r="K21" s="120">
        <f>J21-'REV-REVCALC_CWS'!BK14</f>
        <v>1148782223.5999994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15288000</v>
      </c>
      <c r="F24" s="66">
        <f>SUM('REV-REVCALC_CWS'!O17:Z17, 'REV-REVCALC_CWS'!O54:Z54)</f>
        <v>774027300</v>
      </c>
      <c r="G24" s="66">
        <f>SUM('REV-REVCALC_CWS'!AA17:AL17, 'REV-REVCALC_CWS'!AA54:AL54)</f>
        <v>1533424104.8</v>
      </c>
      <c r="H24" s="66">
        <f>SUM('REV-REVCALC_CWS'!AM17:AX17)</f>
        <v>1484017090.2</v>
      </c>
      <c r="I24" s="66">
        <f>SUM('REV-REVCALC_CWS'!AY17:BJ17)</f>
        <v>1635370074.8121605</v>
      </c>
      <c r="J24" s="118">
        <f>SUM(E24:I24)</f>
        <v>5442126569.8121605</v>
      </c>
      <c r="K24" s="120">
        <f>J24-'REV-REVCALC_CWS'!BK17</f>
        <v>1148235743.5999994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7152000</v>
      </c>
      <c r="F27" s="66">
        <f>SUM('REV-REVCALC_CWS'!O21:Z21)</f>
        <v>327702480</v>
      </c>
      <c r="G27" s="66">
        <f>SUM('REV-REVCALC_CWS'!AA21:AL21)</f>
        <v>448791640.80000001</v>
      </c>
      <c r="H27" s="66">
        <f>SUM('REV-REVCALC_CWS'!AM21:AX21)</f>
        <v>989344726.80000031</v>
      </c>
      <c r="I27" s="66">
        <f>SUM('REV-REVCALC_CWS'!AY21:BJ21)</f>
        <v>1090246716.54144</v>
      </c>
      <c r="J27" s="118">
        <f>SUM(E27:I27)</f>
        <v>2863237564.1414404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298000</v>
      </c>
      <c r="F28" s="66">
        <f>SUM('REV-REVCALC_CWS'!O22:Z22)</f>
        <v>13654270</v>
      </c>
      <c r="G28" s="66">
        <f>SUM('REV-REVCALC_CWS'!AA22:AL22)</f>
        <v>18699651.700000003</v>
      </c>
      <c r="H28" s="66">
        <f>SUM('REV-REVCALC_CWS'!AM22:AX22)</f>
        <v>41222696.950000003</v>
      </c>
      <c r="I28" s="66">
        <f>SUM('REV-REVCALC_CWS'!AY22:BJ22)</f>
        <v>45426946.52256</v>
      </c>
      <c r="J28" s="118">
        <f>SUM(E28:I28)</f>
        <v>119301565.17256001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7450000</v>
      </c>
      <c r="F31" s="66">
        <f>SUM('REV-REVCALC_CWS'!O26:Z26)</f>
        <v>341356750</v>
      </c>
      <c r="G31" s="66">
        <f>SUM('REV-REVCALC_CWS'!AA26:AL26)</f>
        <v>467491292.5</v>
      </c>
      <c r="H31" s="66">
        <f>SUM('REV-REVCALC_CWS'!AM26:AX26)</f>
        <v>1030567423.7500004</v>
      </c>
      <c r="I31" s="66">
        <f>SUM('REV-REVCALC_CWS'!AY26:BJ26)</f>
        <v>1135673663.0640001</v>
      </c>
      <c r="J31" s="118">
        <f>SUM(E31:I31)</f>
        <v>2982539129.3140006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2312480</v>
      </c>
      <c r="F33" s="66">
        <f>SUM('REV-REVCALC_CWS'!O28:Z28)</f>
        <v>150196970</v>
      </c>
      <c r="G33" s="66">
        <f>SUM('REV-REVCALC_CWS'!AA28:AL28)</f>
        <v>205696168.69999999</v>
      </c>
      <c r="H33" s="66">
        <f>SUM('REV-REVCALC_CWS'!AM28:AX28)</f>
        <v>453449666.44999981</v>
      </c>
      <c r="I33" s="66">
        <f>SUM('REV-REVCALC_CWS'!AY28:BJ28)</f>
        <v>499696411.74816024</v>
      </c>
      <c r="J33" s="118">
        <f>SUM(E33:I33)</f>
        <v>1311351696.89816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0.15126111983254839</v>
      </c>
      <c r="F34" s="116">
        <f>F33/F24</f>
        <v>0.19404608855527447</v>
      </c>
      <c r="G34" s="116">
        <f>G33/G24</f>
        <v>0.13414173421176809</v>
      </c>
      <c r="H34" s="116">
        <f>H33/H24</f>
        <v>0.30555555555555541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443</v>
      </c>
      <c r="F38">
        <f>SUM('REV-REVCALC_CWS'!O34:Z34)</f>
        <v>18622</v>
      </c>
      <c r="G38">
        <f>SUM('REV-REVCALC_CWS'!AA34:AL34)</f>
        <v>22532</v>
      </c>
      <c r="H38">
        <f>SUM('REV-REVCALC_CWS'!AM34:AX34)</f>
        <v>47100</v>
      </c>
      <c r="I38">
        <f>SUM('REV-REVCALC_CWS'!AY34:BJ34)</f>
        <v>48512</v>
      </c>
      <c r="J38" s="118">
        <f>SUM(E38:I38)</f>
        <v>137209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153</v>
      </c>
      <c r="F39">
        <f>SUM('REV-REVCALC_CWS'!O35:Z35)</f>
        <v>6900</v>
      </c>
      <c r="G39">
        <f>SUM('REV-REVCALC_CWS'!AA35:AL35)</f>
        <v>10134</v>
      </c>
      <c r="H39">
        <f>SUM('REV-REVCALC_CWS'!AM35:AX35)</f>
        <v>20200</v>
      </c>
      <c r="I39">
        <f>SUM('REV-REVCALC_CWS'!AY35:BJ35)</f>
        <v>20800</v>
      </c>
      <c r="J39" s="118">
        <f>SUM(E39:I39)</f>
        <v>58187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382500</v>
      </c>
      <c r="F47" s="66">
        <f>SUM('REV-REVCALC_CWS'!O44:Z44)</f>
        <v>18457500</v>
      </c>
      <c r="G47" s="66">
        <f>SUM('REV-REVCALC_CWS'!AA44:AL44)</f>
        <v>29006041.5</v>
      </c>
      <c r="H47" s="66">
        <f>SUM('REV-REVCALC_CWS'!AM44:AX44)</f>
        <v>61864671.500000015</v>
      </c>
      <c r="I47" s="66">
        <f>SUM('REV-REVCALC_CWS'!AY44:BJ44)</f>
        <v>68161392.520000011</v>
      </c>
      <c r="J47" s="118">
        <f>SUM(E47:I47)</f>
        <v>177872105.52000004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692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1077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954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953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topLeftCell="A11" workbookViewId="0">
      <selection activeCell="G34" sqref="G34"/>
    </sheetView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596</v>
      </c>
      <c r="E3" s="169">
        <f>SUM(P25:AA25)</f>
        <v>25522</v>
      </c>
      <c r="F3" s="169">
        <f>SUM(AB25:AM25)</f>
        <v>32666</v>
      </c>
      <c r="G3" s="169">
        <f>SUM(AN25:AY25)</f>
        <v>67300</v>
      </c>
      <c r="H3" s="169">
        <f>SUM(AZ25:BK25)</f>
        <v>69312</v>
      </c>
      <c r="I3" s="169">
        <f>SUM(C3:H3)</f>
        <v>195396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1060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1061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1066</v>
      </c>
    </row>
    <row r="9" spans="2:63" s="169" customFormat="1" x14ac:dyDescent="0.15">
      <c r="B9" s="314" t="s">
        <v>1060</v>
      </c>
      <c r="C9" s="169">
        <f>C34</f>
        <v>0</v>
      </c>
      <c r="D9" s="169">
        <f>SUM(D34:O34)</f>
        <v>596</v>
      </c>
      <c r="E9" s="169">
        <f>SUM(P34:AA34)</f>
        <v>25522</v>
      </c>
      <c r="F9" s="169">
        <f>SUM(AB34:AM34)</f>
        <v>32666</v>
      </c>
      <c r="G9" s="169">
        <f>SUM(AN34:AY34)</f>
        <v>67300</v>
      </c>
      <c r="H9" s="169">
        <f>SUM(AZ34:BK34)</f>
        <v>69312</v>
      </c>
    </row>
    <row r="10" spans="2:63" x14ac:dyDescent="0.15">
      <c r="B10" s="110" t="s">
        <v>1062</v>
      </c>
      <c r="C10" s="9">
        <f>C35</f>
        <v>0</v>
      </c>
      <c r="D10" s="9">
        <f>SUM(D35:O35)</f>
        <v>7152000</v>
      </c>
      <c r="E10" s="9">
        <f>SUM(P35:AA35)</f>
        <v>327702480</v>
      </c>
      <c r="F10" s="9">
        <f>SUM(AB35:AM35)</f>
        <v>478850894</v>
      </c>
      <c r="G10" s="9">
        <f>SUM(AN35:AY35)</f>
        <v>14402200</v>
      </c>
      <c r="H10" s="9">
        <f>SUM(AZ35:BK35)</f>
        <v>952263705.5999999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1060</v>
      </c>
      <c r="C12" s="169">
        <v>0</v>
      </c>
      <c r="D12" s="169">
        <f>SUM(D38:O38)</f>
        <v>596</v>
      </c>
      <c r="E12" s="169">
        <f>SUM(P38:AA38)</f>
        <v>25522</v>
      </c>
      <c r="F12" s="169">
        <f>SUM(AB38:AM38)</f>
        <v>32666</v>
      </c>
      <c r="G12" s="169">
        <f>SUM(AN38:AY38)</f>
        <v>67300</v>
      </c>
      <c r="H12" s="169">
        <f>SUM(AZ38:BK38)</f>
        <v>69312</v>
      </c>
    </row>
    <row r="13" spans="2:63" x14ac:dyDescent="0.15">
      <c r="B13" s="110" t="s">
        <v>1063</v>
      </c>
      <c r="C13" s="9">
        <v>0</v>
      </c>
      <c r="D13" s="9">
        <f>SUM(D39:O39)</f>
        <v>7152000</v>
      </c>
      <c r="E13" s="9">
        <f>SUM(P39:AA39)</f>
        <v>327702480</v>
      </c>
      <c r="F13" s="9">
        <f>SUM(AB39:AM39)</f>
        <v>478850894</v>
      </c>
      <c r="G13" s="9">
        <f>SUM(AN39:AY39)</f>
        <v>14402200</v>
      </c>
      <c r="H13" s="9">
        <f>SUM(AZ39:BK39)</f>
        <v>952263705.5999999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1060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1063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1060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1062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70</v>
      </c>
      <c r="I25" s="313">
        <f>'REV-REVCALC_CWS'!H13</f>
        <v>70</v>
      </c>
      <c r="J25" s="313">
        <f>'REV-REVCALC_CWS'!I13</f>
        <v>70</v>
      </c>
      <c r="K25" s="313">
        <f>'REV-REVCALC_CWS'!J13</f>
        <v>70</v>
      </c>
      <c r="L25" s="313">
        <f>'REV-REVCALC_CWS'!K13</f>
        <v>70</v>
      </c>
      <c r="M25" s="313">
        <f>'REV-REVCALC_CWS'!L13</f>
        <v>70</v>
      </c>
      <c r="N25" s="313">
        <f>'REV-REVCALC_CWS'!M13</f>
        <v>70</v>
      </c>
      <c r="O25" s="313">
        <f>'REV-REVCALC_CWS'!N13</f>
        <v>67</v>
      </c>
      <c r="P25" s="313">
        <f>'REV-REVCALC_CWS'!O13</f>
        <v>1276</v>
      </c>
      <c r="Q25" s="313">
        <f>'REV-REVCALC_CWS'!P13</f>
        <v>2042</v>
      </c>
      <c r="R25" s="313">
        <f>'REV-REVCALC_CWS'!Q13</f>
        <v>2297</v>
      </c>
      <c r="S25" s="313">
        <f>'REV-REVCALC_CWS'!R13</f>
        <v>2297</v>
      </c>
      <c r="T25" s="313">
        <f>'REV-REVCALC_CWS'!S13</f>
        <v>2297</v>
      </c>
      <c r="U25" s="313">
        <f>'REV-REVCALC_CWS'!T13</f>
        <v>2297</v>
      </c>
      <c r="V25" s="313">
        <f>'REV-REVCALC_CWS'!U13</f>
        <v>2297</v>
      </c>
      <c r="W25" s="313">
        <f>'REV-REVCALC_CWS'!V13</f>
        <v>2297</v>
      </c>
      <c r="X25" s="313">
        <f>'REV-REVCALC_CWS'!W13</f>
        <v>2297</v>
      </c>
      <c r="Y25" s="313">
        <f>'REV-REVCALC_CWS'!X13</f>
        <v>2297</v>
      </c>
      <c r="Z25" s="313">
        <f>'REV-REVCALC_CWS'!Y13</f>
        <v>2297</v>
      </c>
      <c r="AA25" s="313">
        <f>'REV-REVCALC_CWS'!Z13</f>
        <v>1531</v>
      </c>
      <c r="AB25" s="313">
        <f>'REV-REVCALC_CWS'!AA13</f>
        <v>1633</v>
      </c>
      <c r="AC25" s="313">
        <f>'REV-REVCALC_CWS'!AB13</f>
        <v>2613</v>
      </c>
      <c r="AD25" s="313">
        <f>'REV-REVCALC_CWS'!AC13</f>
        <v>2940</v>
      </c>
      <c r="AE25" s="313">
        <f>'REV-REVCALC_CWS'!AD13</f>
        <v>2940</v>
      </c>
      <c r="AF25" s="313">
        <f>'REV-REVCALC_CWS'!AE13</f>
        <v>2940</v>
      </c>
      <c r="AG25" s="313">
        <f>'REV-REVCALC_CWS'!AF13</f>
        <v>2940</v>
      </c>
      <c r="AH25" s="313">
        <f>'REV-REVCALC_CWS'!AG13</f>
        <v>2940</v>
      </c>
      <c r="AI25" s="313">
        <f>'REV-REVCALC_CWS'!AH13</f>
        <v>2940</v>
      </c>
      <c r="AJ25" s="313">
        <f>'REV-REVCALC_CWS'!AI13</f>
        <v>2940</v>
      </c>
      <c r="AK25" s="313">
        <f>'REV-REVCALC_CWS'!AJ13</f>
        <v>2940</v>
      </c>
      <c r="AL25" s="313">
        <f>'REV-REVCALC_CWS'!AK13</f>
        <v>2940</v>
      </c>
      <c r="AM25" s="313">
        <f>'REV-REVCALC_CWS'!AL13</f>
        <v>1960</v>
      </c>
      <c r="AN25" s="313">
        <f>'REV-REVCALC_CWS'!AM13</f>
        <v>3365</v>
      </c>
      <c r="AO25" s="313">
        <f>'REV-REVCALC_CWS'!AN13</f>
        <v>5384</v>
      </c>
      <c r="AP25" s="313">
        <f>'REV-REVCALC_CWS'!AO13</f>
        <v>6057</v>
      </c>
      <c r="AQ25" s="313">
        <f>'REV-REVCALC_CWS'!AP13</f>
        <v>6057</v>
      </c>
      <c r="AR25" s="313">
        <f>'REV-REVCALC_CWS'!AQ13</f>
        <v>6057</v>
      </c>
      <c r="AS25" s="313">
        <f>'REV-REVCALC_CWS'!AR13</f>
        <v>6057</v>
      </c>
      <c r="AT25" s="313">
        <f>'REV-REVCALC_CWS'!AS13</f>
        <v>6057</v>
      </c>
      <c r="AU25" s="313">
        <f>'REV-REVCALC_CWS'!AT13</f>
        <v>6057</v>
      </c>
      <c r="AV25" s="313">
        <f>'REV-REVCALC_CWS'!AU13</f>
        <v>6057</v>
      </c>
      <c r="AW25" s="313">
        <f>'REV-REVCALC_CWS'!AV13</f>
        <v>6057</v>
      </c>
      <c r="AX25" s="313">
        <f>'REV-REVCALC_CWS'!AW13</f>
        <v>6057</v>
      </c>
      <c r="AY25" s="313">
        <f>'REV-REVCALC_CWS'!AX13</f>
        <v>4038</v>
      </c>
      <c r="AZ25" s="313">
        <f>'REV-REVCALC_CWS'!AY13</f>
        <v>3466</v>
      </c>
      <c r="BA25" s="313">
        <f>'REV-REVCALC_CWS'!AZ13</f>
        <v>5545</v>
      </c>
      <c r="BB25" s="313">
        <f>'REV-REVCALC_CWS'!BA13</f>
        <v>6238</v>
      </c>
      <c r="BC25" s="313">
        <f>'REV-REVCALC_CWS'!BB13</f>
        <v>6238</v>
      </c>
      <c r="BD25" s="313">
        <f>'REV-REVCALC_CWS'!BC13</f>
        <v>6238</v>
      </c>
      <c r="BE25" s="313">
        <f>'REV-REVCALC_CWS'!BD13</f>
        <v>6238</v>
      </c>
      <c r="BF25" s="313">
        <f>'REV-REVCALC_CWS'!BE13</f>
        <v>6238</v>
      </c>
      <c r="BG25" s="313">
        <f>'REV-REVCALC_CWS'!BF13</f>
        <v>6238</v>
      </c>
      <c r="BH25" s="313">
        <f>'REV-REVCALC_CWS'!BG13</f>
        <v>6238</v>
      </c>
      <c r="BI25" s="313">
        <f>'REV-REVCALC_CWS'!BH13</f>
        <v>6238</v>
      </c>
      <c r="BJ25" s="313">
        <f>'REV-REVCALC_CWS'!BI13</f>
        <v>6238</v>
      </c>
      <c r="BK25" s="313">
        <f>'REV-REVCALC_CWS'!BJ13</f>
        <v>4159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1060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1061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1066</v>
      </c>
    </row>
    <row r="34" spans="2:66" s="169" customFormat="1" x14ac:dyDescent="0.15">
      <c r="B34" s="314" t="s">
        <v>1060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70</v>
      </c>
      <c r="I34" s="169">
        <f t="shared" si="7"/>
        <v>70</v>
      </c>
      <c r="J34" s="169">
        <f t="shared" si="7"/>
        <v>70</v>
      </c>
      <c r="K34" s="169">
        <f t="shared" si="7"/>
        <v>70</v>
      </c>
      <c r="L34" s="169">
        <f t="shared" si="7"/>
        <v>70</v>
      </c>
      <c r="M34" s="169">
        <f t="shared" si="7"/>
        <v>70</v>
      </c>
      <c r="N34" s="169">
        <f t="shared" si="7"/>
        <v>70</v>
      </c>
      <c r="O34" s="169">
        <f t="shared" si="7"/>
        <v>67</v>
      </c>
      <c r="P34" s="169">
        <f t="shared" si="7"/>
        <v>1276</v>
      </c>
      <c r="Q34" s="169">
        <f t="shared" si="7"/>
        <v>2042</v>
      </c>
      <c r="R34" s="169">
        <f t="shared" si="7"/>
        <v>2297</v>
      </c>
      <c r="S34" s="169">
        <f t="shared" si="7"/>
        <v>2297</v>
      </c>
      <c r="T34" s="169">
        <f t="shared" si="7"/>
        <v>2297</v>
      </c>
      <c r="U34" s="169">
        <f t="shared" si="7"/>
        <v>2297</v>
      </c>
      <c r="V34" s="169">
        <f t="shared" si="7"/>
        <v>2297</v>
      </c>
      <c r="W34" s="169">
        <f t="shared" si="7"/>
        <v>2297</v>
      </c>
      <c r="X34" s="169">
        <f t="shared" si="7"/>
        <v>2297</v>
      </c>
      <c r="Y34" s="169">
        <f t="shared" si="7"/>
        <v>2297</v>
      </c>
      <c r="Z34" s="169">
        <f t="shared" si="7"/>
        <v>2297</v>
      </c>
      <c r="AA34" s="169">
        <f t="shared" si="7"/>
        <v>1531</v>
      </c>
      <c r="AB34" s="169">
        <f t="shared" si="7"/>
        <v>1633</v>
      </c>
      <c r="AC34" s="169">
        <f t="shared" si="7"/>
        <v>2613</v>
      </c>
      <c r="AD34" s="169">
        <f t="shared" si="7"/>
        <v>2940</v>
      </c>
      <c r="AE34" s="169">
        <f t="shared" si="7"/>
        <v>2940</v>
      </c>
      <c r="AF34" s="169">
        <f t="shared" si="7"/>
        <v>2940</v>
      </c>
      <c r="AG34" s="169">
        <f t="shared" si="7"/>
        <v>2940</v>
      </c>
      <c r="AH34" s="169">
        <f t="shared" si="7"/>
        <v>2940</v>
      </c>
      <c r="AI34" s="169">
        <f t="shared" ref="AI34:BN34" si="8">AI47-(AI30-AI38)</f>
        <v>2940</v>
      </c>
      <c r="AJ34" s="169">
        <f t="shared" si="8"/>
        <v>2940</v>
      </c>
      <c r="AK34" s="169">
        <f t="shared" si="8"/>
        <v>2940</v>
      </c>
      <c r="AL34" s="169">
        <f t="shared" si="8"/>
        <v>2940</v>
      </c>
      <c r="AM34" s="169">
        <f t="shared" si="8"/>
        <v>1960</v>
      </c>
      <c r="AN34" s="169">
        <f t="shared" si="8"/>
        <v>3365</v>
      </c>
      <c r="AO34" s="169">
        <f t="shared" si="8"/>
        <v>5384</v>
      </c>
      <c r="AP34" s="169">
        <f t="shared" si="8"/>
        <v>6057</v>
      </c>
      <c r="AQ34" s="169">
        <f t="shared" si="8"/>
        <v>6057</v>
      </c>
      <c r="AR34" s="169">
        <f t="shared" si="8"/>
        <v>6057</v>
      </c>
      <c r="AS34" s="169">
        <f t="shared" si="8"/>
        <v>6057</v>
      </c>
      <c r="AT34" s="169">
        <f t="shared" si="8"/>
        <v>6057</v>
      </c>
      <c r="AU34" s="169">
        <f t="shared" si="8"/>
        <v>6057</v>
      </c>
      <c r="AV34" s="169">
        <f t="shared" si="8"/>
        <v>6057</v>
      </c>
      <c r="AW34" s="169">
        <f t="shared" si="8"/>
        <v>6057</v>
      </c>
      <c r="AX34" s="169">
        <f t="shared" si="8"/>
        <v>6057</v>
      </c>
      <c r="AY34" s="169">
        <f t="shared" si="8"/>
        <v>4038</v>
      </c>
      <c r="AZ34" s="169">
        <f t="shared" si="8"/>
        <v>3466</v>
      </c>
      <c r="BA34" s="169">
        <f t="shared" si="8"/>
        <v>5545</v>
      </c>
      <c r="BB34" s="169">
        <f t="shared" si="8"/>
        <v>6238</v>
      </c>
      <c r="BC34" s="169">
        <f t="shared" si="8"/>
        <v>6238</v>
      </c>
      <c r="BD34" s="169">
        <f t="shared" si="8"/>
        <v>6238</v>
      </c>
      <c r="BE34" s="169">
        <f t="shared" si="8"/>
        <v>6238</v>
      </c>
      <c r="BF34" s="169">
        <f t="shared" si="8"/>
        <v>6238</v>
      </c>
      <c r="BG34" s="169">
        <f t="shared" si="8"/>
        <v>6238</v>
      </c>
      <c r="BH34" s="169">
        <f t="shared" si="8"/>
        <v>6238</v>
      </c>
      <c r="BI34" s="169">
        <f t="shared" si="8"/>
        <v>6238</v>
      </c>
      <c r="BJ34" s="169">
        <f t="shared" si="8"/>
        <v>6238</v>
      </c>
      <c r="BK34" s="169">
        <f t="shared" si="8"/>
        <v>4159</v>
      </c>
      <c r="BL34" s="169">
        <f t="shared" si="8"/>
        <v>195396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1063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840000</v>
      </c>
      <c r="I35" s="145">
        <f t="shared" si="9"/>
        <v>840000</v>
      </c>
      <c r="J35" s="145">
        <f t="shared" si="9"/>
        <v>840000</v>
      </c>
      <c r="K35" s="145">
        <f t="shared" si="9"/>
        <v>840000</v>
      </c>
      <c r="L35" s="145">
        <f t="shared" si="9"/>
        <v>840000</v>
      </c>
      <c r="M35" s="145">
        <f t="shared" si="9"/>
        <v>840000</v>
      </c>
      <c r="N35" s="145">
        <f t="shared" si="9"/>
        <v>840000</v>
      </c>
      <c r="O35" s="145">
        <f t="shared" si="9"/>
        <v>804000</v>
      </c>
      <c r="P35" s="145">
        <f t="shared" si="9"/>
        <v>16383840</v>
      </c>
      <c r="Q35" s="145">
        <f t="shared" si="9"/>
        <v>26219280</v>
      </c>
      <c r="R35" s="145">
        <f t="shared" si="9"/>
        <v>29493480</v>
      </c>
      <c r="S35" s="145">
        <f t="shared" si="9"/>
        <v>29493480</v>
      </c>
      <c r="T35" s="145">
        <f t="shared" si="9"/>
        <v>29493480</v>
      </c>
      <c r="U35" s="145">
        <f t="shared" si="9"/>
        <v>29493480</v>
      </c>
      <c r="V35" s="145">
        <f t="shared" si="9"/>
        <v>29493480</v>
      </c>
      <c r="W35" s="145">
        <f t="shared" si="9"/>
        <v>29493480</v>
      </c>
      <c r="X35" s="145">
        <f t="shared" si="9"/>
        <v>29493480</v>
      </c>
      <c r="Y35" s="145">
        <f t="shared" si="9"/>
        <v>29493480</v>
      </c>
      <c r="Z35" s="145">
        <f t="shared" si="9"/>
        <v>29493480</v>
      </c>
      <c r="AA35" s="145">
        <f t="shared" si="9"/>
        <v>19658040</v>
      </c>
      <c r="AB35" s="145">
        <f t="shared" si="9"/>
        <v>23938147</v>
      </c>
      <c r="AC35" s="145">
        <f t="shared" si="9"/>
        <v>38303967</v>
      </c>
      <c r="AD35" s="145">
        <f t="shared" si="9"/>
        <v>43097460</v>
      </c>
      <c r="AE35" s="145">
        <f t="shared" si="9"/>
        <v>43097460</v>
      </c>
      <c r="AF35" s="145">
        <f t="shared" si="9"/>
        <v>43097460</v>
      </c>
      <c r="AG35" s="145">
        <f t="shared" si="9"/>
        <v>43097460</v>
      </c>
      <c r="AH35" s="145">
        <f t="shared" si="9"/>
        <v>43097460</v>
      </c>
      <c r="AI35" s="145">
        <f t="shared" ref="AI35:BN35" si="10">AI34*AI27</f>
        <v>43097460</v>
      </c>
      <c r="AJ35" s="145">
        <f t="shared" si="10"/>
        <v>43097460</v>
      </c>
      <c r="AK35" s="145">
        <f t="shared" si="10"/>
        <v>43097460</v>
      </c>
      <c r="AL35" s="145">
        <f t="shared" si="10"/>
        <v>43097460</v>
      </c>
      <c r="AM35" s="145">
        <f t="shared" si="10"/>
        <v>28731640</v>
      </c>
      <c r="AN35" s="145">
        <f t="shared" si="10"/>
        <v>720110</v>
      </c>
      <c r="AO35" s="145">
        <f t="shared" si="10"/>
        <v>1152176</v>
      </c>
      <c r="AP35" s="145">
        <f t="shared" si="10"/>
        <v>1296198</v>
      </c>
      <c r="AQ35" s="145">
        <f t="shared" si="10"/>
        <v>1296198</v>
      </c>
      <c r="AR35" s="145">
        <f t="shared" si="10"/>
        <v>1296198</v>
      </c>
      <c r="AS35" s="145">
        <f t="shared" si="10"/>
        <v>1296198</v>
      </c>
      <c r="AT35" s="145">
        <f t="shared" si="10"/>
        <v>1296198</v>
      </c>
      <c r="AU35" s="145">
        <f t="shared" si="10"/>
        <v>1296198</v>
      </c>
      <c r="AV35" s="145">
        <f t="shared" si="10"/>
        <v>1296198</v>
      </c>
      <c r="AW35" s="145">
        <f t="shared" si="10"/>
        <v>1296198</v>
      </c>
      <c r="AX35" s="145">
        <f t="shared" si="10"/>
        <v>1296198</v>
      </c>
      <c r="AY35" s="145">
        <f t="shared" si="10"/>
        <v>864132</v>
      </c>
      <c r="AZ35" s="145">
        <f t="shared" si="10"/>
        <v>47618680.800000004</v>
      </c>
      <c r="BA35" s="145">
        <f t="shared" si="10"/>
        <v>76181646</v>
      </c>
      <c r="BB35" s="145">
        <f t="shared" si="10"/>
        <v>85702634.400000006</v>
      </c>
      <c r="BC35" s="145">
        <f t="shared" si="10"/>
        <v>85702634.400000006</v>
      </c>
      <c r="BD35" s="145">
        <f t="shared" si="10"/>
        <v>85702634.400000006</v>
      </c>
      <c r="BE35" s="145">
        <f t="shared" si="10"/>
        <v>85702634.400000006</v>
      </c>
      <c r="BF35" s="145">
        <f t="shared" si="10"/>
        <v>85702634.400000006</v>
      </c>
      <c r="BG35" s="145">
        <f t="shared" si="10"/>
        <v>85702634.400000006</v>
      </c>
      <c r="BH35" s="145">
        <f t="shared" si="10"/>
        <v>85702634.400000006</v>
      </c>
      <c r="BI35" s="145">
        <f t="shared" si="10"/>
        <v>85702634.400000006</v>
      </c>
      <c r="BJ35" s="145">
        <f t="shared" si="10"/>
        <v>85702634.400000006</v>
      </c>
      <c r="BK35" s="145">
        <f t="shared" si="10"/>
        <v>57139669.200000003</v>
      </c>
      <c r="BL35" s="145">
        <f t="shared" si="10"/>
        <v>2684506564.8000002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1060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70</v>
      </c>
      <c r="I38" s="169">
        <f>'REV-REVCALC_CWS'!H13</f>
        <v>70</v>
      </c>
      <c r="J38" s="169">
        <f>'REV-REVCALC_CWS'!I13</f>
        <v>70</v>
      </c>
      <c r="K38" s="169">
        <f>'REV-REVCALC_CWS'!J13</f>
        <v>70</v>
      </c>
      <c r="L38" s="169">
        <f>'REV-REVCALC_CWS'!K13</f>
        <v>70</v>
      </c>
      <c r="M38" s="169">
        <f>'REV-REVCALC_CWS'!L13</f>
        <v>70</v>
      </c>
      <c r="N38" s="169">
        <f>'REV-REVCALC_CWS'!M13</f>
        <v>70</v>
      </c>
      <c r="O38" s="169">
        <f>'REV-REVCALC_CWS'!N13</f>
        <v>67</v>
      </c>
      <c r="P38" s="169">
        <f>'REV-REVCALC_CWS'!O13</f>
        <v>1276</v>
      </c>
      <c r="Q38" s="169">
        <f>'REV-REVCALC_CWS'!P13</f>
        <v>2042</v>
      </c>
      <c r="R38" s="169">
        <f>'REV-REVCALC_CWS'!Q13</f>
        <v>2297</v>
      </c>
      <c r="S38" s="169">
        <f>'REV-REVCALC_CWS'!R13</f>
        <v>2297</v>
      </c>
      <c r="T38" s="169">
        <f>'REV-REVCALC_CWS'!S13</f>
        <v>2297</v>
      </c>
      <c r="U38" s="169">
        <f>'REV-REVCALC_CWS'!T13</f>
        <v>2297</v>
      </c>
      <c r="V38" s="169">
        <f>'REV-REVCALC_CWS'!U13</f>
        <v>2297</v>
      </c>
      <c r="W38" s="169">
        <f>'REV-REVCALC_CWS'!V13</f>
        <v>2297</v>
      </c>
      <c r="X38" s="169">
        <f>'REV-REVCALC_CWS'!W13</f>
        <v>2297</v>
      </c>
      <c r="Y38" s="169">
        <f>'REV-REVCALC_CWS'!X13</f>
        <v>2297</v>
      </c>
      <c r="Z38" s="169">
        <f>'REV-REVCALC_CWS'!Y13</f>
        <v>2297</v>
      </c>
      <c r="AA38" s="169">
        <f>'REV-REVCALC_CWS'!Z13</f>
        <v>1531</v>
      </c>
      <c r="AB38" s="169">
        <f>'REV-REVCALC_CWS'!AA13</f>
        <v>1633</v>
      </c>
      <c r="AC38" s="169">
        <f>'REV-REVCALC_CWS'!AB13</f>
        <v>2613</v>
      </c>
      <c r="AD38" s="169">
        <f>'REV-REVCALC_CWS'!AC13</f>
        <v>2940</v>
      </c>
      <c r="AE38" s="169">
        <f>'REV-REVCALC_CWS'!AD13</f>
        <v>2940</v>
      </c>
      <c r="AF38" s="169">
        <f>'REV-REVCALC_CWS'!AE13</f>
        <v>2940</v>
      </c>
      <c r="AG38" s="169">
        <f>'REV-REVCALC_CWS'!AF13</f>
        <v>2940</v>
      </c>
      <c r="AH38" s="169">
        <f>'REV-REVCALC_CWS'!AG13</f>
        <v>2940</v>
      </c>
      <c r="AI38" s="169">
        <f>'REV-REVCALC_CWS'!AH13</f>
        <v>2940</v>
      </c>
      <c r="AJ38" s="169">
        <f>'REV-REVCALC_CWS'!AI13</f>
        <v>2940</v>
      </c>
      <c r="AK38" s="169">
        <f>'REV-REVCALC_CWS'!AJ13</f>
        <v>2940</v>
      </c>
      <c r="AL38" s="169">
        <f>'REV-REVCALC_CWS'!AK13</f>
        <v>2940</v>
      </c>
      <c r="AM38" s="169">
        <f>'REV-REVCALC_CWS'!AL13</f>
        <v>1960</v>
      </c>
      <c r="AN38" s="169">
        <f>'REV-REVCALC_CWS'!AM13</f>
        <v>3365</v>
      </c>
      <c r="AO38" s="169">
        <f>'REV-REVCALC_CWS'!AN13</f>
        <v>5384</v>
      </c>
      <c r="AP38" s="169">
        <f>'REV-REVCALC_CWS'!AO13</f>
        <v>6057</v>
      </c>
      <c r="AQ38" s="169">
        <f>'REV-REVCALC_CWS'!AP13</f>
        <v>6057</v>
      </c>
      <c r="AR38" s="169">
        <f>'REV-REVCALC_CWS'!AQ13</f>
        <v>6057</v>
      </c>
      <c r="AS38" s="169">
        <f>'REV-REVCALC_CWS'!AR13</f>
        <v>6057</v>
      </c>
      <c r="AT38" s="169">
        <f>'REV-REVCALC_CWS'!AS13</f>
        <v>6057</v>
      </c>
      <c r="AU38" s="169">
        <f>'REV-REVCALC_CWS'!AT13</f>
        <v>6057</v>
      </c>
      <c r="AV38" s="169">
        <f>'REV-REVCALC_CWS'!AU13</f>
        <v>6057</v>
      </c>
      <c r="AW38" s="169">
        <f>'REV-REVCALC_CWS'!AV13</f>
        <v>6057</v>
      </c>
      <c r="AX38" s="169">
        <f>'REV-REVCALC_CWS'!AW13</f>
        <v>6057</v>
      </c>
      <c r="AY38" s="169">
        <f>'REV-REVCALC_CWS'!AX13</f>
        <v>4038</v>
      </c>
      <c r="AZ38" s="169">
        <f>'REV-REVCALC_CWS'!AY13</f>
        <v>3466</v>
      </c>
      <c r="BA38" s="169">
        <f>'REV-REVCALC_CWS'!AZ13</f>
        <v>5545</v>
      </c>
      <c r="BB38" s="169">
        <f>'REV-REVCALC_CWS'!BA13</f>
        <v>6238</v>
      </c>
      <c r="BC38" s="169">
        <f>'REV-REVCALC_CWS'!BB13</f>
        <v>6238</v>
      </c>
      <c r="BD38" s="169">
        <f>'REV-REVCALC_CWS'!BC13</f>
        <v>6238</v>
      </c>
      <c r="BE38" s="169">
        <f>'REV-REVCALC_CWS'!BD13</f>
        <v>6238</v>
      </c>
      <c r="BF38" s="169">
        <f>'REV-REVCALC_CWS'!BE13</f>
        <v>6238</v>
      </c>
      <c r="BG38" s="169">
        <f>'REV-REVCALC_CWS'!BF13</f>
        <v>6238</v>
      </c>
      <c r="BH38" s="169">
        <f>'REV-REVCALC_CWS'!BG13</f>
        <v>6238</v>
      </c>
      <c r="BI38" s="169">
        <f>'REV-REVCALC_CWS'!BH13</f>
        <v>6238</v>
      </c>
      <c r="BJ38" s="169">
        <f>'REV-REVCALC_CWS'!BI13</f>
        <v>6238</v>
      </c>
      <c r="BK38" s="169">
        <f>'REV-REVCALC_CWS'!BJ13</f>
        <v>4159</v>
      </c>
      <c r="BL38" s="169">
        <f>'REV-REVCALC_CWS'!BK13</f>
        <v>195396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1062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840000</v>
      </c>
      <c r="I39" s="145">
        <f t="shared" si="11"/>
        <v>840000</v>
      </c>
      <c r="J39" s="145">
        <f t="shared" si="11"/>
        <v>840000</v>
      </c>
      <c r="K39" s="145">
        <f t="shared" si="11"/>
        <v>840000</v>
      </c>
      <c r="L39" s="145">
        <f t="shared" si="11"/>
        <v>840000</v>
      </c>
      <c r="M39" s="145">
        <f t="shared" si="11"/>
        <v>840000</v>
      </c>
      <c r="N39" s="145">
        <f t="shared" si="11"/>
        <v>840000</v>
      </c>
      <c r="O39" s="145">
        <f t="shared" si="11"/>
        <v>804000</v>
      </c>
      <c r="P39" s="145">
        <f t="shared" si="11"/>
        <v>16383840</v>
      </c>
      <c r="Q39" s="145">
        <f t="shared" si="11"/>
        <v>26219280</v>
      </c>
      <c r="R39" s="145">
        <f t="shared" si="11"/>
        <v>29493480</v>
      </c>
      <c r="S39" s="145">
        <f t="shared" si="11"/>
        <v>29493480</v>
      </c>
      <c r="T39" s="145">
        <f t="shared" si="11"/>
        <v>29493480</v>
      </c>
      <c r="U39" s="145">
        <f t="shared" si="11"/>
        <v>29493480</v>
      </c>
      <c r="V39" s="145">
        <f t="shared" si="11"/>
        <v>29493480</v>
      </c>
      <c r="W39" s="145">
        <f t="shared" si="11"/>
        <v>29493480</v>
      </c>
      <c r="X39" s="145">
        <f t="shared" si="11"/>
        <v>29493480</v>
      </c>
      <c r="Y39" s="145">
        <f t="shared" si="11"/>
        <v>29493480</v>
      </c>
      <c r="Z39" s="145">
        <f t="shared" si="11"/>
        <v>29493480</v>
      </c>
      <c r="AA39" s="145">
        <f t="shared" si="11"/>
        <v>19658040</v>
      </c>
      <c r="AB39" s="145">
        <f t="shared" si="11"/>
        <v>23938147</v>
      </c>
      <c r="AC39" s="145">
        <f t="shared" si="11"/>
        <v>38303967</v>
      </c>
      <c r="AD39" s="145">
        <f t="shared" si="11"/>
        <v>43097460</v>
      </c>
      <c r="AE39" s="145">
        <f t="shared" si="11"/>
        <v>43097460</v>
      </c>
      <c r="AF39" s="145">
        <f t="shared" si="11"/>
        <v>43097460</v>
      </c>
      <c r="AG39" s="145">
        <f t="shared" si="11"/>
        <v>43097460</v>
      </c>
      <c r="AH39" s="145">
        <f t="shared" si="11"/>
        <v>43097460</v>
      </c>
      <c r="AI39" s="145">
        <f t="shared" si="11"/>
        <v>43097460</v>
      </c>
      <c r="AJ39" s="145">
        <f t="shared" ref="AJ39:BN39" si="12">AJ38*AJ27</f>
        <v>43097460</v>
      </c>
      <c r="AK39" s="145">
        <f t="shared" si="12"/>
        <v>43097460</v>
      </c>
      <c r="AL39" s="145">
        <f t="shared" si="12"/>
        <v>43097460</v>
      </c>
      <c r="AM39" s="145">
        <f t="shared" si="12"/>
        <v>28731640</v>
      </c>
      <c r="AN39" s="145">
        <f t="shared" si="12"/>
        <v>720110</v>
      </c>
      <c r="AO39" s="145">
        <f t="shared" si="12"/>
        <v>1152176</v>
      </c>
      <c r="AP39" s="145">
        <f t="shared" si="12"/>
        <v>1296198</v>
      </c>
      <c r="AQ39" s="145">
        <f t="shared" si="12"/>
        <v>1296198</v>
      </c>
      <c r="AR39" s="145">
        <f t="shared" si="12"/>
        <v>1296198</v>
      </c>
      <c r="AS39" s="145">
        <f t="shared" si="12"/>
        <v>1296198</v>
      </c>
      <c r="AT39" s="145">
        <f t="shared" si="12"/>
        <v>1296198</v>
      </c>
      <c r="AU39" s="145">
        <f t="shared" si="12"/>
        <v>1296198</v>
      </c>
      <c r="AV39" s="145">
        <f t="shared" si="12"/>
        <v>1296198</v>
      </c>
      <c r="AW39" s="145">
        <f t="shared" si="12"/>
        <v>1296198</v>
      </c>
      <c r="AX39" s="145">
        <f t="shared" si="12"/>
        <v>1296198</v>
      </c>
      <c r="AY39" s="145">
        <f t="shared" si="12"/>
        <v>864132</v>
      </c>
      <c r="AZ39" s="145">
        <f t="shared" si="12"/>
        <v>47618680.800000004</v>
      </c>
      <c r="BA39" s="145">
        <f t="shared" si="12"/>
        <v>76181646</v>
      </c>
      <c r="BB39" s="145">
        <f t="shared" si="12"/>
        <v>85702634.400000006</v>
      </c>
      <c r="BC39" s="145">
        <f t="shared" si="12"/>
        <v>85702634.400000006</v>
      </c>
      <c r="BD39" s="145">
        <f t="shared" si="12"/>
        <v>85702634.400000006</v>
      </c>
      <c r="BE39" s="145">
        <f t="shared" si="12"/>
        <v>85702634.400000006</v>
      </c>
      <c r="BF39" s="145">
        <f t="shared" si="12"/>
        <v>85702634.400000006</v>
      </c>
      <c r="BG39" s="145">
        <f t="shared" si="12"/>
        <v>85702634.400000006</v>
      </c>
      <c r="BH39" s="145">
        <f t="shared" si="12"/>
        <v>85702634.400000006</v>
      </c>
      <c r="BI39" s="145">
        <f t="shared" si="12"/>
        <v>85702634.400000006</v>
      </c>
      <c r="BJ39" s="145">
        <f t="shared" si="12"/>
        <v>85702634.400000006</v>
      </c>
      <c r="BK39" s="145">
        <f t="shared" si="12"/>
        <v>57139669.200000003</v>
      </c>
      <c r="BL39" s="145">
        <f t="shared" si="12"/>
        <v>2684506564.8000002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1064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1065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1060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1062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7152000</v>
      </c>
      <c r="E54" s="66">
        <f>SUM(P66:AA66)</f>
        <v>327702480</v>
      </c>
      <c r="F54" s="66">
        <f>SUM(AB66:AM66)</f>
        <v>478850894</v>
      </c>
      <c r="G54" s="66">
        <f>SUM(AN66:AY66)</f>
        <v>14402200</v>
      </c>
      <c r="H54" s="66">
        <f>SUM(AZ66:BK66)</f>
        <v>952263705.5999999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7152000</v>
      </c>
      <c r="E55" s="9">
        <f>E53+E54</f>
        <v>327702480</v>
      </c>
      <c r="F55" s="9">
        <f>F53+F54</f>
        <v>478850894</v>
      </c>
      <c r="G55" s="9">
        <f>G53+G54</f>
        <v>14402200</v>
      </c>
      <c r="H55" s="9">
        <f>H53+H54</f>
        <v>952263705.5999999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7152000</v>
      </c>
      <c r="E56" s="66">
        <f>SUM(P68:AA68)</f>
        <v>327702480</v>
      </c>
      <c r="F56" s="66">
        <f>SUM(AB68:AM68)</f>
        <v>478850894</v>
      </c>
      <c r="G56" s="66">
        <f>SUM(AN68:AY68)</f>
        <v>14402200</v>
      </c>
      <c r="H56" s="66">
        <f>SUM(AZ68:BK68)</f>
        <v>952263705.5999999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839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840000</v>
      </c>
      <c r="I66" s="9">
        <f t="shared" si="22"/>
        <v>840000</v>
      </c>
      <c r="J66" s="9">
        <f t="shared" si="22"/>
        <v>840000</v>
      </c>
      <c r="K66" s="9">
        <f t="shared" si="22"/>
        <v>840000</v>
      </c>
      <c r="L66" s="9">
        <f t="shared" si="22"/>
        <v>840000</v>
      </c>
      <c r="M66" s="9">
        <f t="shared" si="22"/>
        <v>840000</v>
      </c>
      <c r="N66" s="9">
        <f t="shared" si="22"/>
        <v>840000</v>
      </c>
      <c r="O66" s="9">
        <f t="shared" si="22"/>
        <v>804000</v>
      </c>
      <c r="P66" s="9">
        <f t="shared" si="22"/>
        <v>16383840</v>
      </c>
      <c r="Q66" s="9">
        <f t="shared" si="22"/>
        <v>26219280</v>
      </c>
      <c r="R66" s="9">
        <f t="shared" si="22"/>
        <v>29493480</v>
      </c>
      <c r="S66" s="9">
        <f t="shared" si="22"/>
        <v>29493480</v>
      </c>
      <c r="T66" s="9">
        <f t="shared" si="22"/>
        <v>29493480</v>
      </c>
      <c r="U66" s="9">
        <f t="shared" si="22"/>
        <v>29493480</v>
      </c>
      <c r="V66" s="9">
        <f t="shared" si="22"/>
        <v>29493480</v>
      </c>
      <c r="W66" s="9">
        <f t="shared" si="22"/>
        <v>29493480</v>
      </c>
      <c r="X66" s="9">
        <f t="shared" si="22"/>
        <v>29493480</v>
      </c>
      <c r="Y66" s="9">
        <f t="shared" si="22"/>
        <v>29493480</v>
      </c>
      <c r="Z66" s="9">
        <f t="shared" si="22"/>
        <v>29493480</v>
      </c>
      <c r="AA66" s="9">
        <f t="shared" si="22"/>
        <v>19658040</v>
      </c>
      <c r="AB66" s="9">
        <f t="shared" si="22"/>
        <v>23938147</v>
      </c>
      <c r="AC66" s="9">
        <f t="shared" si="22"/>
        <v>38303967</v>
      </c>
      <c r="AD66" s="9">
        <f t="shared" si="22"/>
        <v>43097460</v>
      </c>
      <c r="AE66" s="9">
        <f t="shared" si="22"/>
        <v>43097460</v>
      </c>
      <c r="AF66" s="9">
        <f t="shared" si="22"/>
        <v>43097460</v>
      </c>
      <c r="AG66" s="9">
        <f t="shared" si="22"/>
        <v>43097460</v>
      </c>
      <c r="AH66" s="9">
        <f t="shared" si="22"/>
        <v>43097460</v>
      </c>
      <c r="AI66" s="9">
        <f t="shared" ref="AI66:BN66" si="23">AI35</f>
        <v>43097460</v>
      </c>
      <c r="AJ66" s="9">
        <f t="shared" si="23"/>
        <v>43097460</v>
      </c>
      <c r="AK66" s="9">
        <f t="shared" si="23"/>
        <v>43097460</v>
      </c>
      <c r="AL66" s="9">
        <f t="shared" si="23"/>
        <v>43097460</v>
      </c>
      <c r="AM66" s="9">
        <f t="shared" si="23"/>
        <v>28731640</v>
      </c>
      <c r="AN66" s="9">
        <f t="shared" si="23"/>
        <v>720110</v>
      </c>
      <c r="AO66" s="9">
        <f t="shared" si="23"/>
        <v>1152176</v>
      </c>
      <c r="AP66" s="9">
        <f t="shared" si="23"/>
        <v>1296198</v>
      </c>
      <c r="AQ66" s="9">
        <f t="shared" si="23"/>
        <v>1296198</v>
      </c>
      <c r="AR66" s="9">
        <f t="shared" si="23"/>
        <v>1296198</v>
      </c>
      <c r="AS66" s="9">
        <f t="shared" si="23"/>
        <v>1296198</v>
      </c>
      <c r="AT66" s="9">
        <f t="shared" si="23"/>
        <v>1296198</v>
      </c>
      <c r="AU66" s="9">
        <f t="shared" si="23"/>
        <v>1296198</v>
      </c>
      <c r="AV66" s="9">
        <f t="shared" si="23"/>
        <v>1296198</v>
      </c>
      <c r="AW66" s="9">
        <f t="shared" si="23"/>
        <v>1296198</v>
      </c>
      <c r="AX66" s="9">
        <f t="shared" si="23"/>
        <v>1296198</v>
      </c>
      <c r="AY66" s="9">
        <f t="shared" si="23"/>
        <v>864132</v>
      </c>
      <c r="AZ66" s="9">
        <f t="shared" si="23"/>
        <v>47618680.800000004</v>
      </c>
      <c r="BA66" s="9">
        <f t="shared" si="23"/>
        <v>76181646</v>
      </c>
      <c r="BB66" s="9">
        <f t="shared" si="23"/>
        <v>85702634.400000006</v>
      </c>
      <c r="BC66" s="9">
        <f t="shared" si="23"/>
        <v>85702634.400000006</v>
      </c>
      <c r="BD66" s="9">
        <f t="shared" si="23"/>
        <v>85702634.400000006</v>
      </c>
      <c r="BE66" s="9">
        <f t="shared" si="23"/>
        <v>85702634.400000006</v>
      </c>
      <c r="BF66" s="9">
        <f t="shared" si="23"/>
        <v>85702634.400000006</v>
      </c>
      <c r="BG66" s="9">
        <f t="shared" si="23"/>
        <v>85702634.400000006</v>
      </c>
      <c r="BH66" s="9">
        <f t="shared" si="23"/>
        <v>85702634.400000006</v>
      </c>
      <c r="BI66" s="9">
        <f t="shared" si="23"/>
        <v>85702634.400000006</v>
      </c>
      <c r="BJ66" s="9">
        <f t="shared" si="23"/>
        <v>85702634.400000006</v>
      </c>
      <c r="BK66" s="9">
        <f t="shared" si="23"/>
        <v>57139669.200000003</v>
      </c>
      <c r="BL66" s="9">
        <f t="shared" si="23"/>
        <v>2684506564.8000002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840000</v>
      </c>
      <c r="I67" s="9">
        <f t="shared" si="24"/>
        <v>840000</v>
      </c>
      <c r="J67" s="9">
        <f t="shared" si="24"/>
        <v>840000</v>
      </c>
      <c r="K67" s="9">
        <f t="shared" si="24"/>
        <v>840000</v>
      </c>
      <c r="L67" s="9">
        <f t="shared" si="24"/>
        <v>840000</v>
      </c>
      <c r="M67" s="9">
        <f t="shared" si="24"/>
        <v>840000</v>
      </c>
      <c r="N67" s="9">
        <f t="shared" si="24"/>
        <v>840000</v>
      </c>
      <c r="O67" s="9">
        <f t="shared" si="24"/>
        <v>804000</v>
      </c>
      <c r="P67" s="9">
        <f t="shared" si="24"/>
        <v>16383840</v>
      </c>
      <c r="Q67" s="9">
        <f t="shared" si="24"/>
        <v>26219280</v>
      </c>
      <c r="R67" s="9">
        <f t="shared" si="24"/>
        <v>29493480</v>
      </c>
      <c r="S67" s="9">
        <f t="shared" si="24"/>
        <v>29493480</v>
      </c>
      <c r="T67" s="9">
        <f t="shared" si="24"/>
        <v>29493480</v>
      </c>
      <c r="U67" s="9">
        <f t="shared" si="24"/>
        <v>29493480</v>
      </c>
      <c r="V67" s="9">
        <f t="shared" si="24"/>
        <v>29493480</v>
      </c>
      <c r="W67" s="9">
        <f t="shared" si="24"/>
        <v>29493480</v>
      </c>
      <c r="X67" s="9">
        <f t="shared" si="24"/>
        <v>29493480</v>
      </c>
      <c r="Y67" s="9">
        <f t="shared" si="24"/>
        <v>29493480</v>
      </c>
      <c r="Z67" s="9">
        <f t="shared" si="24"/>
        <v>29493480</v>
      </c>
      <c r="AA67" s="9">
        <f t="shared" si="24"/>
        <v>19658040</v>
      </c>
      <c r="AB67" s="9">
        <f t="shared" si="24"/>
        <v>23938147</v>
      </c>
      <c r="AC67" s="9">
        <f t="shared" si="24"/>
        <v>38303967</v>
      </c>
      <c r="AD67" s="9">
        <f t="shared" si="24"/>
        <v>43097460</v>
      </c>
      <c r="AE67" s="9">
        <f t="shared" si="24"/>
        <v>43097460</v>
      </c>
      <c r="AF67" s="9">
        <f t="shared" si="24"/>
        <v>43097460</v>
      </c>
      <c r="AG67" s="9">
        <f t="shared" si="24"/>
        <v>43097460</v>
      </c>
      <c r="AH67" s="9">
        <f t="shared" si="24"/>
        <v>43097460</v>
      </c>
      <c r="AI67" s="9">
        <f t="shared" si="24"/>
        <v>43097460</v>
      </c>
      <c r="AJ67" s="9">
        <f t="shared" ref="AJ67:BN67" si="25">AJ65+AJ66</f>
        <v>43097460</v>
      </c>
      <c r="AK67" s="9">
        <f t="shared" si="25"/>
        <v>43097460</v>
      </c>
      <c r="AL67" s="9">
        <f t="shared" si="25"/>
        <v>43097460</v>
      </c>
      <c r="AM67" s="9">
        <f t="shared" si="25"/>
        <v>28731640</v>
      </c>
      <c r="AN67" s="9">
        <f t="shared" si="25"/>
        <v>720110</v>
      </c>
      <c r="AO67" s="9">
        <f t="shared" si="25"/>
        <v>1152176</v>
      </c>
      <c r="AP67" s="9">
        <f t="shared" si="25"/>
        <v>1296198</v>
      </c>
      <c r="AQ67" s="9">
        <f t="shared" si="25"/>
        <v>1296198</v>
      </c>
      <c r="AR67" s="9">
        <f t="shared" si="25"/>
        <v>1296198</v>
      </c>
      <c r="AS67" s="9">
        <f t="shared" si="25"/>
        <v>1296198</v>
      </c>
      <c r="AT67" s="9">
        <f t="shared" si="25"/>
        <v>1296198</v>
      </c>
      <c r="AU67" s="9">
        <f t="shared" si="25"/>
        <v>1296198</v>
      </c>
      <c r="AV67" s="9">
        <f t="shared" si="25"/>
        <v>1296198</v>
      </c>
      <c r="AW67" s="9">
        <f t="shared" si="25"/>
        <v>1296198</v>
      </c>
      <c r="AX67" s="9">
        <f t="shared" si="25"/>
        <v>1296198</v>
      </c>
      <c r="AY67" s="9">
        <f t="shared" si="25"/>
        <v>864132</v>
      </c>
      <c r="AZ67" s="9">
        <f t="shared" si="25"/>
        <v>47618680.800000004</v>
      </c>
      <c r="BA67" s="9">
        <f t="shared" si="25"/>
        <v>76181646</v>
      </c>
      <c r="BB67" s="9">
        <f t="shared" si="25"/>
        <v>85702634.400000006</v>
      </c>
      <c r="BC67" s="9">
        <f t="shared" si="25"/>
        <v>85702634.400000006</v>
      </c>
      <c r="BD67" s="9">
        <f t="shared" si="25"/>
        <v>85702634.400000006</v>
      </c>
      <c r="BE67" s="9">
        <f t="shared" si="25"/>
        <v>85702634.400000006</v>
      </c>
      <c r="BF67" s="9">
        <f t="shared" si="25"/>
        <v>85702634.400000006</v>
      </c>
      <c r="BG67" s="9">
        <f t="shared" si="25"/>
        <v>85702634.400000006</v>
      </c>
      <c r="BH67" s="9">
        <f t="shared" si="25"/>
        <v>85702634.400000006</v>
      </c>
      <c r="BI67" s="9">
        <f t="shared" si="25"/>
        <v>85702634.400000006</v>
      </c>
      <c r="BJ67" s="9">
        <f t="shared" si="25"/>
        <v>85702634.400000006</v>
      </c>
      <c r="BK67" s="9">
        <f t="shared" si="25"/>
        <v>57139669.200000003</v>
      </c>
      <c r="BL67" s="9">
        <f t="shared" si="25"/>
        <v>2684506564.8000002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468000</v>
      </c>
      <c r="H68" s="9">
        <f t="shared" ref="H68:BN68" si="27">H67</f>
        <v>840000</v>
      </c>
      <c r="I68" s="9">
        <f t="shared" si="27"/>
        <v>840000</v>
      </c>
      <c r="J68" s="9">
        <f t="shared" si="27"/>
        <v>840000</v>
      </c>
      <c r="K68" s="9">
        <f t="shared" si="27"/>
        <v>840000</v>
      </c>
      <c r="L68" s="9">
        <f t="shared" si="27"/>
        <v>840000</v>
      </c>
      <c r="M68" s="9">
        <f t="shared" si="27"/>
        <v>840000</v>
      </c>
      <c r="N68" s="9">
        <f t="shared" si="27"/>
        <v>840000</v>
      </c>
      <c r="O68" s="9">
        <f t="shared" si="27"/>
        <v>804000</v>
      </c>
      <c r="P68" s="9">
        <f t="shared" si="27"/>
        <v>16383840</v>
      </c>
      <c r="Q68" s="9">
        <f t="shared" si="27"/>
        <v>26219280</v>
      </c>
      <c r="R68" s="9">
        <f t="shared" si="27"/>
        <v>29493480</v>
      </c>
      <c r="S68" s="9">
        <f t="shared" si="27"/>
        <v>29493480</v>
      </c>
      <c r="T68" s="9">
        <f t="shared" si="27"/>
        <v>29493480</v>
      </c>
      <c r="U68" s="9">
        <f t="shared" si="27"/>
        <v>29493480</v>
      </c>
      <c r="V68" s="9">
        <f t="shared" si="27"/>
        <v>29493480</v>
      </c>
      <c r="W68" s="9">
        <f t="shared" si="27"/>
        <v>29493480</v>
      </c>
      <c r="X68" s="9">
        <f t="shared" si="27"/>
        <v>29493480</v>
      </c>
      <c r="Y68" s="9">
        <f t="shared" si="27"/>
        <v>29493480</v>
      </c>
      <c r="Z68" s="9">
        <f t="shared" si="27"/>
        <v>29493480</v>
      </c>
      <c r="AA68" s="9">
        <f t="shared" si="27"/>
        <v>19658040</v>
      </c>
      <c r="AB68" s="9">
        <f t="shared" si="27"/>
        <v>23938147</v>
      </c>
      <c r="AC68" s="9">
        <f t="shared" si="27"/>
        <v>38303967</v>
      </c>
      <c r="AD68" s="9">
        <f t="shared" si="27"/>
        <v>43097460</v>
      </c>
      <c r="AE68" s="9">
        <f t="shared" si="27"/>
        <v>43097460</v>
      </c>
      <c r="AF68" s="9">
        <f t="shared" si="27"/>
        <v>43097460</v>
      </c>
      <c r="AG68" s="9">
        <f t="shared" si="27"/>
        <v>43097460</v>
      </c>
      <c r="AH68" s="9">
        <f t="shared" si="27"/>
        <v>43097460</v>
      </c>
      <c r="AI68" s="9">
        <f t="shared" si="27"/>
        <v>43097460</v>
      </c>
      <c r="AJ68" s="9">
        <f t="shared" si="27"/>
        <v>43097460</v>
      </c>
      <c r="AK68" s="9">
        <f t="shared" si="27"/>
        <v>43097460</v>
      </c>
      <c r="AL68" s="9">
        <f t="shared" si="27"/>
        <v>43097460</v>
      </c>
      <c r="AM68" s="9">
        <f t="shared" si="27"/>
        <v>28731640</v>
      </c>
      <c r="AN68" s="9">
        <f t="shared" si="27"/>
        <v>720110</v>
      </c>
      <c r="AO68" s="9">
        <f t="shared" si="27"/>
        <v>1152176</v>
      </c>
      <c r="AP68" s="9">
        <f t="shared" si="27"/>
        <v>1296198</v>
      </c>
      <c r="AQ68" s="9">
        <f t="shared" si="27"/>
        <v>1296198</v>
      </c>
      <c r="AR68" s="9">
        <f t="shared" si="27"/>
        <v>1296198</v>
      </c>
      <c r="AS68" s="9">
        <f t="shared" si="27"/>
        <v>1296198</v>
      </c>
      <c r="AT68" s="9">
        <f t="shared" si="27"/>
        <v>1296198</v>
      </c>
      <c r="AU68" s="9">
        <f t="shared" si="27"/>
        <v>1296198</v>
      </c>
      <c r="AV68" s="9">
        <f t="shared" si="27"/>
        <v>1296198</v>
      </c>
      <c r="AW68" s="9">
        <f t="shared" si="27"/>
        <v>1296198</v>
      </c>
      <c r="AX68" s="9">
        <f t="shared" si="27"/>
        <v>1296198</v>
      </c>
      <c r="AY68" s="9">
        <f t="shared" si="27"/>
        <v>864132</v>
      </c>
      <c r="AZ68" s="9">
        <f t="shared" si="27"/>
        <v>47618680.800000004</v>
      </c>
      <c r="BA68" s="9">
        <f t="shared" si="27"/>
        <v>76181646</v>
      </c>
      <c r="BB68" s="9">
        <f t="shared" si="27"/>
        <v>85702634.400000006</v>
      </c>
      <c r="BC68" s="9">
        <f t="shared" si="27"/>
        <v>85702634.400000006</v>
      </c>
      <c r="BD68" s="9">
        <f t="shared" si="27"/>
        <v>85702634.400000006</v>
      </c>
      <c r="BE68" s="9">
        <f t="shared" si="27"/>
        <v>85702634.400000006</v>
      </c>
      <c r="BF68" s="9">
        <f t="shared" si="27"/>
        <v>85702634.400000006</v>
      </c>
      <c r="BG68" s="9">
        <f t="shared" si="27"/>
        <v>85702634.400000006</v>
      </c>
      <c r="BH68" s="9">
        <f t="shared" si="27"/>
        <v>85702634.400000006</v>
      </c>
      <c r="BI68" s="9">
        <f t="shared" si="27"/>
        <v>85702634.400000006</v>
      </c>
      <c r="BJ68" s="9">
        <f t="shared" si="27"/>
        <v>85702634.400000006</v>
      </c>
      <c r="BK68" s="9">
        <f t="shared" si="27"/>
        <v>57139669.200000003</v>
      </c>
      <c r="BL68" s="9">
        <f t="shared" si="27"/>
        <v>2684506564.8000002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1255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1203</v>
      </c>
    </row>
    <row r="5" spans="1:7" outlineLevel="1" x14ac:dyDescent="0.15">
      <c r="A5" s="47" t="s">
        <v>1202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1201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1204</v>
      </c>
      <c r="B11" s="91"/>
      <c r="D11" s="91"/>
      <c r="E11" s="91"/>
      <c r="F11" s="3"/>
      <c r="G11" s="94"/>
    </row>
    <row r="12" spans="1:7" outlineLevel="1" x14ac:dyDescent="0.15">
      <c r="A12" s="47" t="s">
        <v>1207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1201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1205</v>
      </c>
      <c r="B19" s="91"/>
      <c r="D19" s="91"/>
      <c r="E19" s="91"/>
      <c r="F19" s="3"/>
      <c r="G19" s="94"/>
    </row>
    <row r="20" spans="1:7" outlineLevel="1" x14ac:dyDescent="0.15">
      <c r="A20" s="47" t="s">
        <v>1200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1198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1199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1220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1208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1202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1201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1219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1204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1207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1201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1205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1200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1198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1199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1220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1203</v>
      </c>
    </row>
    <row r="55" spans="1:7" outlineLevel="2" x14ac:dyDescent="0.15">
      <c r="A55" s="47" t="s">
        <v>1202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1201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1204</v>
      </c>
      <c r="B61" s="91"/>
      <c r="D61" s="91"/>
      <c r="E61" s="91"/>
      <c r="F61" s="3"/>
      <c r="G61" s="94"/>
    </row>
    <row r="62" spans="1:7" outlineLevel="2" x14ac:dyDescent="0.15">
      <c r="A62" s="47" t="s">
        <v>1207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1201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1205</v>
      </c>
      <c r="B69" s="91"/>
      <c r="D69" s="91"/>
      <c r="E69" s="91"/>
      <c r="F69" s="3"/>
      <c r="G69" s="94"/>
    </row>
    <row r="70" spans="1:7" outlineLevel="2" x14ac:dyDescent="0.15">
      <c r="A70" s="47" t="s">
        <v>1200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1198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1199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1220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1208</v>
      </c>
    </row>
    <row r="79" spans="1:7" outlineLevel="2" x14ac:dyDescent="0.15">
      <c r="A79" s="47" t="s">
        <v>1202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1201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1219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1204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1207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1201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1205</v>
      </c>
      <c r="B94" s="91"/>
      <c r="D94" s="91"/>
      <c r="E94" s="91"/>
      <c r="F94" s="3"/>
      <c r="G94" s="94"/>
    </row>
    <row r="95" spans="1:7" outlineLevel="2" x14ac:dyDescent="0.15">
      <c r="A95" s="47" t="s">
        <v>1200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1198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1199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1220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1203</v>
      </c>
    </row>
    <row r="105" spans="1:7" outlineLevel="2" x14ac:dyDescent="0.15">
      <c r="A105" s="47" t="s">
        <v>1202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1201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1204</v>
      </c>
      <c r="B111" s="91"/>
      <c r="D111" s="91"/>
      <c r="E111" s="91"/>
      <c r="F111" s="3"/>
      <c r="G111" s="94"/>
    </row>
    <row r="112" spans="1:7" outlineLevel="2" x14ac:dyDescent="0.15">
      <c r="A112" s="47" t="s">
        <v>1207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1201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1205</v>
      </c>
      <c r="B119" s="91"/>
      <c r="D119" s="91"/>
      <c r="E119" s="91"/>
      <c r="F119" s="3"/>
      <c r="G119" s="94"/>
    </row>
    <row r="120" spans="1:7" outlineLevel="2" x14ac:dyDescent="0.15">
      <c r="A120" s="47" t="s">
        <v>1200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1198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1199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1220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1208</v>
      </c>
    </row>
    <row r="129" spans="1:7" outlineLevel="2" x14ac:dyDescent="0.15">
      <c r="A129" s="47" t="s">
        <v>1202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1201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1219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1204</v>
      </c>
      <c r="B136" s="91"/>
      <c r="D136" s="91"/>
      <c r="E136" s="91"/>
      <c r="F136" s="3"/>
      <c r="G136" s="94"/>
    </row>
    <row r="137" spans="1:7" outlineLevel="2" x14ac:dyDescent="0.15">
      <c r="A137" s="47" t="s">
        <v>1207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1201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1205</v>
      </c>
      <c r="B144" s="91"/>
      <c r="D144" s="91"/>
      <c r="E144" s="91"/>
      <c r="F144" s="3"/>
      <c r="G144" s="94"/>
    </row>
    <row r="145" spans="1:7" outlineLevel="2" x14ac:dyDescent="0.15">
      <c r="A145" s="47" t="s">
        <v>1200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1198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1199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1203</v>
      </c>
    </row>
    <row r="155" spans="1:7" outlineLevel="1" x14ac:dyDescent="0.15">
      <c r="A155" s="47" t="s">
        <v>1202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1201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1204</v>
      </c>
      <c r="B161" s="91"/>
      <c r="D161" s="91"/>
      <c r="E161" s="91"/>
      <c r="F161" s="3"/>
      <c r="G161" s="94"/>
    </row>
    <row r="162" spans="1:7" outlineLevel="1" x14ac:dyDescent="0.15">
      <c r="A162" s="47" t="s">
        <v>1207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1201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1205</v>
      </c>
      <c r="B169" s="91"/>
      <c r="D169" s="91"/>
      <c r="E169" s="91"/>
      <c r="F169" s="3"/>
      <c r="G169" s="94"/>
    </row>
    <row r="170" spans="1:7" outlineLevel="1" x14ac:dyDescent="0.15">
      <c r="A170" s="47" t="s">
        <v>1200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1198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1199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1208</v>
      </c>
    </row>
    <row r="179" spans="1:7" outlineLevel="1" x14ac:dyDescent="0.15">
      <c r="A179" s="47" t="s">
        <v>1202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1201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1219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1204</v>
      </c>
      <c r="B186" s="91"/>
      <c r="D186" s="91"/>
      <c r="E186" s="91"/>
      <c r="F186" s="3"/>
      <c r="G186" s="94"/>
    </row>
    <row r="187" spans="1:7" outlineLevel="1" x14ac:dyDescent="0.15">
      <c r="A187" s="47" t="s">
        <v>1207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1201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1205</v>
      </c>
      <c r="B194" s="91"/>
      <c r="D194" s="91"/>
      <c r="E194" s="91"/>
      <c r="F194" s="3"/>
      <c r="G194" s="94"/>
    </row>
    <row r="195" spans="1:7" outlineLevel="1" x14ac:dyDescent="0.15">
      <c r="A195" s="47" t="s">
        <v>1200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1198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1199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1203</v>
      </c>
    </row>
    <row r="205" spans="1:7" outlineLevel="1" x14ac:dyDescent="0.15">
      <c r="A205" s="47" t="s">
        <v>1202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1201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1204</v>
      </c>
      <c r="B211" s="91"/>
      <c r="D211" s="91"/>
      <c r="E211" s="91"/>
      <c r="F211" s="3"/>
      <c r="G211" s="94"/>
    </row>
    <row r="212" spans="1:7" outlineLevel="1" x14ac:dyDescent="0.15">
      <c r="A212" s="47" t="s">
        <v>1207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1201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1205</v>
      </c>
      <c r="B219" s="91"/>
      <c r="D219" s="91"/>
      <c r="E219" s="91"/>
      <c r="F219" s="3"/>
      <c r="G219" s="94"/>
    </row>
    <row r="220" spans="1:7" outlineLevel="1" x14ac:dyDescent="0.15">
      <c r="A220" s="47" t="s">
        <v>1200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1198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1199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1219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1208</v>
      </c>
    </row>
    <row r="229" spans="1:7" outlineLevel="1" x14ac:dyDescent="0.15">
      <c r="A229" s="47" t="s">
        <v>1202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1201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1204</v>
      </c>
      <c r="B236" s="91"/>
      <c r="D236" s="91"/>
      <c r="E236" s="91"/>
      <c r="F236" s="3"/>
      <c r="G236" s="94"/>
    </row>
    <row r="237" spans="1:7" outlineLevel="1" x14ac:dyDescent="0.15">
      <c r="A237" s="47" t="s">
        <v>1207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1201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1205</v>
      </c>
      <c r="B244" s="91"/>
      <c r="D244" s="91"/>
      <c r="E244" s="91"/>
      <c r="F244" s="3"/>
      <c r="G244" s="94"/>
    </row>
    <row r="245" spans="1:7" outlineLevel="1" x14ac:dyDescent="0.15">
      <c r="A245" s="47" t="s">
        <v>1200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1198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1199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1223</v>
      </c>
      <c r="B3" s="75"/>
      <c r="C3" s="63">
        <f>SUM(C12:N12)</f>
        <v>15860500</v>
      </c>
      <c r="D3" s="63"/>
      <c r="E3" s="63">
        <f>SUM(O12:Z12)</f>
        <v>800081800</v>
      </c>
      <c r="F3" s="63"/>
      <c r="G3" s="63">
        <f>SUM(AA12:AL12)</f>
        <v>1590485920.8</v>
      </c>
      <c r="H3" s="63"/>
      <c r="I3" s="63">
        <f>SUM(AM12:AX12)</f>
        <v>1752025872.5250003</v>
      </c>
      <c r="J3" s="63"/>
      <c r="K3" s="63">
        <f>SUM(AY12:BJ12)</f>
        <v>1930672753.9250097</v>
      </c>
      <c r="M3" s="322">
        <f>SUM(C3:K3)</f>
        <v>6089126847.2500105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1221</v>
      </c>
      <c r="B4" s="75"/>
      <c r="C4" s="63">
        <f>SUM(C13:N13)</f>
        <v>4846500</v>
      </c>
      <c r="D4" s="63"/>
      <c r="E4" s="63">
        <f>SUM(O13:Z13)</f>
        <v>292945670</v>
      </c>
      <c r="F4" s="63"/>
      <c r="G4" s="63">
        <f>SUM(AA13:AL13)</f>
        <v>620439916.70000005</v>
      </c>
      <c r="H4" s="63"/>
      <c r="I4" s="63">
        <f>SUM(AM13:AX13)</f>
        <v>680229626.61000001</v>
      </c>
      <c r="J4" s="63"/>
      <c r="K4" s="63">
        <f>SUM(AY13:BJ13)</f>
        <v>749570833.54244018</v>
      </c>
      <c r="M4" s="322">
        <f>SUM(C4:K4)</f>
        <v>2348032546.8524399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1222</v>
      </c>
      <c r="B5" s="75"/>
      <c r="C5" s="96">
        <f>C4/C3</f>
        <v>0.30557044229374863</v>
      </c>
      <c r="D5" s="96"/>
      <c r="E5" s="96">
        <f>E4/E3</f>
        <v>0.36614464920961831</v>
      </c>
      <c r="F5" s="96"/>
      <c r="G5" s="96">
        <f>G4/G3</f>
        <v>0.39009456706660089</v>
      </c>
      <c r="H5" s="96"/>
      <c r="I5" s="96">
        <f>I4/I3</f>
        <v>0.38825318579894064</v>
      </c>
      <c r="J5" s="96"/>
      <c r="K5" s="96">
        <f>K4/K3</f>
        <v>0.38824333746803091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2694980</v>
      </c>
      <c r="D6" s="96">
        <f>C6/TotalIngresosAñ1</f>
        <v>0.16991772012231646</v>
      </c>
      <c r="E6" s="63">
        <f>SUM(O15:Z15)</f>
        <v>168779660</v>
      </c>
      <c r="F6" s="96">
        <f>E6/E3</f>
        <v>0.21095300505523309</v>
      </c>
      <c r="G6" s="63">
        <f>SUM(AA15:AL15)</f>
        <v>234702210.19999999</v>
      </c>
      <c r="H6" s="96">
        <f>G6/G3</f>
        <v>0.1475663551186589</v>
      </c>
      <c r="I6" s="63">
        <f>SUM(AM15:AX15)</f>
        <v>257623480.29250008</v>
      </c>
      <c r="J6" s="96">
        <f>I6/I3</f>
        <v>0.14704319401471849</v>
      </c>
      <c r="K6" s="63">
        <f>SUM(AY15:BJ15)</f>
        <v>283921692.75602514</v>
      </c>
      <c r="L6" s="96">
        <f>K6/K3</f>
        <v>0.14705842415749609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2151520</v>
      </c>
      <c r="D7" s="96">
        <f>C7/TotalIngresosAñ1</f>
        <v>0.13565272217143218</v>
      </c>
      <c r="E7" s="63">
        <f>SUM(O16:Z16)</f>
        <v>124166010</v>
      </c>
      <c r="F7" s="96">
        <f>E7/E3</f>
        <v>0.15519164415438522</v>
      </c>
      <c r="G7" s="63">
        <f>SUM(AA16:AL16)</f>
        <v>385737706.5</v>
      </c>
      <c r="H7" s="96">
        <f>G7/G3</f>
        <v>0.24252821194794194</v>
      </c>
      <c r="I7" s="63">
        <f>SUM(AM16:AX16)</f>
        <v>422606146.31750005</v>
      </c>
      <c r="J7" s="96">
        <f>I7/I3</f>
        <v>0.2412099917842222</v>
      </c>
      <c r="K7" s="63">
        <f>SUM(AY16:BJ16)</f>
        <v>465649140.7864151</v>
      </c>
      <c r="L7" s="96">
        <f>K7/K3</f>
        <v>0.24118491331053488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1223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1862930</v>
      </c>
      <c r="H12" s="63">
        <f t="shared" si="0"/>
        <v>1862930</v>
      </c>
      <c r="I12" s="63">
        <f t="shared" si="0"/>
        <v>1862930</v>
      </c>
      <c r="J12" s="63">
        <f t="shared" si="0"/>
        <v>1862930</v>
      </c>
      <c r="K12" s="63">
        <f t="shared" si="0"/>
        <v>1862930</v>
      </c>
      <c r="L12" s="63">
        <f t="shared" si="0"/>
        <v>1862930</v>
      </c>
      <c r="M12" s="63">
        <f t="shared" ref="M12:AH12" si="1">M132</f>
        <v>1862930</v>
      </c>
      <c r="N12" s="63">
        <f t="shared" si="1"/>
        <v>1766930</v>
      </c>
      <c r="O12" s="63">
        <f t="shared" si="1"/>
        <v>39908325</v>
      </c>
      <c r="P12" s="63">
        <f t="shared" si="1"/>
        <v>64012750</v>
      </c>
      <c r="Q12" s="63">
        <f t="shared" si="1"/>
        <v>72016350</v>
      </c>
      <c r="R12" s="63">
        <f t="shared" si="1"/>
        <v>72016350</v>
      </c>
      <c r="S12" s="63">
        <f t="shared" si="1"/>
        <v>72016350</v>
      </c>
      <c r="T12" s="63">
        <f t="shared" si="1"/>
        <v>72016350</v>
      </c>
      <c r="U12" s="63">
        <f t="shared" si="1"/>
        <v>72016350</v>
      </c>
      <c r="V12" s="63">
        <f t="shared" si="1"/>
        <v>72016350</v>
      </c>
      <c r="W12" s="63">
        <f t="shared" si="1"/>
        <v>72016350</v>
      </c>
      <c r="X12" s="63">
        <f t="shared" si="1"/>
        <v>72016350</v>
      </c>
      <c r="Y12" s="63">
        <f t="shared" si="1"/>
        <v>72016350</v>
      </c>
      <c r="Z12" s="63">
        <f t="shared" si="1"/>
        <v>48013575</v>
      </c>
      <c r="AA12" s="63">
        <f t="shared" si="1"/>
        <v>79537347.900000006</v>
      </c>
      <c r="AB12" s="63">
        <f t="shared" si="1"/>
        <v>127251055.40000001</v>
      </c>
      <c r="AC12" s="63">
        <f t="shared" si="1"/>
        <v>143141122.5</v>
      </c>
      <c r="AD12" s="63">
        <f t="shared" si="1"/>
        <v>143141122.5</v>
      </c>
      <c r="AE12" s="63">
        <f t="shared" si="1"/>
        <v>143141122.5</v>
      </c>
      <c r="AF12" s="63">
        <f t="shared" si="1"/>
        <v>143141122.5</v>
      </c>
      <c r="AG12" s="63">
        <f t="shared" si="1"/>
        <v>143141122.5</v>
      </c>
      <c r="AH12" s="63">
        <f t="shared" si="1"/>
        <v>143141122.5</v>
      </c>
      <c r="AI12" s="63">
        <f t="shared" ref="AI12:BJ12" si="2">AI132</f>
        <v>143141122.5</v>
      </c>
      <c r="AJ12" s="63">
        <f t="shared" si="2"/>
        <v>143141122.5</v>
      </c>
      <c r="AK12" s="63">
        <f t="shared" si="2"/>
        <v>143141122.5</v>
      </c>
      <c r="AL12" s="63">
        <f t="shared" si="2"/>
        <v>95427415</v>
      </c>
      <c r="AM12" s="63">
        <f t="shared" si="2"/>
        <v>87602824.930000007</v>
      </c>
      <c r="AN12" s="63">
        <f t="shared" si="2"/>
        <v>140159619.71600002</v>
      </c>
      <c r="AO12" s="63">
        <f t="shared" si="2"/>
        <v>157682634.78800002</v>
      </c>
      <c r="AP12" s="63">
        <f t="shared" si="2"/>
        <v>157682634.78800002</v>
      </c>
      <c r="AQ12" s="63">
        <f t="shared" si="2"/>
        <v>157682634.78800002</v>
      </c>
      <c r="AR12" s="63">
        <f t="shared" si="2"/>
        <v>157682634.78800002</v>
      </c>
      <c r="AS12" s="63">
        <f t="shared" si="2"/>
        <v>157682634.78800002</v>
      </c>
      <c r="AT12" s="63">
        <f t="shared" si="2"/>
        <v>157682634.78800002</v>
      </c>
      <c r="AU12" s="63">
        <f t="shared" si="2"/>
        <v>157682634.78800002</v>
      </c>
      <c r="AV12" s="63">
        <f t="shared" si="2"/>
        <v>157682634.78800002</v>
      </c>
      <c r="AW12" s="63">
        <f t="shared" si="2"/>
        <v>157682634.78800002</v>
      </c>
      <c r="AX12" s="63">
        <f t="shared" si="2"/>
        <v>105119714.787</v>
      </c>
      <c r="AY12" s="63">
        <f t="shared" si="2"/>
        <v>96544058.524530008</v>
      </c>
      <c r="AZ12" s="63">
        <f t="shared" si="2"/>
        <v>154457647.83835</v>
      </c>
      <c r="BA12" s="63">
        <f t="shared" si="2"/>
        <v>173757808.28959</v>
      </c>
      <c r="BB12" s="63">
        <f t="shared" si="2"/>
        <v>173757808.28959</v>
      </c>
      <c r="BC12" s="63">
        <f t="shared" si="2"/>
        <v>173757808.28959</v>
      </c>
      <c r="BD12" s="63">
        <f t="shared" si="2"/>
        <v>173757808.28959</v>
      </c>
      <c r="BE12" s="63">
        <f t="shared" si="2"/>
        <v>173757808.28959</v>
      </c>
      <c r="BF12" s="63">
        <f t="shared" si="2"/>
        <v>173757808.28959</v>
      </c>
      <c r="BG12" s="63">
        <f t="shared" si="2"/>
        <v>173757808.28959</v>
      </c>
      <c r="BH12" s="63">
        <f t="shared" si="2"/>
        <v>173757808.28959</v>
      </c>
      <c r="BI12" s="63">
        <f t="shared" si="2"/>
        <v>173757808.28959</v>
      </c>
      <c r="BJ12" s="63">
        <f t="shared" si="2"/>
        <v>115850772.95582001</v>
      </c>
    </row>
    <row r="13" spans="1:62" x14ac:dyDescent="0.15">
      <c r="A13" s="33" t="s">
        <v>1221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569430</v>
      </c>
      <c r="H13" s="63">
        <f t="shared" si="3"/>
        <v>569430</v>
      </c>
      <c r="I13" s="63">
        <f t="shared" si="3"/>
        <v>569430</v>
      </c>
      <c r="J13" s="63">
        <f t="shared" si="3"/>
        <v>569430</v>
      </c>
      <c r="K13" s="63">
        <f t="shared" si="3"/>
        <v>569430</v>
      </c>
      <c r="L13" s="63">
        <f t="shared" si="3"/>
        <v>569430</v>
      </c>
      <c r="M13" s="63">
        <f t="shared" ref="M13:AH13" si="4">M133</f>
        <v>569430</v>
      </c>
      <c r="N13" s="63">
        <f t="shared" si="4"/>
        <v>537930</v>
      </c>
      <c r="O13" s="63">
        <f t="shared" si="4"/>
        <v>14570725</v>
      </c>
      <c r="P13" s="63">
        <f t="shared" si="4"/>
        <v>23440490</v>
      </c>
      <c r="Q13" s="63">
        <f t="shared" si="4"/>
        <v>26372290</v>
      </c>
      <c r="R13" s="63">
        <f t="shared" si="4"/>
        <v>26372290</v>
      </c>
      <c r="S13" s="63">
        <f t="shared" si="4"/>
        <v>26372290</v>
      </c>
      <c r="T13" s="63">
        <f t="shared" si="4"/>
        <v>26372290</v>
      </c>
      <c r="U13" s="63">
        <f t="shared" si="4"/>
        <v>26372290</v>
      </c>
      <c r="V13" s="63">
        <f t="shared" si="4"/>
        <v>26372290</v>
      </c>
      <c r="W13" s="63">
        <f t="shared" si="4"/>
        <v>26372290</v>
      </c>
      <c r="X13" s="63">
        <f t="shared" si="4"/>
        <v>26372290</v>
      </c>
      <c r="Y13" s="63">
        <f t="shared" si="4"/>
        <v>26372290</v>
      </c>
      <c r="Z13" s="63">
        <f t="shared" si="4"/>
        <v>17583845</v>
      </c>
      <c r="AA13" s="63">
        <f t="shared" si="4"/>
        <v>31030110.850000001</v>
      </c>
      <c r="AB13" s="63">
        <f t="shared" si="4"/>
        <v>49642767.349999987</v>
      </c>
      <c r="AC13" s="63">
        <f t="shared" si="4"/>
        <v>55837969.5</v>
      </c>
      <c r="AD13" s="63">
        <f t="shared" si="4"/>
        <v>55837969.5</v>
      </c>
      <c r="AE13" s="63">
        <f t="shared" si="4"/>
        <v>55837969.5</v>
      </c>
      <c r="AF13" s="63">
        <f t="shared" si="4"/>
        <v>55837969.5</v>
      </c>
      <c r="AG13" s="63">
        <f t="shared" si="4"/>
        <v>55837969.5</v>
      </c>
      <c r="AH13" s="63">
        <f t="shared" si="4"/>
        <v>55837969.5</v>
      </c>
      <c r="AI13" s="63">
        <f t="shared" ref="AI13:BJ13" si="5">AI133</f>
        <v>55837969.5</v>
      </c>
      <c r="AJ13" s="63">
        <f t="shared" si="5"/>
        <v>55837969.5</v>
      </c>
      <c r="AK13" s="63">
        <f t="shared" si="5"/>
        <v>55837969.5</v>
      </c>
      <c r="AL13" s="63">
        <f t="shared" si="5"/>
        <v>37225313</v>
      </c>
      <c r="AM13" s="63">
        <f t="shared" si="5"/>
        <v>34012706.373499997</v>
      </c>
      <c r="AN13" s="63">
        <f t="shared" si="5"/>
        <v>54416410.059999995</v>
      </c>
      <c r="AO13" s="63">
        <f t="shared" si="5"/>
        <v>61220911.403500013</v>
      </c>
      <c r="AP13" s="63">
        <f t="shared" si="5"/>
        <v>61220911.403500013</v>
      </c>
      <c r="AQ13" s="63">
        <f t="shared" si="5"/>
        <v>61220911.403500013</v>
      </c>
      <c r="AR13" s="63">
        <f t="shared" si="5"/>
        <v>61220911.403500013</v>
      </c>
      <c r="AS13" s="63">
        <f t="shared" si="5"/>
        <v>61220911.403500013</v>
      </c>
      <c r="AT13" s="63">
        <f t="shared" si="5"/>
        <v>61220911.403500013</v>
      </c>
      <c r="AU13" s="63">
        <f t="shared" si="5"/>
        <v>61220911.403500013</v>
      </c>
      <c r="AV13" s="63">
        <f t="shared" si="5"/>
        <v>61220911.403500013</v>
      </c>
      <c r="AW13" s="63">
        <f t="shared" si="5"/>
        <v>61220911.403500013</v>
      </c>
      <c r="AX13" s="63">
        <f t="shared" si="5"/>
        <v>40812307.544999994</v>
      </c>
      <c r="AY13" s="63">
        <f t="shared" si="5"/>
        <v>37482211.90595001</v>
      </c>
      <c r="AZ13" s="63">
        <f t="shared" si="5"/>
        <v>59968262.059495002</v>
      </c>
      <c r="BA13" s="63">
        <f t="shared" si="5"/>
        <v>67460116.654650018</v>
      </c>
      <c r="BB13" s="63">
        <f t="shared" si="5"/>
        <v>67460116.654650018</v>
      </c>
      <c r="BC13" s="63">
        <f t="shared" si="5"/>
        <v>67460116.654650018</v>
      </c>
      <c r="BD13" s="63">
        <f t="shared" si="5"/>
        <v>67460116.654650018</v>
      </c>
      <c r="BE13" s="63">
        <f t="shared" si="5"/>
        <v>67460116.654650018</v>
      </c>
      <c r="BF13" s="63">
        <f t="shared" si="5"/>
        <v>67460116.654650018</v>
      </c>
      <c r="BG13" s="63">
        <f t="shared" si="5"/>
        <v>67460116.654650018</v>
      </c>
      <c r="BH13" s="63">
        <f t="shared" si="5"/>
        <v>67460116.654650018</v>
      </c>
      <c r="BI13" s="63">
        <f t="shared" si="5"/>
        <v>67460116.654650018</v>
      </c>
      <c r="BJ13" s="63">
        <f t="shared" si="5"/>
        <v>44979309.685145006</v>
      </c>
    </row>
    <row r="14" spans="1:62" x14ac:dyDescent="0.15">
      <c r="A14" s="33" t="s">
        <v>1224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0.30566365885996788</v>
      </c>
      <c r="H14" s="96">
        <f t="shared" ref="H14:BJ14" si="6">IF(H12&gt;0,H13/H12,0)</f>
        <v>0.30566365885996788</v>
      </c>
      <c r="I14" s="96">
        <f t="shared" si="6"/>
        <v>0.30566365885996788</v>
      </c>
      <c r="J14" s="96">
        <f t="shared" si="6"/>
        <v>0.30566365885996788</v>
      </c>
      <c r="K14" s="96">
        <f t="shared" si="6"/>
        <v>0.30566365885996788</v>
      </c>
      <c r="L14" s="96">
        <f t="shared" si="6"/>
        <v>0.30566365885996788</v>
      </c>
      <c r="M14" s="96">
        <f t="shared" si="6"/>
        <v>0.30566365885996788</v>
      </c>
      <c r="N14" s="96">
        <f t="shared" si="6"/>
        <v>0.30444329996094921</v>
      </c>
      <c r="O14" s="96">
        <f t="shared" si="6"/>
        <v>0.36510489979221128</v>
      </c>
      <c r="P14" s="96">
        <f t="shared" si="6"/>
        <v>0.36618470539072295</v>
      </c>
      <c r="Q14" s="96">
        <f t="shared" si="6"/>
        <v>0.36619864794591783</v>
      </c>
      <c r="R14" s="96">
        <f t="shared" si="6"/>
        <v>0.36619864794591783</v>
      </c>
      <c r="S14" s="96">
        <f t="shared" si="6"/>
        <v>0.36619864794591783</v>
      </c>
      <c r="T14" s="96">
        <f t="shared" si="6"/>
        <v>0.36619864794591783</v>
      </c>
      <c r="U14" s="96">
        <f t="shared" si="6"/>
        <v>0.36619864794591783</v>
      </c>
      <c r="V14" s="96">
        <f t="shared" si="6"/>
        <v>0.36619864794591783</v>
      </c>
      <c r="W14" s="96">
        <f t="shared" si="6"/>
        <v>0.36619864794591783</v>
      </c>
      <c r="X14" s="96">
        <f t="shared" si="6"/>
        <v>0.36619864794591783</v>
      </c>
      <c r="Y14" s="96">
        <f t="shared" si="6"/>
        <v>0.36619864794591783</v>
      </c>
      <c r="Z14" s="96">
        <f t="shared" si="6"/>
        <v>0.36622653072594574</v>
      </c>
      <c r="AA14" s="96">
        <f t="shared" si="6"/>
        <v>0.39013258135050288</v>
      </c>
      <c r="AB14" s="96">
        <f t="shared" si="6"/>
        <v>0.3901167435818374</v>
      </c>
      <c r="AC14" s="96">
        <f t="shared" si="6"/>
        <v>0.39009034248700963</v>
      </c>
      <c r="AD14" s="96">
        <f t="shared" si="6"/>
        <v>0.39009034248700963</v>
      </c>
      <c r="AE14" s="96">
        <f t="shared" si="6"/>
        <v>0.39009034248700963</v>
      </c>
      <c r="AF14" s="96">
        <f t="shared" si="6"/>
        <v>0.39009034248700963</v>
      </c>
      <c r="AG14" s="96">
        <f t="shared" si="6"/>
        <v>0.39009034248700963</v>
      </c>
      <c r="AH14" s="96">
        <f t="shared" si="6"/>
        <v>0.39009034248700963</v>
      </c>
      <c r="AI14" s="96">
        <f t="shared" si="6"/>
        <v>0.39009034248700963</v>
      </c>
      <c r="AJ14" s="96">
        <f t="shared" si="6"/>
        <v>0.39009034248700963</v>
      </c>
      <c r="AK14" s="96">
        <f t="shared" si="6"/>
        <v>0.39009034248700963</v>
      </c>
      <c r="AL14" s="96">
        <f t="shared" si="6"/>
        <v>0.39009034248700963</v>
      </c>
      <c r="AM14" s="96">
        <f t="shared" si="6"/>
        <v>0.38826038316319389</v>
      </c>
      <c r="AN14" s="96">
        <f t="shared" si="6"/>
        <v>0.38824598818305761</v>
      </c>
      <c r="AO14" s="96">
        <f t="shared" si="6"/>
        <v>0.38825398551850587</v>
      </c>
      <c r="AP14" s="96">
        <f t="shared" si="6"/>
        <v>0.38825398551850587</v>
      </c>
      <c r="AQ14" s="96">
        <f t="shared" si="6"/>
        <v>0.38825398551850587</v>
      </c>
      <c r="AR14" s="96">
        <f t="shared" si="6"/>
        <v>0.38825398551850587</v>
      </c>
      <c r="AS14" s="96">
        <f t="shared" si="6"/>
        <v>0.38825398551850587</v>
      </c>
      <c r="AT14" s="96">
        <f t="shared" si="6"/>
        <v>0.38825398551850587</v>
      </c>
      <c r="AU14" s="96">
        <f t="shared" si="6"/>
        <v>0.38825398551850587</v>
      </c>
      <c r="AV14" s="96">
        <f t="shared" si="6"/>
        <v>0.38825398551850587</v>
      </c>
      <c r="AW14" s="96">
        <f t="shared" si="6"/>
        <v>0.38825398551850587</v>
      </c>
      <c r="AX14" s="96">
        <f t="shared" si="6"/>
        <v>0.38824598818305767</v>
      </c>
      <c r="AY14" s="96">
        <f t="shared" si="6"/>
        <v>0.38823944713725178</v>
      </c>
      <c r="AZ14" s="96">
        <f t="shared" si="6"/>
        <v>0.3882505197946281</v>
      </c>
      <c r="BA14" s="96">
        <f t="shared" si="6"/>
        <v>0.38824221667333048</v>
      </c>
      <c r="BB14" s="96">
        <f t="shared" si="6"/>
        <v>0.38824221667333048</v>
      </c>
      <c r="BC14" s="96">
        <f t="shared" si="6"/>
        <v>0.38824221667333048</v>
      </c>
      <c r="BD14" s="96">
        <f t="shared" si="6"/>
        <v>0.38824221667333048</v>
      </c>
      <c r="BE14" s="96">
        <f t="shared" si="6"/>
        <v>0.38824221667333048</v>
      </c>
      <c r="BF14" s="96">
        <f t="shared" si="6"/>
        <v>0.38824221667333048</v>
      </c>
      <c r="BG14" s="96">
        <f t="shared" si="6"/>
        <v>0.38824221667333048</v>
      </c>
      <c r="BH14" s="96">
        <f t="shared" si="6"/>
        <v>0.38824221667333048</v>
      </c>
      <c r="BI14" s="96">
        <f t="shared" si="6"/>
        <v>0.38824221667333048</v>
      </c>
      <c r="BJ14" s="96">
        <f t="shared" si="6"/>
        <v>0.38825213278721915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316600</v>
      </c>
      <c r="H15" s="63">
        <f t="shared" si="7"/>
        <v>316600</v>
      </c>
      <c r="I15" s="63">
        <f t="shared" si="7"/>
        <v>316600</v>
      </c>
      <c r="J15" s="63">
        <f t="shared" si="7"/>
        <v>316600</v>
      </c>
      <c r="K15" s="63">
        <f t="shared" si="7"/>
        <v>316600</v>
      </c>
      <c r="L15" s="63">
        <f t="shared" si="7"/>
        <v>316600</v>
      </c>
      <c r="M15" s="63">
        <f t="shared" si="7"/>
        <v>316600</v>
      </c>
      <c r="N15" s="63">
        <f t="shared" si="7"/>
        <v>302460</v>
      </c>
      <c r="O15" s="63">
        <f t="shared" si="7"/>
        <v>8557325</v>
      </c>
      <c r="P15" s="63">
        <f t="shared" si="7"/>
        <v>13493770</v>
      </c>
      <c r="Q15" s="63">
        <f t="shared" si="7"/>
        <v>15179020</v>
      </c>
      <c r="R15" s="63">
        <f t="shared" si="7"/>
        <v>15179020</v>
      </c>
      <c r="S15" s="63">
        <f t="shared" si="7"/>
        <v>15179020</v>
      </c>
      <c r="T15" s="63">
        <f t="shared" si="7"/>
        <v>15179020</v>
      </c>
      <c r="U15" s="63">
        <f t="shared" si="7"/>
        <v>15179020</v>
      </c>
      <c r="V15" s="63">
        <f t="shared" si="7"/>
        <v>15179020</v>
      </c>
      <c r="W15" s="63">
        <f t="shared" si="7"/>
        <v>15179020</v>
      </c>
      <c r="X15" s="63">
        <f t="shared" si="7"/>
        <v>15179020</v>
      </c>
      <c r="Y15" s="63">
        <f t="shared" si="7"/>
        <v>15179020</v>
      </c>
      <c r="Z15" s="63">
        <f t="shared" si="7"/>
        <v>10117385</v>
      </c>
      <c r="AA15" s="63">
        <f t="shared" si="7"/>
        <v>11734080.099999998</v>
      </c>
      <c r="AB15" s="63">
        <f t="shared" si="7"/>
        <v>18775215.099999994</v>
      </c>
      <c r="AC15" s="63">
        <f t="shared" si="7"/>
        <v>21123405</v>
      </c>
      <c r="AD15" s="63">
        <f t="shared" si="7"/>
        <v>21123405</v>
      </c>
      <c r="AE15" s="63">
        <f t="shared" si="7"/>
        <v>21123405</v>
      </c>
      <c r="AF15" s="63">
        <f t="shared" si="7"/>
        <v>21123405</v>
      </c>
      <c r="AG15" s="63">
        <f t="shared" si="7"/>
        <v>21123405</v>
      </c>
      <c r="AH15" s="63">
        <f t="shared" si="7"/>
        <v>21123405</v>
      </c>
      <c r="AI15" s="63">
        <f t="shared" ref="AI15:BJ15" si="8">AI23</f>
        <v>21123405</v>
      </c>
      <c r="AJ15" s="63">
        <f t="shared" si="8"/>
        <v>21123405</v>
      </c>
      <c r="AK15" s="63">
        <f t="shared" si="8"/>
        <v>21123405</v>
      </c>
      <c r="AL15" s="63">
        <f t="shared" si="8"/>
        <v>14082269.999999996</v>
      </c>
      <c r="AM15" s="63">
        <f t="shared" si="8"/>
        <v>12879489.580499997</v>
      </c>
      <c r="AN15" s="63">
        <f t="shared" si="8"/>
        <v>20612573.517999999</v>
      </c>
      <c r="AO15" s="63">
        <f t="shared" si="8"/>
        <v>23185776.339500003</v>
      </c>
      <c r="AP15" s="63">
        <f t="shared" si="8"/>
        <v>23185776.339500003</v>
      </c>
      <c r="AQ15" s="63">
        <f t="shared" si="8"/>
        <v>23185776.339500003</v>
      </c>
      <c r="AR15" s="63">
        <f t="shared" si="8"/>
        <v>23185776.339500003</v>
      </c>
      <c r="AS15" s="63">
        <f t="shared" si="8"/>
        <v>23185776.339500003</v>
      </c>
      <c r="AT15" s="63">
        <f t="shared" si="8"/>
        <v>23185776.339500003</v>
      </c>
      <c r="AU15" s="63">
        <f t="shared" si="8"/>
        <v>23185776.339500003</v>
      </c>
      <c r="AV15" s="63">
        <f t="shared" si="8"/>
        <v>23185776.339500003</v>
      </c>
      <c r="AW15" s="63">
        <f t="shared" si="8"/>
        <v>23185776.339500003</v>
      </c>
      <c r="AX15" s="63">
        <f t="shared" si="8"/>
        <v>15459430.138499998</v>
      </c>
      <c r="AY15" s="63">
        <f t="shared" si="8"/>
        <v>14197886.982315008</v>
      </c>
      <c r="AZ15" s="63">
        <f t="shared" si="8"/>
        <v>22710851.669260003</v>
      </c>
      <c r="BA15" s="63">
        <f t="shared" si="8"/>
        <v>25553312.816945009</v>
      </c>
      <c r="BB15" s="63">
        <f t="shared" si="8"/>
        <v>25553312.816945009</v>
      </c>
      <c r="BC15" s="63">
        <f t="shared" si="8"/>
        <v>25553312.816945009</v>
      </c>
      <c r="BD15" s="63">
        <f t="shared" si="8"/>
        <v>25553312.816945009</v>
      </c>
      <c r="BE15" s="63">
        <f t="shared" si="8"/>
        <v>25553312.816945009</v>
      </c>
      <c r="BF15" s="63">
        <f t="shared" si="8"/>
        <v>25553312.816945009</v>
      </c>
      <c r="BG15" s="63">
        <f t="shared" si="8"/>
        <v>25553312.816945009</v>
      </c>
      <c r="BH15" s="63">
        <f t="shared" si="8"/>
        <v>25553312.816945009</v>
      </c>
      <c r="BI15" s="63">
        <f t="shared" si="8"/>
        <v>25553312.816945009</v>
      </c>
      <c r="BJ15" s="63">
        <f t="shared" si="8"/>
        <v>17033138.751945004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252830</v>
      </c>
      <c r="H16" s="63">
        <f t="shared" si="9"/>
        <v>252830</v>
      </c>
      <c r="I16" s="63">
        <f t="shared" si="9"/>
        <v>252830</v>
      </c>
      <c r="J16" s="63">
        <f t="shared" si="9"/>
        <v>252830</v>
      </c>
      <c r="K16" s="63">
        <f t="shared" si="9"/>
        <v>252830</v>
      </c>
      <c r="L16" s="63">
        <f t="shared" si="9"/>
        <v>252830</v>
      </c>
      <c r="M16" s="63">
        <f t="shared" si="9"/>
        <v>252830</v>
      </c>
      <c r="N16" s="63">
        <f t="shared" si="9"/>
        <v>235470</v>
      </c>
      <c r="O16" s="63">
        <f t="shared" si="9"/>
        <v>6013400</v>
      </c>
      <c r="P16" s="63">
        <f t="shared" si="9"/>
        <v>9946720</v>
      </c>
      <c r="Q16" s="63">
        <f t="shared" si="9"/>
        <v>11193270</v>
      </c>
      <c r="R16" s="63">
        <f t="shared" si="9"/>
        <v>11193270</v>
      </c>
      <c r="S16" s="63">
        <f t="shared" si="9"/>
        <v>11193270</v>
      </c>
      <c r="T16" s="63">
        <f t="shared" si="9"/>
        <v>11193270</v>
      </c>
      <c r="U16" s="63">
        <f t="shared" si="9"/>
        <v>11193270</v>
      </c>
      <c r="V16" s="63">
        <f t="shared" si="9"/>
        <v>11193270</v>
      </c>
      <c r="W16" s="63">
        <f t="shared" si="9"/>
        <v>11193270</v>
      </c>
      <c r="X16" s="63">
        <f t="shared" si="9"/>
        <v>11193270</v>
      </c>
      <c r="Y16" s="63">
        <f t="shared" si="9"/>
        <v>11193270</v>
      </c>
      <c r="Z16" s="63">
        <f t="shared" si="9"/>
        <v>7466460</v>
      </c>
      <c r="AA16" s="63">
        <f t="shared" si="9"/>
        <v>19296030.750000004</v>
      </c>
      <c r="AB16" s="63">
        <f t="shared" si="9"/>
        <v>30867552.249999989</v>
      </c>
      <c r="AC16" s="63">
        <f t="shared" si="9"/>
        <v>34714564.5</v>
      </c>
      <c r="AD16" s="63">
        <f t="shared" si="9"/>
        <v>34714564.5</v>
      </c>
      <c r="AE16" s="63">
        <f t="shared" si="9"/>
        <v>34714564.5</v>
      </c>
      <c r="AF16" s="63">
        <f t="shared" si="9"/>
        <v>34714564.5</v>
      </c>
      <c r="AG16" s="63">
        <f t="shared" si="9"/>
        <v>34714564.5</v>
      </c>
      <c r="AH16" s="63">
        <f t="shared" si="9"/>
        <v>34714564.5</v>
      </c>
      <c r="AI16" s="63">
        <f t="shared" ref="AI16:BJ16" si="10">AI31</f>
        <v>34714564.5</v>
      </c>
      <c r="AJ16" s="63">
        <f t="shared" si="10"/>
        <v>34714564.5</v>
      </c>
      <c r="AK16" s="63">
        <f t="shared" si="10"/>
        <v>34714564.5</v>
      </c>
      <c r="AL16" s="63">
        <f t="shared" si="10"/>
        <v>23143043</v>
      </c>
      <c r="AM16" s="63">
        <f t="shared" si="10"/>
        <v>21133216.793000001</v>
      </c>
      <c r="AN16" s="63">
        <f t="shared" si="10"/>
        <v>33803836.541999996</v>
      </c>
      <c r="AO16" s="63">
        <f t="shared" si="10"/>
        <v>38035135.06400001</v>
      </c>
      <c r="AP16" s="63">
        <f t="shared" si="10"/>
        <v>38035135.06400001</v>
      </c>
      <c r="AQ16" s="63">
        <f t="shared" si="10"/>
        <v>38035135.06400001</v>
      </c>
      <c r="AR16" s="63">
        <f t="shared" si="10"/>
        <v>38035135.06400001</v>
      </c>
      <c r="AS16" s="63">
        <f t="shared" si="10"/>
        <v>38035135.06400001</v>
      </c>
      <c r="AT16" s="63">
        <f t="shared" si="10"/>
        <v>38035135.06400001</v>
      </c>
      <c r="AU16" s="63">
        <f t="shared" si="10"/>
        <v>38035135.06400001</v>
      </c>
      <c r="AV16" s="63">
        <f t="shared" si="10"/>
        <v>38035135.06400001</v>
      </c>
      <c r="AW16" s="63">
        <f t="shared" si="10"/>
        <v>38035135.06400001</v>
      </c>
      <c r="AX16" s="63">
        <f t="shared" si="10"/>
        <v>25352877.406499997</v>
      </c>
      <c r="AY16" s="63">
        <f t="shared" si="10"/>
        <v>23284324.923635002</v>
      </c>
      <c r="AZ16" s="63">
        <f t="shared" si="10"/>
        <v>37257410.390234999</v>
      </c>
      <c r="BA16" s="63">
        <f t="shared" si="10"/>
        <v>41906803.837705009</v>
      </c>
      <c r="BB16" s="63">
        <f t="shared" si="10"/>
        <v>41906803.837705009</v>
      </c>
      <c r="BC16" s="63">
        <f t="shared" si="10"/>
        <v>41906803.837705009</v>
      </c>
      <c r="BD16" s="63">
        <f t="shared" si="10"/>
        <v>41906803.837705009</v>
      </c>
      <c r="BE16" s="63">
        <f t="shared" si="10"/>
        <v>41906803.837705009</v>
      </c>
      <c r="BF16" s="63">
        <f t="shared" si="10"/>
        <v>41906803.837705009</v>
      </c>
      <c r="BG16" s="63">
        <f t="shared" si="10"/>
        <v>41906803.837705009</v>
      </c>
      <c r="BH16" s="63">
        <f t="shared" si="10"/>
        <v>41906803.837705009</v>
      </c>
      <c r="BI16" s="63">
        <f t="shared" si="10"/>
        <v>41906803.837705009</v>
      </c>
      <c r="BJ16" s="63">
        <f t="shared" si="10"/>
        <v>27946170.933200002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70</v>
      </c>
      <c r="H19" s="368">
        <f t="shared" si="11"/>
        <v>70</v>
      </c>
      <c r="I19" s="368">
        <f t="shared" si="11"/>
        <v>70</v>
      </c>
      <c r="J19" s="368">
        <f t="shared" si="11"/>
        <v>70</v>
      </c>
      <c r="K19" s="368">
        <f t="shared" si="11"/>
        <v>70</v>
      </c>
      <c r="L19" s="368">
        <f t="shared" si="11"/>
        <v>70</v>
      </c>
      <c r="M19" s="368">
        <f t="shared" si="11"/>
        <v>70</v>
      </c>
      <c r="N19" s="368">
        <f t="shared" si="11"/>
        <v>67</v>
      </c>
      <c r="O19" s="368">
        <f t="shared" si="11"/>
        <v>1295</v>
      </c>
      <c r="P19" s="368">
        <f t="shared" si="11"/>
        <v>2042</v>
      </c>
      <c r="Q19" s="368">
        <f t="shared" si="11"/>
        <v>2297</v>
      </c>
      <c r="R19" s="368">
        <f t="shared" si="11"/>
        <v>2297</v>
      </c>
      <c r="S19" s="368">
        <f t="shared" si="11"/>
        <v>2297</v>
      </c>
      <c r="T19" s="368">
        <f t="shared" si="11"/>
        <v>2297</v>
      </c>
      <c r="U19" s="368">
        <f t="shared" si="11"/>
        <v>2297</v>
      </c>
      <c r="V19" s="368">
        <f t="shared" si="11"/>
        <v>2297</v>
      </c>
      <c r="W19" s="368">
        <f t="shared" si="11"/>
        <v>2297</v>
      </c>
      <c r="X19" s="368">
        <f t="shared" si="11"/>
        <v>2297</v>
      </c>
      <c r="Y19" s="368">
        <f t="shared" si="11"/>
        <v>2297</v>
      </c>
      <c r="Z19" s="368">
        <f t="shared" si="11"/>
        <v>1531</v>
      </c>
      <c r="AA19" s="368">
        <f t="shared" si="11"/>
        <v>1633</v>
      </c>
      <c r="AB19" s="368">
        <f t="shared" si="11"/>
        <v>2613</v>
      </c>
      <c r="AC19" s="368">
        <f t="shared" si="11"/>
        <v>2940</v>
      </c>
      <c r="AD19" s="368">
        <f t="shared" si="11"/>
        <v>2940</v>
      </c>
      <c r="AE19" s="368">
        <f t="shared" si="11"/>
        <v>2940</v>
      </c>
      <c r="AF19" s="368">
        <f t="shared" si="11"/>
        <v>2940</v>
      </c>
      <c r="AG19" s="368">
        <f t="shared" si="11"/>
        <v>2940</v>
      </c>
      <c r="AH19" s="368">
        <f t="shared" si="11"/>
        <v>2940</v>
      </c>
      <c r="AI19" s="368">
        <f t="shared" si="11"/>
        <v>2940</v>
      </c>
      <c r="AJ19" s="368">
        <f t="shared" si="11"/>
        <v>2940</v>
      </c>
      <c r="AK19" s="368">
        <f t="shared" si="11"/>
        <v>2940</v>
      </c>
      <c r="AL19" s="368">
        <f t="shared" si="11"/>
        <v>1960</v>
      </c>
      <c r="AM19" s="368">
        <f t="shared" si="11"/>
        <v>1682</v>
      </c>
      <c r="AN19" s="368">
        <f t="shared" si="11"/>
        <v>2692</v>
      </c>
      <c r="AO19" s="368">
        <f t="shared" si="11"/>
        <v>3028</v>
      </c>
      <c r="AP19" s="368">
        <f t="shared" si="11"/>
        <v>3028</v>
      </c>
      <c r="AQ19" s="368">
        <f t="shared" si="11"/>
        <v>3028</v>
      </c>
      <c r="AR19" s="368">
        <f t="shared" si="11"/>
        <v>3028</v>
      </c>
      <c r="AS19" s="368">
        <f t="shared" si="11"/>
        <v>3028</v>
      </c>
      <c r="AT19" s="368">
        <f t="shared" si="11"/>
        <v>3028</v>
      </c>
      <c r="AU19" s="368">
        <f t="shared" si="11"/>
        <v>3028</v>
      </c>
      <c r="AV19" s="368">
        <f t="shared" si="11"/>
        <v>3028</v>
      </c>
      <c r="AW19" s="368">
        <f t="shared" si="11"/>
        <v>3028</v>
      </c>
      <c r="AX19" s="368">
        <f t="shared" si="11"/>
        <v>2019</v>
      </c>
      <c r="AY19" s="368">
        <f t="shared" si="11"/>
        <v>1733</v>
      </c>
      <c r="AZ19" s="368">
        <f t="shared" si="11"/>
        <v>2772</v>
      </c>
      <c r="BA19" s="368">
        <f t="shared" si="11"/>
        <v>3119</v>
      </c>
      <c r="BB19" s="368">
        <f t="shared" si="11"/>
        <v>3119</v>
      </c>
      <c r="BC19" s="368">
        <f t="shared" si="11"/>
        <v>3119</v>
      </c>
      <c r="BD19" s="368">
        <f t="shared" si="11"/>
        <v>3119</v>
      </c>
      <c r="BE19" s="368">
        <f t="shared" si="11"/>
        <v>3119</v>
      </c>
      <c r="BF19" s="368">
        <f t="shared" si="11"/>
        <v>3119</v>
      </c>
      <c r="BG19" s="368">
        <f t="shared" si="11"/>
        <v>3119</v>
      </c>
      <c r="BH19" s="368">
        <f t="shared" si="11"/>
        <v>3119</v>
      </c>
      <c r="BI19" s="368">
        <f t="shared" si="11"/>
        <v>3119</v>
      </c>
      <c r="BJ19" s="368">
        <f t="shared" si="11"/>
        <v>2079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1146600</v>
      </c>
      <c r="H20" s="180">
        <f t="shared" si="12"/>
        <v>1146600</v>
      </c>
      <c r="I20" s="180">
        <f t="shared" si="12"/>
        <v>1146600</v>
      </c>
      <c r="J20" s="180">
        <f t="shared" si="12"/>
        <v>1146600</v>
      </c>
      <c r="K20" s="180">
        <f t="shared" si="12"/>
        <v>1146600</v>
      </c>
      <c r="L20" s="180">
        <f t="shared" si="12"/>
        <v>1146600</v>
      </c>
      <c r="M20" s="180">
        <f t="shared" si="12"/>
        <v>1146600</v>
      </c>
      <c r="N20" s="180">
        <f t="shared" si="12"/>
        <v>1097460</v>
      </c>
      <c r="O20" s="180">
        <f t="shared" si="12"/>
        <v>24941700</v>
      </c>
      <c r="P20" s="180">
        <f t="shared" si="12"/>
        <v>39328920</v>
      </c>
      <c r="Q20" s="180">
        <f t="shared" si="12"/>
        <v>44240220</v>
      </c>
      <c r="R20" s="180">
        <f t="shared" si="12"/>
        <v>44240220</v>
      </c>
      <c r="S20" s="180">
        <f t="shared" si="12"/>
        <v>44240220</v>
      </c>
      <c r="T20" s="180">
        <f t="shared" si="12"/>
        <v>44240220</v>
      </c>
      <c r="U20" s="180">
        <f t="shared" si="12"/>
        <v>44240220</v>
      </c>
      <c r="V20" s="180">
        <f t="shared" si="12"/>
        <v>44240220</v>
      </c>
      <c r="W20" s="180">
        <f t="shared" si="12"/>
        <v>44240220</v>
      </c>
      <c r="X20" s="180">
        <f t="shared" si="12"/>
        <v>44240220</v>
      </c>
      <c r="Y20" s="180">
        <f t="shared" si="12"/>
        <v>44240220</v>
      </c>
      <c r="Z20" s="180">
        <f t="shared" si="12"/>
        <v>29487060</v>
      </c>
      <c r="AA20" s="180">
        <f t="shared" si="12"/>
        <v>33653190.600000001</v>
      </c>
      <c r="AB20" s="180">
        <f t="shared" si="12"/>
        <v>53849226.600000001</v>
      </c>
      <c r="AC20" s="180">
        <f t="shared" si="12"/>
        <v>60588108</v>
      </c>
      <c r="AD20" s="180">
        <f t="shared" si="12"/>
        <v>60588108</v>
      </c>
      <c r="AE20" s="180">
        <f t="shared" si="12"/>
        <v>60588108</v>
      </c>
      <c r="AF20" s="180">
        <f t="shared" si="12"/>
        <v>60588108</v>
      </c>
      <c r="AG20" s="180">
        <f t="shared" si="12"/>
        <v>60588108</v>
      </c>
      <c r="AH20" s="180">
        <f t="shared" si="12"/>
        <v>60588108</v>
      </c>
      <c r="AI20" s="180">
        <f t="shared" si="12"/>
        <v>60588108</v>
      </c>
      <c r="AJ20" s="180">
        <f t="shared" ref="AJ20:BJ20" si="13">AJ19*AJ55</f>
        <v>60588108</v>
      </c>
      <c r="AK20" s="180">
        <f t="shared" si="13"/>
        <v>60588108</v>
      </c>
      <c r="AL20" s="180">
        <f t="shared" si="13"/>
        <v>40392072</v>
      </c>
      <c r="AM20" s="180">
        <f t="shared" si="13"/>
        <v>37089401.868000001</v>
      </c>
      <c r="AN20" s="180">
        <f t="shared" si="13"/>
        <v>59360683.608000003</v>
      </c>
      <c r="AO20" s="180">
        <f t="shared" si="13"/>
        <v>66769743.672000006</v>
      </c>
      <c r="AP20" s="180">
        <f t="shared" si="13"/>
        <v>66769743.672000006</v>
      </c>
      <c r="AQ20" s="180">
        <f t="shared" si="13"/>
        <v>66769743.672000006</v>
      </c>
      <c r="AR20" s="180">
        <f t="shared" si="13"/>
        <v>66769743.672000006</v>
      </c>
      <c r="AS20" s="180">
        <f t="shared" si="13"/>
        <v>66769743.672000006</v>
      </c>
      <c r="AT20" s="180">
        <f t="shared" si="13"/>
        <v>66769743.672000006</v>
      </c>
      <c r="AU20" s="180">
        <f t="shared" si="13"/>
        <v>66769743.672000006</v>
      </c>
      <c r="AV20" s="180">
        <f t="shared" si="13"/>
        <v>66769743.672000006</v>
      </c>
      <c r="AW20" s="180">
        <f t="shared" si="13"/>
        <v>66769743.672000006</v>
      </c>
      <c r="AX20" s="180">
        <f t="shared" si="13"/>
        <v>44520512.706</v>
      </c>
      <c r="AY20" s="180">
        <f t="shared" si="13"/>
        <v>40888970.735940009</v>
      </c>
      <c r="AZ20" s="180">
        <f t="shared" si="13"/>
        <v>65403477.714960009</v>
      </c>
      <c r="BA20" s="180">
        <f t="shared" si="13"/>
        <v>73590709.593420014</v>
      </c>
      <c r="BB20" s="180">
        <f t="shared" si="13"/>
        <v>73590709.593420014</v>
      </c>
      <c r="BC20" s="180">
        <f t="shared" si="13"/>
        <v>73590709.593420014</v>
      </c>
      <c r="BD20" s="180">
        <f t="shared" si="13"/>
        <v>73590709.593420014</v>
      </c>
      <c r="BE20" s="180">
        <f t="shared" si="13"/>
        <v>73590709.593420014</v>
      </c>
      <c r="BF20" s="180">
        <f t="shared" si="13"/>
        <v>73590709.593420014</v>
      </c>
      <c r="BG20" s="180">
        <f t="shared" si="13"/>
        <v>73590709.593420014</v>
      </c>
      <c r="BH20" s="180">
        <f t="shared" si="13"/>
        <v>73590709.593420014</v>
      </c>
      <c r="BI20" s="180">
        <f t="shared" si="13"/>
        <v>73590709.593420014</v>
      </c>
      <c r="BJ20" s="180">
        <f t="shared" si="13"/>
        <v>49052608.286220007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271600</v>
      </c>
      <c r="H21" s="104">
        <f t="shared" si="14"/>
        <v>271600</v>
      </c>
      <c r="I21" s="104">
        <f t="shared" si="14"/>
        <v>271600</v>
      </c>
      <c r="J21" s="104">
        <f t="shared" si="14"/>
        <v>271600</v>
      </c>
      <c r="K21" s="104">
        <f t="shared" si="14"/>
        <v>271600</v>
      </c>
      <c r="L21" s="104">
        <f t="shared" si="14"/>
        <v>271600</v>
      </c>
      <c r="M21" s="104">
        <f t="shared" si="14"/>
        <v>271600</v>
      </c>
      <c r="N21" s="104">
        <f t="shared" si="14"/>
        <v>259960</v>
      </c>
      <c r="O21" s="104">
        <f t="shared" si="14"/>
        <v>7621075</v>
      </c>
      <c r="P21" s="104">
        <f t="shared" si="14"/>
        <v>12017170</v>
      </c>
      <c r="Q21" s="104">
        <f t="shared" si="14"/>
        <v>13517845</v>
      </c>
      <c r="R21" s="104">
        <f t="shared" si="14"/>
        <v>13517845</v>
      </c>
      <c r="S21" s="104">
        <f t="shared" si="14"/>
        <v>13517845</v>
      </c>
      <c r="T21" s="104">
        <f t="shared" si="14"/>
        <v>13517845</v>
      </c>
      <c r="U21" s="104">
        <f t="shared" si="14"/>
        <v>13517845</v>
      </c>
      <c r="V21" s="104">
        <f t="shared" si="14"/>
        <v>13517845</v>
      </c>
      <c r="W21" s="104">
        <f t="shared" si="14"/>
        <v>13517845</v>
      </c>
      <c r="X21" s="104">
        <f t="shared" si="14"/>
        <v>13517845</v>
      </c>
      <c r="Y21" s="104">
        <f t="shared" si="14"/>
        <v>13517845</v>
      </c>
      <c r="Z21" s="104">
        <f t="shared" si="14"/>
        <v>9009935</v>
      </c>
      <c r="AA21" s="104">
        <f t="shared" si="14"/>
        <v>10282919.349999998</v>
      </c>
      <c r="AB21" s="104">
        <f t="shared" si="14"/>
        <v>16453930.349999994</v>
      </c>
      <c r="AC21" s="104">
        <f t="shared" si="14"/>
        <v>18513033</v>
      </c>
      <c r="AD21" s="104">
        <f t="shared" si="14"/>
        <v>18513033</v>
      </c>
      <c r="AE21" s="104">
        <f t="shared" si="14"/>
        <v>18513033</v>
      </c>
      <c r="AF21" s="104">
        <f t="shared" si="14"/>
        <v>18513033</v>
      </c>
      <c r="AG21" s="104">
        <f t="shared" si="14"/>
        <v>18513033</v>
      </c>
      <c r="AH21" s="104">
        <f t="shared" si="14"/>
        <v>18513033</v>
      </c>
      <c r="AI21" s="104">
        <f t="shared" ref="AI21:BJ21" si="15">AI19*AI67</f>
        <v>18513033</v>
      </c>
      <c r="AJ21" s="104">
        <f t="shared" si="15"/>
        <v>18513033</v>
      </c>
      <c r="AK21" s="104">
        <f t="shared" si="15"/>
        <v>18513033</v>
      </c>
      <c r="AL21" s="104">
        <f t="shared" si="15"/>
        <v>12342021.999999996</v>
      </c>
      <c r="AM21" s="104">
        <f t="shared" si="15"/>
        <v>11332872.792999998</v>
      </c>
      <c r="AN21" s="104">
        <f t="shared" si="15"/>
        <v>18137986.658</v>
      </c>
      <c r="AO21" s="104">
        <f t="shared" si="15"/>
        <v>20401866.122000001</v>
      </c>
      <c r="AP21" s="104">
        <f t="shared" si="15"/>
        <v>20401866.122000001</v>
      </c>
      <c r="AQ21" s="104">
        <f t="shared" si="15"/>
        <v>20401866.122000001</v>
      </c>
      <c r="AR21" s="104">
        <f t="shared" si="15"/>
        <v>20401866.122000001</v>
      </c>
      <c r="AS21" s="104">
        <f t="shared" si="15"/>
        <v>20401866.122000001</v>
      </c>
      <c r="AT21" s="104">
        <f t="shared" si="15"/>
        <v>20401866.122000001</v>
      </c>
      <c r="AU21" s="104">
        <f t="shared" si="15"/>
        <v>20401866.122000001</v>
      </c>
      <c r="AV21" s="104">
        <f t="shared" si="15"/>
        <v>20401866.122000001</v>
      </c>
      <c r="AW21" s="104">
        <f t="shared" si="15"/>
        <v>20401866.122000001</v>
      </c>
      <c r="AX21" s="104">
        <f t="shared" si="15"/>
        <v>13603489.993499998</v>
      </c>
      <c r="AY21" s="104">
        <f t="shared" si="15"/>
        <v>12493852.169315007</v>
      </c>
      <c r="AZ21" s="104">
        <f t="shared" si="15"/>
        <v>19984395.968460001</v>
      </c>
      <c r="BA21" s="104">
        <f t="shared" si="15"/>
        <v>22486050.153545007</v>
      </c>
      <c r="BB21" s="104">
        <f t="shared" si="15"/>
        <v>22486050.153545007</v>
      </c>
      <c r="BC21" s="104">
        <f t="shared" si="15"/>
        <v>22486050.153545007</v>
      </c>
      <c r="BD21" s="104">
        <f t="shared" si="15"/>
        <v>22486050.153545007</v>
      </c>
      <c r="BE21" s="104">
        <f t="shared" si="15"/>
        <v>22486050.153545007</v>
      </c>
      <c r="BF21" s="104">
        <f t="shared" si="15"/>
        <v>22486050.153545007</v>
      </c>
      <c r="BG21" s="104">
        <f t="shared" si="15"/>
        <v>22486050.153545007</v>
      </c>
      <c r="BH21" s="104">
        <f t="shared" si="15"/>
        <v>22486050.153545007</v>
      </c>
      <c r="BI21" s="104">
        <f t="shared" si="15"/>
        <v>22486050.153545007</v>
      </c>
      <c r="BJ21" s="104">
        <f t="shared" si="15"/>
        <v>14988296.976345003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45000</v>
      </c>
      <c r="H22" s="63">
        <f t="shared" si="16"/>
        <v>45000</v>
      </c>
      <c r="I22" s="63">
        <f t="shared" si="16"/>
        <v>45000</v>
      </c>
      <c r="J22" s="63">
        <f t="shared" si="16"/>
        <v>45000</v>
      </c>
      <c r="K22" s="63">
        <f t="shared" si="16"/>
        <v>45000</v>
      </c>
      <c r="L22" s="63">
        <f t="shared" si="16"/>
        <v>45000</v>
      </c>
      <c r="M22" s="63">
        <f t="shared" si="16"/>
        <v>45000</v>
      </c>
      <c r="N22" s="63">
        <f t="shared" si="16"/>
        <v>42500</v>
      </c>
      <c r="O22" s="63">
        <f t="shared" si="16"/>
        <v>936250</v>
      </c>
      <c r="P22" s="63">
        <f t="shared" si="16"/>
        <v>1476600</v>
      </c>
      <c r="Q22" s="63">
        <f t="shared" si="16"/>
        <v>1661175</v>
      </c>
      <c r="R22" s="63">
        <f t="shared" si="16"/>
        <v>1661175</v>
      </c>
      <c r="S22" s="63">
        <f t="shared" si="16"/>
        <v>1661175</v>
      </c>
      <c r="T22" s="63">
        <f t="shared" si="16"/>
        <v>1661175</v>
      </c>
      <c r="U22" s="63">
        <f t="shared" si="16"/>
        <v>1661175</v>
      </c>
      <c r="V22" s="63">
        <f t="shared" si="16"/>
        <v>1661175</v>
      </c>
      <c r="W22" s="63">
        <f t="shared" si="16"/>
        <v>1661175</v>
      </c>
      <c r="X22" s="63">
        <f t="shared" si="16"/>
        <v>1661175</v>
      </c>
      <c r="Y22" s="63">
        <f t="shared" si="16"/>
        <v>1661175</v>
      </c>
      <c r="Z22" s="63">
        <f t="shared" si="16"/>
        <v>1107450</v>
      </c>
      <c r="AA22" s="63">
        <f t="shared" si="16"/>
        <v>1451160.75</v>
      </c>
      <c r="AB22" s="63">
        <f t="shared" si="16"/>
        <v>2321284.75</v>
      </c>
      <c r="AC22" s="63">
        <f t="shared" si="16"/>
        <v>2610372</v>
      </c>
      <c r="AD22" s="63">
        <f t="shared" si="16"/>
        <v>2610372</v>
      </c>
      <c r="AE22" s="63">
        <f t="shared" si="16"/>
        <v>2610372</v>
      </c>
      <c r="AF22" s="63">
        <f t="shared" si="16"/>
        <v>2610372</v>
      </c>
      <c r="AG22" s="63">
        <f t="shared" si="16"/>
        <v>2610372</v>
      </c>
      <c r="AH22" s="63">
        <f t="shared" si="16"/>
        <v>2610372</v>
      </c>
      <c r="AI22" s="63">
        <f t="shared" si="16"/>
        <v>2610372</v>
      </c>
      <c r="AJ22" s="63">
        <f t="shared" si="16"/>
        <v>2610372</v>
      </c>
      <c r="AK22" s="63">
        <f t="shared" si="16"/>
        <v>2610372</v>
      </c>
      <c r="AL22" s="63">
        <f t="shared" si="16"/>
        <v>1740248</v>
      </c>
      <c r="AM22" s="63">
        <f t="shared" si="16"/>
        <v>1546616.7875000001</v>
      </c>
      <c r="AN22" s="63">
        <f t="shared" si="16"/>
        <v>2474586.86</v>
      </c>
      <c r="AO22" s="63">
        <f t="shared" si="16"/>
        <v>2783910.2175000003</v>
      </c>
      <c r="AP22" s="63">
        <f t="shared" si="16"/>
        <v>2783910.2175000003</v>
      </c>
      <c r="AQ22" s="63">
        <f t="shared" si="16"/>
        <v>2783910.2175000003</v>
      </c>
      <c r="AR22" s="63">
        <f t="shared" si="16"/>
        <v>2783910.2175000003</v>
      </c>
      <c r="AS22" s="63">
        <f t="shared" si="16"/>
        <v>2783910.2175000003</v>
      </c>
      <c r="AT22" s="63">
        <f t="shared" si="16"/>
        <v>2783910.2175000003</v>
      </c>
      <c r="AU22" s="63">
        <f t="shared" si="16"/>
        <v>2783910.2175000003</v>
      </c>
      <c r="AV22" s="63">
        <f t="shared" si="16"/>
        <v>2783910.2175000003</v>
      </c>
      <c r="AW22" s="63">
        <f t="shared" si="16"/>
        <v>2783910.2175000003</v>
      </c>
      <c r="AX22" s="63">
        <f t="shared" si="16"/>
        <v>1855940.145</v>
      </c>
      <c r="AY22" s="63">
        <f t="shared" si="16"/>
        <v>1704034.8130000001</v>
      </c>
      <c r="AZ22" s="63">
        <f t="shared" si="16"/>
        <v>2726455.7008000002</v>
      </c>
      <c r="BA22" s="63">
        <f t="shared" si="16"/>
        <v>3067262.6634</v>
      </c>
      <c r="BB22" s="63">
        <f t="shared" si="16"/>
        <v>3067262.6634</v>
      </c>
      <c r="BC22" s="63">
        <f t="shared" si="16"/>
        <v>3067262.6634</v>
      </c>
      <c r="BD22" s="63">
        <f t="shared" si="16"/>
        <v>3067262.6634</v>
      </c>
      <c r="BE22" s="63">
        <f t="shared" si="16"/>
        <v>3067262.6634</v>
      </c>
      <c r="BF22" s="63">
        <f t="shared" si="16"/>
        <v>3067262.6634</v>
      </c>
      <c r="BG22" s="63">
        <f t="shared" si="16"/>
        <v>3067262.6634</v>
      </c>
      <c r="BH22" s="63">
        <f t="shared" si="16"/>
        <v>3067262.6634</v>
      </c>
      <c r="BI22" s="63">
        <f t="shared" si="16"/>
        <v>3067262.6634</v>
      </c>
      <c r="BJ22" s="63">
        <f t="shared" si="16"/>
        <v>2044841.7756000001</v>
      </c>
      <c r="BL22" s="104">
        <f>BJ20+BJ22</f>
        <v>51097450.061820008</v>
      </c>
    </row>
    <row r="23" spans="1:64" x14ac:dyDescent="0.15">
      <c r="A23" s="47" t="s">
        <v>1227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316600</v>
      </c>
      <c r="H23" s="63">
        <f t="shared" si="17"/>
        <v>316600</v>
      </c>
      <c r="I23" s="63">
        <f t="shared" si="17"/>
        <v>316600</v>
      </c>
      <c r="J23" s="63">
        <f t="shared" si="17"/>
        <v>316600</v>
      </c>
      <c r="K23" s="63">
        <f t="shared" si="17"/>
        <v>316600</v>
      </c>
      <c r="L23" s="63">
        <f t="shared" si="17"/>
        <v>316600</v>
      </c>
      <c r="M23" s="63">
        <f t="shared" si="17"/>
        <v>316600</v>
      </c>
      <c r="N23" s="63">
        <f t="shared" si="17"/>
        <v>302460</v>
      </c>
      <c r="O23" s="63">
        <f t="shared" si="17"/>
        <v>8557325</v>
      </c>
      <c r="P23" s="63">
        <f t="shared" si="17"/>
        <v>13493770</v>
      </c>
      <c r="Q23" s="63">
        <f t="shared" si="17"/>
        <v>15179020</v>
      </c>
      <c r="R23" s="63">
        <f t="shared" si="17"/>
        <v>15179020</v>
      </c>
      <c r="S23" s="63">
        <f t="shared" si="17"/>
        <v>15179020</v>
      </c>
      <c r="T23" s="63">
        <f t="shared" si="17"/>
        <v>15179020</v>
      </c>
      <c r="U23" s="63">
        <f t="shared" si="17"/>
        <v>15179020</v>
      </c>
      <c r="V23" s="63">
        <f t="shared" si="17"/>
        <v>15179020</v>
      </c>
      <c r="W23" s="63">
        <f t="shared" si="17"/>
        <v>15179020</v>
      </c>
      <c r="X23" s="63">
        <f t="shared" si="17"/>
        <v>15179020</v>
      </c>
      <c r="Y23" s="63">
        <f t="shared" si="17"/>
        <v>15179020</v>
      </c>
      <c r="Z23" s="63">
        <f t="shared" si="17"/>
        <v>10117385</v>
      </c>
      <c r="AA23" s="63">
        <f t="shared" si="17"/>
        <v>11734080.099999998</v>
      </c>
      <c r="AB23" s="63">
        <f t="shared" si="17"/>
        <v>18775215.099999994</v>
      </c>
      <c r="AC23" s="63">
        <f t="shared" si="17"/>
        <v>21123405</v>
      </c>
      <c r="AD23" s="63">
        <f t="shared" si="17"/>
        <v>21123405</v>
      </c>
      <c r="AE23" s="63">
        <f t="shared" si="17"/>
        <v>21123405</v>
      </c>
      <c r="AF23" s="63">
        <f t="shared" si="17"/>
        <v>21123405</v>
      </c>
      <c r="AG23" s="63">
        <f t="shared" si="17"/>
        <v>21123405</v>
      </c>
      <c r="AH23" s="63">
        <f t="shared" si="17"/>
        <v>21123405</v>
      </c>
      <c r="AI23" s="63">
        <f t="shared" si="17"/>
        <v>21123405</v>
      </c>
      <c r="AJ23" s="63">
        <f t="shared" si="17"/>
        <v>21123405</v>
      </c>
      <c r="AK23" s="63">
        <f t="shared" si="17"/>
        <v>21123405</v>
      </c>
      <c r="AL23" s="63">
        <f t="shared" si="17"/>
        <v>14082269.999999996</v>
      </c>
      <c r="AM23" s="63">
        <f t="shared" si="17"/>
        <v>12879489.580499997</v>
      </c>
      <c r="AN23" s="63">
        <f t="shared" si="17"/>
        <v>20612573.517999999</v>
      </c>
      <c r="AO23" s="63">
        <f t="shared" si="17"/>
        <v>23185776.339500003</v>
      </c>
      <c r="AP23" s="63">
        <f t="shared" si="17"/>
        <v>23185776.339500003</v>
      </c>
      <c r="AQ23" s="63">
        <f t="shared" si="17"/>
        <v>23185776.339500003</v>
      </c>
      <c r="AR23" s="63">
        <f t="shared" si="17"/>
        <v>23185776.339500003</v>
      </c>
      <c r="AS23" s="63">
        <f t="shared" si="17"/>
        <v>23185776.339500003</v>
      </c>
      <c r="AT23" s="63">
        <f t="shared" si="17"/>
        <v>23185776.339500003</v>
      </c>
      <c r="AU23" s="63">
        <f t="shared" si="17"/>
        <v>23185776.339500003</v>
      </c>
      <c r="AV23" s="63">
        <f t="shared" si="17"/>
        <v>23185776.339500003</v>
      </c>
      <c r="AW23" s="63">
        <f t="shared" si="17"/>
        <v>23185776.339500003</v>
      </c>
      <c r="AX23" s="63">
        <f t="shared" si="17"/>
        <v>15459430.138499998</v>
      </c>
      <c r="AY23" s="63">
        <f t="shared" si="17"/>
        <v>14197886.982315008</v>
      </c>
      <c r="AZ23" s="63">
        <f t="shared" si="17"/>
        <v>22710851.669260003</v>
      </c>
      <c r="BA23" s="63">
        <f t="shared" si="17"/>
        <v>25553312.816945009</v>
      </c>
      <c r="BB23" s="63">
        <f t="shared" si="17"/>
        <v>25553312.816945009</v>
      </c>
      <c r="BC23" s="63">
        <f t="shared" si="17"/>
        <v>25553312.816945009</v>
      </c>
      <c r="BD23" s="63">
        <f t="shared" si="17"/>
        <v>25553312.816945009</v>
      </c>
      <c r="BE23" s="63">
        <f t="shared" si="17"/>
        <v>25553312.816945009</v>
      </c>
      <c r="BF23" s="63">
        <f t="shared" si="17"/>
        <v>25553312.816945009</v>
      </c>
      <c r="BG23" s="63">
        <f t="shared" si="17"/>
        <v>25553312.816945009</v>
      </c>
      <c r="BH23" s="63">
        <f t="shared" si="17"/>
        <v>25553312.816945009</v>
      </c>
      <c r="BI23" s="63">
        <f t="shared" si="17"/>
        <v>25553312.816945009</v>
      </c>
      <c r="BJ23" s="63">
        <f t="shared" si="17"/>
        <v>17033138.751945004</v>
      </c>
      <c r="BL23" s="104">
        <f>BJ21+BJ22</f>
        <v>17033138.751945004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0.26569318563276267</v>
      </c>
      <c r="H24" s="96">
        <f t="shared" si="18"/>
        <v>0.26569318563276267</v>
      </c>
      <c r="I24" s="96">
        <f t="shared" si="18"/>
        <v>0.26569318563276267</v>
      </c>
      <c r="J24" s="96">
        <f t="shared" si="18"/>
        <v>0.26569318563276267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0.26532509912628516</v>
      </c>
      <c r="O24" s="96">
        <f t="shared" si="18"/>
        <v>0.33068017366136032</v>
      </c>
      <c r="P24" s="96">
        <f t="shared" si="18"/>
        <v>0.3306849171386616</v>
      </c>
      <c r="Q24" s="96">
        <f t="shared" si="18"/>
        <v>0.33068755317785004</v>
      </c>
      <c r="R24" s="96">
        <f t="shared" si="18"/>
        <v>0.33068755317785004</v>
      </c>
      <c r="S24" s="96">
        <f t="shared" si="18"/>
        <v>0.33068755317785004</v>
      </c>
      <c r="T24" s="96">
        <f t="shared" si="18"/>
        <v>0.33068755317785004</v>
      </c>
      <c r="U24" s="96">
        <f t="shared" si="18"/>
        <v>0.33068755317785004</v>
      </c>
      <c r="V24" s="96">
        <f t="shared" si="18"/>
        <v>0.33068755317785004</v>
      </c>
      <c r="W24" s="96">
        <f t="shared" si="18"/>
        <v>0.33068755317785004</v>
      </c>
      <c r="X24" s="96">
        <f t="shared" si="18"/>
        <v>0.33068755317785004</v>
      </c>
      <c r="Y24" s="96">
        <f t="shared" si="18"/>
        <v>0.33068755317785004</v>
      </c>
      <c r="Z24" s="96">
        <f t="shared" si="18"/>
        <v>0.33069282691567864</v>
      </c>
      <c r="AA24" s="96">
        <f t="shared" si="18"/>
        <v>0.33426283776070959</v>
      </c>
      <c r="AB24" s="96">
        <f t="shared" si="18"/>
        <v>0.33425394657725499</v>
      </c>
      <c r="AC24" s="96">
        <f t="shared" si="18"/>
        <v>0.33423913043478259</v>
      </c>
      <c r="AD24" s="96">
        <f t="shared" si="18"/>
        <v>0.33423913043478259</v>
      </c>
      <c r="AE24" s="96">
        <f t="shared" si="18"/>
        <v>0.33423913043478259</v>
      </c>
      <c r="AF24" s="96">
        <f t="shared" si="18"/>
        <v>0.33423913043478259</v>
      </c>
      <c r="AG24" s="96">
        <f t="shared" si="18"/>
        <v>0.33423913043478259</v>
      </c>
      <c r="AH24" s="96">
        <f t="shared" si="18"/>
        <v>0.33423913043478259</v>
      </c>
      <c r="AI24" s="96">
        <f t="shared" si="18"/>
        <v>0.33423913043478259</v>
      </c>
      <c r="AJ24" s="96">
        <f t="shared" si="18"/>
        <v>0.33423913043478259</v>
      </c>
      <c r="AK24" s="96">
        <f t="shared" si="18"/>
        <v>0.33423913043478259</v>
      </c>
      <c r="AL24" s="96">
        <f t="shared" si="18"/>
        <v>0.33423913043478254</v>
      </c>
      <c r="AM24" s="96">
        <f t="shared" si="18"/>
        <v>0.3333544715189371</v>
      </c>
      <c r="AN24" s="96">
        <f t="shared" si="18"/>
        <v>0.3333465409303431</v>
      </c>
      <c r="AO24" s="96">
        <f t="shared" si="18"/>
        <v>0.33335094625417205</v>
      </c>
      <c r="AP24" s="96">
        <f t="shared" si="18"/>
        <v>0.33335094625417205</v>
      </c>
      <c r="AQ24" s="96">
        <f t="shared" si="18"/>
        <v>0.33335094625417205</v>
      </c>
      <c r="AR24" s="96">
        <f t="shared" si="18"/>
        <v>0.33335094625417205</v>
      </c>
      <c r="AS24" s="96">
        <f t="shared" si="18"/>
        <v>0.33335094625417205</v>
      </c>
      <c r="AT24" s="96">
        <f t="shared" si="18"/>
        <v>0.33335094625417205</v>
      </c>
      <c r="AU24" s="96">
        <f t="shared" si="18"/>
        <v>0.33335094625417205</v>
      </c>
      <c r="AV24" s="96">
        <f t="shared" si="18"/>
        <v>0.33335094625417205</v>
      </c>
      <c r="AW24" s="96">
        <f t="shared" si="18"/>
        <v>0.33335094625417205</v>
      </c>
      <c r="AX24" s="96">
        <f t="shared" si="18"/>
        <v>0.33334654093034305</v>
      </c>
      <c r="AY24" s="96">
        <f t="shared" si="18"/>
        <v>0.33333846248538201</v>
      </c>
      <c r="AZ24" s="96">
        <f t="shared" si="18"/>
        <v>0.33334615976604587</v>
      </c>
      <c r="BA24" s="96">
        <f t="shared" si="18"/>
        <v>0.33334188297253864</v>
      </c>
      <c r="BB24" s="96">
        <f t="shared" si="18"/>
        <v>0.33334188297253864</v>
      </c>
      <c r="BC24" s="96">
        <f t="shared" si="18"/>
        <v>0.33334188297253864</v>
      </c>
      <c r="BD24" s="96">
        <f t="shared" si="18"/>
        <v>0.33334188297253864</v>
      </c>
      <c r="BE24" s="96">
        <f t="shared" si="18"/>
        <v>0.33334188297253864</v>
      </c>
      <c r="BF24" s="96">
        <f t="shared" si="18"/>
        <v>0.33334188297253864</v>
      </c>
      <c r="BG24" s="96">
        <f t="shared" si="18"/>
        <v>0.33334188297253864</v>
      </c>
      <c r="BH24" s="96">
        <f t="shared" si="18"/>
        <v>0.33334188297253864</v>
      </c>
      <c r="BI24" s="96">
        <f t="shared" si="18"/>
        <v>0.33334188297253864</v>
      </c>
      <c r="BJ24" s="96">
        <f t="shared" si="18"/>
        <v>0.33334615976604587</v>
      </c>
      <c r="BL24" s="178">
        <f>BL23/BL22</f>
        <v>0.33334615976604587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31</v>
      </c>
      <c r="H27" s="368">
        <f t="shared" si="19"/>
        <v>31</v>
      </c>
      <c r="I27" s="368">
        <f t="shared" si="19"/>
        <v>31</v>
      </c>
      <c r="J27" s="368">
        <f t="shared" si="19"/>
        <v>31</v>
      </c>
      <c r="K27" s="368">
        <f t="shared" si="19"/>
        <v>31</v>
      </c>
      <c r="L27" s="368">
        <f t="shared" si="19"/>
        <v>31</v>
      </c>
      <c r="M27" s="368">
        <f t="shared" si="19"/>
        <v>31</v>
      </c>
      <c r="N27" s="368">
        <f t="shared" si="19"/>
        <v>29</v>
      </c>
      <c r="O27" s="368">
        <f t="shared" si="19"/>
        <v>555</v>
      </c>
      <c r="P27" s="368">
        <f t="shared" si="19"/>
        <v>918</v>
      </c>
      <c r="Q27" s="368">
        <f t="shared" si="19"/>
        <v>1033</v>
      </c>
      <c r="R27" s="368">
        <f t="shared" si="19"/>
        <v>1033</v>
      </c>
      <c r="S27" s="368">
        <f t="shared" si="19"/>
        <v>1033</v>
      </c>
      <c r="T27" s="368">
        <f t="shared" si="19"/>
        <v>1033</v>
      </c>
      <c r="U27" s="368">
        <f t="shared" si="19"/>
        <v>1033</v>
      </c>
      <c r="V27" s="368">
        <f t="shared" si="19"/>
        <v>1033</v>
      </c>
      <c r="W27" s="368">
        <f t="shared" si="19"/>
        <v>1033</v>
      </c>
      <c r="X27" s="368">
        <f t="shared" si="19"/>
        <v>1033</v>
      </c>
      <c r="Y27" s="368">
        <f t="shared" si="19"/>
        <v>1033</v>
      </c>
      <c r="Z27" s="368">
        <f t="shared" si="19"/>
        <v>689</v>
      </c>
      <c r="AA27" s="368">
        <f t="shared" si="19"/>
        <v>1634</v>
      </c>
      <c r="AB27" s="368">
        <f t="shared" si="19"/>
        <v>2614</v>
      </c>
      <c r="AC27" s="368">
        <f t="shared" si="19"/>
        <v>2940</v>
      </c>
      <c r="AD27" s="368">
        <f t="shared" si="19"/>
        <v>2940</v>
      </c>
      <c r="AE27" s="368">
        <f t="shared" si="19"/>
        <v>2940</v>
      </c>
      <c r="AF27" s="368">
        <f t="shared" si="19"/>
        <v>2940</v>
      </c>
      <c r="AG27" s="101">
        <f t="shared" si="19"/>
        <v>2940</v>
      </c>
      <c r="AH27" s="101">
        <f t="shared" si="19"/>
        <v>2940</v>
      </c>
      <c r="AI27" s="101">
        <f t="shared" si="19"/>
        <v>2940</v>
      </c>
      <c r="AJ27" s="101">
        <f t="shared" si="19"/>
        <v>2940</v>
      </c>
      <c r="AK27" s="101">
        <f t="shared" si="19"/>
        <v>2940</v>
      </c>
      <c r="AL27" s="101">
        <f t="shared" si="19"/>
        <v>1960</v>
      </c>
      <c r="AM27" s="101">
        <f t="shared" si="19"/>
        <v>1683</v>
      </c>
      <c r="AN27" s="101">
        <f t="shared" si="19"/>
        <v>2692</v>
      </c>
      <c r="AO27" s="101">
        <f t="shared" si="19"/>
        <v>3029</v>
      </c>
      <c r="AP27" s="101">
        <f t="shared" si="19"/>
        <v>3029</v>
      </c>
      <c r="AQ27" s="101">
        <f t="shared" si="19"/>
        <v>3029</v>
      </c>
      <c r="AR27" s="101">
        <f t="shared" si="19"/>
        <v>3029</v>
      </c>
      <c r="AS27" s="101">
        <f t="shared" si="19"/>
        <v>3029</v>
      </c>
      <c r="AT27" s="101">
        <f t="shared" si="19"/>
        <v>3029</v>
      </c>
      <c r="AU27" s="101">
        <f t="shared" si="19"/>
        <v>3029</v>
      </c>
      <c r="AV27" s="101">
        <f t="shared" si="19"/>
        <v>3029</v>
      </c>
      <c r="AW27" s="101">
        <f t="shared" si="19"/>
        <v>3029</v>
      </c>
      <c r="AX27" s="101">
        <f t="shared" si="19"/>
        <v>2019</v>
      </c>
      <c r="AY27" s="101">
        <f t="shared" si="19"/>
        <v>1733</v>
      </c>
      <c r="AZ27" s="101">
        <f t="shared" si="19"/>
        <v>2773</v>
      </c>
      <c r="BA27" s="101">
        <f t="shared" si="19"/>
        <v>3119</v>
      </c>
      <c r="BB27" s="101">
        <f t="shared" si="19"/>
        <v>3119</v>
      </c>
      <c r="BC27" s="101">
        <f t="shared" si="19"/>
        <v>3119</v>
      </c>
      <c r="BD27" s="101">
        <f t="shared" si="19"/>
        <v>3119</v>
      </c>
      <c r="BE27" s="101">
        <f t="shared" si="19"/>
        <v>3119</v>
      </c>
      <c r="BF27" s="101">
        <f t="shared" si="19"/>
        <v>3119</v>
      </c>
      <c r="BG27" s="101">
        <f t="shared" si="19"/>
        <v>3119</v>
      </c>
      <c r="BH27" s="101">
        <f t="shared" si="19"/>
        <v>3119</v>
      </c>
      <c r="BI27" s="101">
        <f t="shared" si="19"/>
        <v>3119</v>
      </c>
      <c r="BJ27" s="101">
        <f t="shared" si="19"/>
        <v>2080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648830</v>
      </c>
      <c r="H28" s="180">
        <f t="shared" si="20"/>
        <v>648830</v>
      </c>
      <c r="I28" s="180">
        <f t="shared" si="20"/>
        <v>648830</v>
      </c>
      <c r="J28" s="180">
        <f t="shared" si="20"/>
        <v>648830</v>
      </c>
      <c r="K28" s="180">
        <f t="shared" si="20"/>
        <v>648830</v>
      </c>
      <c r="L28" s="180">
        <f t="shared" si="20"/>
        <v>648830</v>
      </c>
      <c r="M28" s="180">
        <f t="shared" si="20"/>
        <v>648830</v>
      </c>
      <c r="N28" s="180">
        <f t="shared" si="20"/>
        <v>606970</v>
      </c>
      <c r="O28" s="180">
        <f t="shared" si="20"/>
        <v>13658550</v>
      </c>
      <c r="P28" s="180">
        <f t="shared" si="20"/>
        <v>22591980</v>
      </c>
      <c r="Q28" s="180">
        <f t="shared" si="20"/>
        <v>25422130</v>
      </c>
      <c r="R28" s="180">
        <f t="shared" si="20"/>
        <v>25422130</v>
      </c>
      <c r="S28" s="180">
        <f t="shared" si="20"/>
        <v>25422130</v>
      </c>
      <c r="T28" s="180">
        <f t="shared" si="20"/>
        <v>25422130</v>
      </c>
      <c r="U28" s="180">
        <f t="shared" si="20"/>
        <v>25422130</v>
      </c>
      <c r="V28" s="180">
        <f t="shared" si="20"/>
        <v>25422130</v>
      </c>
      <c r="W28" s="180">
        <f t="shared" si="20"/>
        <v>25422130</v>
      </c>
      <c r="X28" s="180">
        <f t="shared" si="20"/>
        <v>25422130</v>
      </c>
      <c r="Y28" s="180">
        <f t="shared" si="20"/>
        <v>25422130</v>
      </c>
      <c r="Z28" s="180">
        <f t="shared" si="20"/>
        <v>16956290</v>
      </c>
      <c r="AA28" s="180">
        <f t="shared" si="20"/>
        <v>43027631.800000004</v>
      </c>
      <c r="AB28" s="180">
        <f t="shared" si="20"/>
        <v>68833677.799999997</v>
      </c>
      <c r="AC28" s="180">
        <f t="shared" si="20"/>
        <v>77418138</v>
      </c>
      <c r="AD28" s="180">
        <f t="shared" si="20"/>
        <v>77418138</v>
      </c>
      <c r="AE28" s="180">
        <f t="shared" si="20"/>
        <v>77418138</v>
      </c>
      <c r="AF28" s="180">
        <f t="shared" si="20"/>
        <v>77418138</v>
      </c>
      <c r="AG28" s="180">
        <f t="shared" si="20"/>
        <v>77418138</v>
      </c>
      <c r="AH28" s="180">
        <f t="shared" si="20"/>
        <v>77418138</v>
      </c>
      <c r="AI28" s="180">
        <f t="shared" si="20"/>
        <v>77418138</v>
      </c>
      <c r="AJ28" s="180">
        <f t="shared" si="20"/>
        <v>77418138</v>
      </c>
      <c r="AK28" s="180">
        <f t="shared" si="20"/>
        <v>77418138</v>
      </c>
      <c r="AL28" s="180">
        <f t="shared" si="20"/>
        <v>51612092</v>
      </c>
      <c r="AM28" s="180">
        <f t="shared" si="20"/>
        <v>47420189.487000003</v>
      </c>
      <c r="AN28" s="180">
        <f t="shared" si="20"/>
        <v>75849762.387999997</v>
      </c>
      <c r="AO28" s="180">
        <f t="shared" si="20"/>
        <v>85345070.681000009</v>
      </c>
      <c r="AP28" s="180">
        <f t="shared" si="20"/>
        <v>85345070.681000009</v>
      </c>
      <c r="AQ28" s="180">
        <f t="shared" si="20"/>
        <v>85345070.681000009</v>
      </c>
      <c r="AR28" s="180">
        <f t="shared" si="20"/>
        <v>85345070.681000009</v>
      </c>
      <c r="AS28" s="180">
        <f t="shared" si="20"/>
        <v>85345070.681000009</v>
      </c>
      <c r="AT28" s="180">
        <f t="shared" si="20"/>
        <v>85345070.681000009</v>
      </c>
      <c r="AU28" s="180">
        <f t="shared" si="20"/>
        <v>85345070.681000009</v>
      </c>
      <c r="AV28" s="180">
        <f t="shared" si="20"/>
        <v>85345070.681000009</v>
      </c>
      <c r="AW28" s="180">
        <f t="shared" si="20"/>
        <v>85345070.681000009</v>
      </c>
      <c r="AX28" s="180">
        <f t="shared" si="20"/>
        <v>56887321.791000001</v>
      </c>
      <c r="AY28" s="180">
        <f t="shared" si="20"/>
        <v>52247018.162590005</v>
      </c>
      <c r="AZ28" s="180">
        <f t="shared" si="20"/>
        <v>83601258.721790001</v>
      </c>
      <c r="BA28" s="180">
        <f t="shared" si="20"/>
        <v>94032573.369370013</v>
      </c>
      <c r="BB28" s="180">
        <f t="shared" si="20"/>
        <v>94032573.369370013</v>
      </c>
      <c r="BC28" s="180">
        <f t="shared" si="20"/>
        <v>94032573.369370013</v>
      </c>
      <c r="BD28" s="180">
        <f t="shared" si="20"/>
        <v>94032573.369370013</v>
      </c>
      <c r="BE28" s="180">
        <f t="shared" si="20"/>
        <v>94032573.369370013</v>
      </c>
      <c r="BF28" s="180">
        <f t="shared" si="20"/>
        <v>94032573.369370013</v>
      </c>
      <c r="BG28" s="180">
        <f t="shared" si="20"/>
        <v>94032573.369370013</v>
      </c>
      <c r="BH28" s="180">
        <f t="shared" si="20"/>
        <v>94032573.369370013</v>
      </c>
      <c r="BI28" s="180">
        <f t="shared" si="20"/>
        <v>94032573.369370013</v>
      </c>
      <c r="BJ28" s="180">
        <f t="shared" si="20"/>
        <v>62708481.118400007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230330</v>
      </c>
      <c r="H29" s="63">
        <f t="shared" si="21"/>
        <v>230330</v>
      </c>
      <c r="I29" s="63">
        <f t="shared" si="21"/>
        <v>230330</v>
      </c>
      <c r="J29" s="63">
        <f t="shared" si="21"/>
        <v>230330</v>
      </c>
      <c r="K29" s="63">
        <f t="shared" si="21"/>
        <v>230330</v>
      </c>
      <c r="L29" s="63">
        <f t="shared" si="21"/>
        <v>230330</v>
      </c>
      <c r="M29" s="63">
        <f t="shared" si="21"/>
        <v>230330</v>
      </c>
      <c r="N29" s="63">
        <f t="shared" si="21"/>
        <v>215470</v>
      </c>
      <c r="O29" s="63">
        <f t="shared" si="21"/>
        <v>5641575</v>
      </c>
      <c r="P29" s="63">
        <f t="shared" si="21"/>
        <v>9331470</v>
      </c>
      <c r="Q29" s="63">
        <f t="shared" si="21"/>
        <v>10500445</v>
      </c>
      <c r="R29" s="63">
        <f t="shared" si="21"/>
        <v>10500445</v>
      </c>
      <c r="S29" s="63">
        <f t="shared" si="21"/>
        <v>10500445</v>
      </c>
      <c r="T29" s="63">
        <f t="shared" si="21"/>
        <v>10500445</v>
      </c>
      <c r="U29" s="63">
        <f t="shared" si="21"/>
        <v>10500445</v>
      </c>
      <c r="V29" s="63">
        <f t="shared" si="21"/>
        <v>10500445</v>
      </c>
      <c r="W29" s="63">
        <f t="shared" si="21"/>
        <v>10500445</v>
      </c>
      <c r="X29" s="63">
        <f t="shared" si="21"/>
        <v>10500445</v>
      </c>
      <c r="Y29" s="63">
        <f t="shared" si="21"/>
        <v>10500445</v>
      </c>
      <c r="Z29" s="63">
        <f t="shared" si="21"/>
        <v>7003685</v>
      </c>
      <c r="AA29" s="63">
        <f t="shared" si="21"/>
        <v>17890666.000000004</v>
      </c>
      <c r="AB29" s="63">
        <f t="shared" si="21"/>
        <v>28620685.999999989</v>
      </c>
      <c r="AC29" s="63">
        <f t="shared" si="21"/>
        <v>32190060</v>
      </c>
      <c r="AD29" s="63">
        <f t="shared" si="21"/>
        <v>32190060</v>
      </c>
      <c r="AE29" s="63">
        <f t="shared" si="21"/>
        <v>32190060</v>
      </c>
      <c r="AF29" s="63">
        <f t="shared" si="21"/>
        <v>32190060</v>
      </c>
      <c r="AG29" s="63">
        <f t="shared" si="21"/>
        <v>32190060</v>
      </c>
      <c r="AH29" s="63">
        <f t="shared" si="21"/>
        <v>32190060</v>
      </c>
      <c r="AI29" s="63">
        <f t="shared" si="21"/>
        <v>32190060</v>
      </c>
      <c r="AJ29" s="63">
        <f t="shared" si="21"/>
        <v>32190060</v>
      </c>
      <c r="AK29" s="63">
        <f t="shared" si="21"/>
        <v>32190060</v>
      </c>
      <c r="AL29" s="63">
        <f t="shared" si="21"/>
        <v>21460040</v>
      </c>
      <c r="AM29" s="63">
        <f t="shared" si="21"/>
        <v>19586600.0055</v>
      </c>
      <c r="AN29" s="63">
        <f t="shared" si="21"/>
        <v>31329249.681999993</v>
      </c>
      <c r="AO29" s="63">
        <f t="shared" si="21"/>
        <v>35251224.846500009</v>
      </c>
      <c r="AP29" s="63">
        <f t="shared" si="21"/>
        <v>35251224.846500009</v>
      </c>
      <c r="AQ29" s="63">
        <f t="shared" si="21"/>
        <v>35251224.846500009</v>
      </c>
      <c r="AR29" s="63">
        <f t="shared" si="21"/>
        <v>35251224.846500009</v>
      </c>
      <c r="AS29" s="63">
        <f t="shared" si="21"/>
        <v>35251224.846500009</v>
      </c>
      <c r="AT29" s="63">
        <f t="shared" si="21"/>
        <v>35251224.846500009</v>
      </c>
      <c r="AU29" s="63">
        <f t="shared" si="21"/>
        <v>35251224.846500009</v>
      </c>
      <c r="AV29" s="63">
        <f t="shared" si="21"/>
        <v>35251224.846500009</v>
      </c>
      <c r="AW29" s="63">
        <f t="shared" si="21"/>
        <v>35251224.846500009</v>
      </c>
      <c r="AX29" s="63">
        <f t="shared" si="21"/>
        <v>23496937.261499997</v>
      </c>
      <c r="AY29" s="63">
        <f t="shared" si="21"/>
        <v>21580290.110635001</v>
      </c>
      <c r="AZ29" s="63">
        <f t="shared" si="21"/>
        <v>34530954.689434998</v>
      </c>
      <c r="BA29" s="63">
        <f t="shared" si="21"/>
        <v>38839541.174305007</v>
      </c>
      <c r="BB29" s="63">
        <f t="shared" si="21"/>
        <v>38839541.174305007</v>
      </c>
      <c r="BC29" s="63">
        <f t="shared" si="21"/>
        <v>38839541.174305007</v>
      </c>
      <c r="BD29" s="63">
        <f t="shared" si="21"/>
        <v>38839541.174305007</v>
      </c>
      <c r="BE29" s="63">
        <f t="shared" si="21"/>
        <v>38839541.174305007</v>
      </c>
      <c r="BF29" s="63">
        <f t="shared" si="21"/>
        <v>38839541.174305007</v>
      </c>
      <c r="BG29" s="63">
        <f t="shared" si="21"/>
        <v>38839541.174305007</v>
      </c>
      <c r="BH29" s="63">
        <f t="shared" si="21"/>
        <v>38839541.174305007</v>
      </c>
      <c r="BI29" s="63">
        <f t="shared" si="21"/>
        <v>38839541.174305007</v>
      </c>
      <c r="BJ29" s="63">
        <f t="shared" si="21"/>
        <v>25901329.157600001</v>
      </c>
      <c r="BL29" s="104">
        <f>BJ28+BJ30</f>
        <v>64753322.894000009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22500</v>
      </c>
      <c r="H30" s="63">
        <f t="shared" si="22"/>
        <v>22500</v>
      </c>
      <c r="I30" s="63">
        <f t="shared" si="22"/>
        <v>22500</v>
      </c>
      <c r="J30" s="63">
        <f t="shared" si="22"/>
        <v>22500</v>
      </c>
      <c r="K30" s="63">
        <f t="shared" si="22"/>
        <v>22500</v>
      </c>
      <c r="L30" s="63">
        <f t="shared" si="22"/>
        <v>22500</v>
      </c>
      <c r="M30" s="63">
        <f t="shared" si="22"/>
        <v>22500</v>
      </c>
      <c r="N30" s="63">
        <f t="shared" si="22"/>
        <v>20000</v>
      </c>
      <c r="O30" s="63">
        <f t="shared" si="22"/>
        <v>371825</v>
      </c>
      <c r="P30" s="63">
        <f t="shared" si="22"/>
        <v>615250</v>
      </c>
      <c r="Q30" s="63">
        <f t="shared" si="22"/>
        <v>692825</v>
      </c>
      <c r="R30" s="63">
        <f t="shared" si="22"/>
        <v>692825</v>
      </c>
      <c r="S30" s="63">
        <f t="shared" si="22"/>
        <v>692825</v>
      </c>
      <c r="T30" s="63">
        <f t="shared" si="22"/>
        <v>692825</v>
      </c>
      <c r="U30" s="63">
        <f t="shared" si="22"/>
        <v>692825</v>
      </c>
      <c r="V30" s="63">
        <f t="shared" si="22"/>
        <v>692825</v>
      </c>
      <c r="W30" s="63">
        <f t="shared" si="22"/>
        <v>692825</v>
      </c>
      <c r="X30" s="63">
        <f t="shared" si="22"/>
        <v>692825</v>
      </c>
      <c r="Y30" s="63">
        <f t="shared" si="22"/>
        <v>692825</v>
      </c>
      <c r="Z30" s="63">
        <f t="shared" si="22"/>
        <v>462775</v>
      </c>
      <c r="AA30" s="63">
        <f t="shared" si="22"/>
        <v>1405364.75</v>
      </c>
      <c r="AB30" s="63">
        <f t="shared" si="22"/>
        <v>2246866.25</v>
      </c>
      <c r="AC30" s="63">
        <f t="shared" si="22"/>
        <v>2524504.5</v>
      </c>
      <c r="AD30" s="63">
        <f t="shared" si="22"/>
        <v>2524504.5</v>
      </c>
      <c r="AE30" s="63">
        <f t="shared" si="22"/>
        <v>2524504.5</v>
      </c>
      <c r="AF30" s="63">
        <f t="shared" si="22"/>
        <v>2524504.5</v>
      </c>
      <c r="AG30" s="63">
        <f t="shared" si="22"/>
        <v>2524504.5</v>
      </c>
      <c r="AH30" s="63">
        <f t="shared" si="22"/>
        <v>2524504.5</v>
      </c>
      <c r="AI30" s="63">
        <f t="shared" si="22"/>
        <v>2524504.5</v>
      </c>
      <c r="AJ30" s="63">
        <f t="shared" si="22"/>
        <v>2524504.5</v>
      </c>
      <c r="AK30" s="63">
        <f t="shared" si="22"/>
        <v>2524504.5</v>
      </c>
      <c r="AL30" s="63">
        <f t="shared" si="22"/>
        <v>1683003</v>
      </c>
      <c r="AM30" s="63">
        <f t="shared" si="22"/>
        <v>1546616.7875000001</v>
      </c>
      <c r="AN30" s="63">
        <f t="shared" si="22"/>
        <v>2474586.86</v>
      </c>
      <c r="AO30" s="63">
        <f t="shared" si="22"/>
        <v>2783910.2175000003</v>
      </c>
      <c r="AP30" s="63">
        <f t="shared" si="22"/>
        <v>2783910.2175000003</v>
      </c>
      <c r="AQ30" s="63">
        <f t="shared" si="22"/>
        <v>2783910.2175000003</v>
      </c>
      <c r="AR30" s="63">
        <f t="shared" si="22"/>
        <v>2783910.2175000003</v>
      </c>
      <c r="AS30" s="63">
        <f t="shared" si="22"/>
        <v>2783910.2175000003</v>
      </c>
      <c r="AT30" s="63">
        <f t="shared" si="22"/>
        <v>2783910.2175000003</v>
      </c>
      <c r="AU30" s="63">
        <f t="shared" si="22"/>
        <v>2783910.2175000003</v>
      </c>
      <c r="AV30" s="63">
        <f t="shared" si="22"/>
        <v>2783910.2175000003</v>
      </c>
      <c r="AW30" s="63">
        <f t="shared" si="22"/>
        <v>2783910.2175000003</v>
      </c>
      <c r="AX30" s="63">
        <f t="shared" si="22"/>
        <v>1855940.145</v>
      </c>
      <c r="AY30" s="63">
        <f t="shared" si="22"/>
        <v>1704034.8130000001</v>
      </c>
      <c r="AZ30" s="63">
        <f t="shared" si="22"/>
        <v>2726455.7008000002</v>
      </c>
      <c r="BA30" s="63">
        <f t="shared" si="22"/>
        <v>3067262.6634</v>
      </c>
      <c r="BB30" s="63">
        <f t="shared" si="22"/>
        <v>3067262.6634</v>
      </c>
      <c r="BC30" s="63">
        <f t="shared" si="22"/>
        <v>3067262.6634</v>
      </c>
      <c r="BD30" s="63">
        <f t="shared" si="22"/>
        <v>3067262.6634</v>
      </c>
      <c r="BE30" s="63">
        <f t="shared" si="22"/>
        <v>3067262.6634</v>
      </c>
      <c r="BF30" s="63">
        <f t="shared" si="22"/>
        <v>3067262.6634</v>
      </c>
      <c r="BG30" s="63">
        <f t="shared" si="22"/>
        <v>3067262.6634</v>
      </c>
      <c r="BH30" s="63">
        <f t="shared" si="22"/>
        <v>3067262.6634</v>
      </c>
      <c r="BI30" s="63">
        <f t="shared" si="22"/>
        <v>3067262.6634</v>
      </c>
      <c r="BJ30" s="63">
        <f t="shared" si="22"/>
        <v>2044841.7756000001</v>
      </c>
      <c r="BL30" s="104">
        <f>BJ29+BJ30</f>
        <v>27946170.933200002</v>
      </c>
    </row>
    <row r="31" spans="1:64" x14ac:dyDescent="0.15">
      <c r="A31" s="47" t="s">
        <v>1227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252830</v>
      </c>
      <c r="H31" s="63">
        <f t="shared" si="23"/>
        <v>252830</v>
      </c>
      <c r="I31" s="63">
        <f t="shared" si="23"/>
        <v>252830</v>
      </c>
      <c r="J31" s="63">
        <f t="shared" si="23"/>
        <v>252830</v>
      </c>
      <c r="K31" s="63">
        <f t="shared" si="23"/>
        <v>252830</v>
      </c>
      <c r="L31" s="63">
        <f t="shared" si="23"/>
        <v>252830</v>
      </c>
      <c r="M31" s="63">
        <f t="shared" si="23"/>
        <v>252830</v>
      </c>
      <c r="N31" s="63">
        <f t="shared" si="23"/>
        <v>235470</v>
      </c>
      <c r="O31" s="63">
        <f t="shared" si="23"/>
        <v>6013400</v>
      </c>
      <c r="P31" s="63">
        <f t="shared" si="23"/>
        <v>9946720</v>
      </c>
      <c r="Q31" s="63">
        <f t="shared" si="23"/>
        <v>11193270</v>
      </c>
      <c r="R31" s="63">
        <f t="shared" si="23"/>
        <v>11193270</v>
      </c>
      <c r="S31" s="63">
        <f t="shared" si="23"/>
        <v>11193270</v>
      </c>
      <c r="T31" s="63">
        <f t="shared" si="23"/>
        <v>11193270</v>
      </c>
      <c r="U31" s="63">
        <f t="shared" si="23"/>
        <v>11193270</v>
      </c>
      <c r="V31" s="63">
        <f t="shared" si="23"/>
        <v>11193270</v>
      </c>
      <c r="W31" s="63">
        <f t="shared" si="23"/>
        <v>11193270</v>
      </c>
      <c r="X31" s="63">
        <f t="shared" si="23"/>
        <v>11193270</v>
      </c>
      <c r="Y31" s="63">
        <f t="shared" si="23"/>
        <v>11193270</v>
      </c>
      <c r="Z31" s="63">
        <f t="shared" si="23"/>
        <v>7466460</v>
      </c>
      <c r="AA31" s="63">
        <f t="shared" si="23"/>
        <v>19296030.750000004</v>
      </c>
      <c r="AB31" s="63">
        <f t="shared" si="23"/>
        <v>30867552.249999989</v>
      </c>
      <c r="AC31" s="63">
        <f t="shared" si="23"/>
        <v>34714564.5</v>
      </c>
      <c r="AD31" s="63">
        <f t="shared" si="23"/>
        <v>34714564.5</v>
      </c>
      <c r="AE31" s="63">
        <f t="shared" si="23"/>
        <v>34714564.5</v>
      </c>
      <c r="AF31" s="63">
        <f t="shared" si="23"/>
        <v>34714564.5</v>
      </c>
      <c r="AG31" s="63">
        <f t="shared" si="23"/>
        <v>34714564.5</v>
      </c>
      <c r="AH31" s="63">
        <f t="shared" si="23"/>
        <v>34714564.5</v>
      </c>
      <c r="AI31" s="63">
        <f t="shared" si="23"/>
        <v>34714564.5</v>
      </c>
      <c r="AJ31" s="63">
        <f t="shared" si="23"/>
        <v>34714564.5</v>
      </c>
      <c r="AK31" s="63">
        <f t="shared" si="23"/>
        <v>34714564.5</v>
      </c>
      <c r="AL31" s="63">
        <f t="shared" si="23"/>
        <v>23143043</v>
      </c>
      <c r="AM31" s="63">
        <f t="shared" si="23"/>
        <v>21133216.793000001</v>
      </c>
      <c r="AN31" s="63">
        <f t="shared" si="23"/>
        <v>33803836.541999996</v>
      </c>
      <c r="AO31" s="63">
        <f t="shared" si="23"/>
        <v>38035135.06400001</v>
      </c>
      <c r="AP31" s="63">
        <f t="shared" si="23"/>
        <v>38035135.06400001</v>
      </c>
      <c r="AQ31" s="63">
        <f t="shared" si="23"/>
        <v>38035135.06400001</v>
      </c>
      <c r="AR31" s="63">
        <f t="shared" si="23"/>
        <v>38035135.06400001</v>
      </c>
      <c r="AS31" s="63">
        <f t="shared" si="23"/>
        <v>38035135.06400001</v>
      </c>
      <c r="AT31" s="63">
        <f t="shared" si="23"/>
        <v>38035135.06400001</v>
      </c>
      <c r="AU31" s="63">
        <f t="shared" si="23"/>
        <v>38035135.06400001</v>
      </c>
      <c r="AV31" s="63">
        <f t="shared" si="23"/>
        <v>38035135.06400001</v>
      </c>
      <c r="AW31" s="63">
        <f t="shared" si="23"/>
        <v>38035135.06400001</v>
      </c>
      <c r="AX31" s="63">
        <f t="shared" si="23"/>
        <v>25352877.406499997</v>
      </c>
      <c r="AY31" s="63">
        <f t="shared" si="23"/>
        <v>23284324.923635002</v>
      </c>
      <c r="AZ31" s="63">
        <f t="shared" si="23"/>
        <v>37257410.390234999</v>
      </c>
      <c r="BA31" s="63">
        <f t="shared" si="23"/>
        <v>41906803.837705009</v>
      </c>
      <c r="BB31" s="63">
        <f t="shared" si="23"/>
        <v>41906803.837705009</v>
      </c>
      <c r="BC31" s="63">
        <f t="shared" si="23"/>
        <v>41906803.837705009</v>
      </c>
      <c r="BD31" s="63">
        <f t="shared" si="23"/>
        <v>41906803.837705009</v>
      </c>
      <c r="BE31" s="63">
        <f t="shared" si="23"/>
        <v>41906803.837705009</v>
      </c>
      <c r="BF31" s="63">
        <f t="shared" si="23"/>
        <v>41906803.837705009</v>
      </c>
      <c r="BG31" s="63">
        <f t="shared" si="23"/>
        <v>41906803.837705009</v>
      </c>
      <c r="BH31" s="63">
        <f t="shared" si="23"/>
        <v>41906803.837705009</v>
      </c>
      <c r="BI31" s="63">
        <f t="shared" si="23"/>
        <v>41906803.837705009</v>
      </c>
      <c r="BJ31" s="63">
        <f t="shared" si="23"/>
        <v>27946170.933200002</v>
      </c>
      <c r="BL31" s="178">
        <f>BL30/BL29</f>
        <v>0.43157894736842101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0.37661060879150343</v>
      </c>
      <c r="H32" s="96">
        <f t="shared" si="24"/>
        <v>0.37661060879150343</v>
      </c>
      <c r="I32" s="96">
        <f t="shared" si="24"/>
        <v>0.37661060879150343</v>
      </c>
      <c r="J32" s="96">
        <f t="shared" si="24"/>
        <v>0.37661060879150343</v>
      </c>
      <c r="K32" s="96">
        <f t="shared" si="24"/>
        <v>0.37661060879150343</v>
      </c>
      <c r="L32" s="96">
        <f t="shared" si="24"/>
        <v>0.37661060879150343</v>
      </c>
      <c r="M32" s="96">
        <f t="shared" si="24"/>
        <v>0.37661060879150343</v>
      </c>
      <c r="N32" s="96">
        <f t="shared" si="24"/>
        <v>0.37556820900521554</v>
      </c>
      <c r="O32" s="96">
        <f t="shared" si="24"/>
        <v>0.42859866539561486</v>
      </c>
      <c r="P32" s="96">
        <f t="shared" si="24"/>
        <v>0.42860436165798332</v>
      </c>
      <c r="Q32" s="96">
        <f t="shared" si="24"/>
        <v>0.42861532788396534</v>
      </c>
      <c r="R32" s="96">
        <f t="shared" si="24"/>
        <v>0.42861532788396534</v>
      </c>
      <c r="S32" s="96">
        <f t="shared" si="24"/>
        <v>0.42861532788396534</v>
      </c>
      <c r="T32" s="96">
        <f t="shared" si="24"/>
        <v>0.42861532788396534</v>
      </c>
      <c r="U32" s="96">
        <f t="shared" si="24"/>
        <v>0.42861532788396534</v>
      </c>
      <c r="V32" s="96">
        <f t="shared" si="24"/>
        <v>0.42861532788396534</v>
      </c>
      <c r="W32" s="96">
        <f t="shared" si="24"/>
        <v>0.42861532788396534</v>
      </c>
      <c r="X32" s="96">
        <f t="shared" si="24"/>
        <v>0.42861532788396534</v>
      </c>
      <c r="Y32" s="96">
        <f t="shared" si="24"/>
        <v>0.42861532788396534</v>
      </c>
      <c r="Z32" s="96">
        <f t="shared" si="24"/>
        <v>0.42863724315857366</v>
      </c>
      <c r="AA32" s="96">
        <f t="shared" si="24"/>
        <v>0.43427255076722937</v>
      </c>
      <c r="AB32" s="96">
        <f t="shared" si="24"/>
        <v>0.43426162056788575</v>
      </c>
      <c r="AC32" s="96">
        <f t="shared" si="24"/>
        <v>0.43424339519424815</v>
      </c>
      <c r="AD32" s="96">
        <f t="shared" si="24"/>
        <v>0.43424339519424815</v>
      </c>
      <c r="AE32" s="96">
        <f t="shared" si="24"/>
        <v>0.43424339519424815</v>
      </c>
      <c r="AF32" s="96">
        <f t="shared" si="24"/>
        <v>0.43424339519424815</v>
      </c>
      <c r="AG32" s="96">
        <f t="shared" si="24"/>
        <v>0.43424339519424815</v>
      </c>
      <c r="AH32" s="96">
        <f t="shared" si="24"/>
        <v>0.43424339519424815</v>
      </c>
      <c r="AI32" s="96">
        <f t="shared" ref="AI32:BJ32" si="25">IF(AI30+AI28&gt;0,(+AI31/(AI30+AI28)),0)</f>
        <v>0.43424339519424815</v>
      </c>
      <c r="AJ32" s="96">
        <f t="shared" si="25"/>
        <v>0.43424339519424815</v>
      </c>
      <c r="AK32" s="96">
        <f t="shared" si="25"/>
        <v>0.43424339519424815</v>
      </c>
      <c r="AL32" s="96">
        <f t="shared" si="25"/>
        <v>0.43424339519424815</v>
      </c>
      <c r="AM32" s="96">
        <f t="shared" si="25"/>
        <v>0.4315825025330548</v>
      </c>
      <c r="AN32" s="96">
        <f t="shared" si="25"/>
        <v>0.43158783783783783</v>
      </c>
      <c r="AO32" s="96">
        <f t="shared" si="25"/>
        <v>0.43158487340056584</v>
      </c>
      <c r="AP32" s="96">
        <f t="shared" si="25"/>
        <v>0.43158487340056584</v>
      </c>
      <c r="AQ32" s="96">
        <f t="shared" si="25"/>
        <v>0.43158487340056584</v>
      </c>
      <c r="AR32" s="96">
        <f t="shared" si="25"/>
        <v>0.43158487340056584</v>
      </c>
      <c r="AS32" s="96">
        <f t="shared" si="25"/>
        <v>0.43158487340056584</v>
      </c>
      <c r="AT32" s="96">
        <f t="shared" si="25"/>
        <v>0.43158487340056584</v>
      </c>
      <c r="AU32" s="96">
        <f t="shared" si="25"/>
        <v>0.43158487340056584</v>
      </c>
      <c r="AV32" s="96">
        <f t="shared" si="25"/>
        <v>0.43158487340056584</v>
      </c>
      <c r="AW32" s="96">
        <f t="shared" si="25"/>
        <v>0.43158487340056584</v>
      </c>
      <c r="AX32" s="96">
        <f t="shared" si="25"/>
        <v>0.43158783783783777</v>
      </c>
      <c r="AY32" s="96">
        <f t="shared" si="25"/>
        <v>0.43158239996112635</v>
      </c>
      <c r="AZ32" s="96">
        <f t="shared" si="25"/>
        <v>0.43158110508814285</v>
      </c>
      <c r="BA32" s="96">
        <f t="shared" si="25"/>
        <v>0.43158470240425506</v>
      </c>
      <c r="BB32" s="96">
        <f t="shared" si="25"/>
        <v>0.43158470240425506</v>
      </c>
      <c r="BC32" s="96">
        <f t="shared" si="25"/>
        <v>0.43158470240425506</v>
      </c>
      <c r="BD32" s="96">
        <f t="shared" si="25"/>
        <v>0.43158470240425506</v>
      </c>
      <c r="BE32" s="96">
        <f t="shared" si="25"/>
        <v>0.43158470240425506</v>
      </c>
      <c r="BF32" s="96">
        <f t="shared" si="25"/>
        <v>0.43158470240425506</v>
      </c>
      <c r="BG32" s="96">
        <f t="shared" si="25"/>
        <v>0.43158470240425506</v>
      </c>
      <c r="BH32" s="96">
        <f t="shared" si="25"/>
        <v>0.43158470240425506</v>
      </c>
      <c r="BI32" s="96">
        <f t="shared" si="25"/>
        <v>0.43158470240425506</v>
      </c>
      <c r="BJ32" s="96">
        <f t="shared" si="25"/>
        <v>0.43157894736842101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101</v>
      </c>
      <c r="H35" s="368">
        <f t="shared" si="26"/>
        <v>101</v>
      </c>
      <c r="I35" s="368">
        <f t="shared" si="26"/>
        <v>101</v>
      </c>
      <c r="J35" s="368">
        <f t="shared" si="26"/>
        <v>101</v>
      </c>
      <c r="K35" s="368">
        <f t="shared" si="26"/>
        <v>101</v>
      </c>
      <c r="L35" s="368">
        <f t="shared" si="26"/>
        <v>101</v>
      </c>
      <c r="M35" s="368">
        <f t="shared" si="26"/>
        <v>101</v>
      </c>
      <c r="N35" s="368">
        <f t="shared" si="26"/>
        <v>96</v>
      </c>
      <c r="O35" s="368">
        <f t="shared" si="26"/>
        <v>1850</v>
      </c>
      <c r="P35" s="368">
        <f t="shared" si="26"/>
        <v>2960</v>
      </c>
      <c r="Q35" s="368">
        <f t="shared" si="26"/>
        <v>3330</v>
      </c>
      <c r="R35" s="368">
        <f t="shared" si="26"/>
        <v>3330</v>
      </c>
      <c r="S35" s="368">
        <f t="shared" si="26"/>
        <v>3330</v>
      </c>
      <c r="T35" s="368">
        <f t="shared" si="26"/>
        <v>3330</v>
      </c>
      <c r="U35" s="368">
        <f t="shared" si="26"/>
        <v>3330</v>
      </c>
      <c r="V35" s="368">
        <f t="shared" si="26"/>
        <v>3330</v>
      </c>
      <c r="W35" s="368">
        <f t="shared" si="26"/>
        <v>3330</v>
      </c>
      <c r="X35" s="368">
        <f t="shared" si="26"/>
        <v>3330</v>
      </c>
      <c r="Y35" s="368">
        <f t="shared" si="26"/>
        <v>3330</v>
      </c>
      <c r="Z35" s="368">
        <f t="shared" si="26"/>
        <v>2220</v>
      </c>
      <c r="AA35" s="368">
        <f t="shared" si="26"/>
        <v>3267</v>
      </c>
      <c r="AB35" s="368">
        <f t="shared" si="26"/>
        <v>5227</v>
      </c>
      <c r="AC35" s="368">
        <f t="shared" si="26"/>
        <v>5880</v>
      </c>
      <c r="AD35" s="368">
        <f t="shared" si="26"/>
        <v>5880</v>
      </c>
      <c r="AE35" s="368">
        <f t="shared" si="26"/>
        <v>5880</v>
      </c>
      <c r="AF35" s="368">
        <f t="shared" si="26"/>
        <v>5880</v>
      </c>
      <c r="AG35" s="368">
        <f t="shared" si="26"/>
        <v>5880</v>
      </c>
      <c r="AH35" s="368">
        <f t="shared" si="26"/>
        <v>5880</v>
      </c>
      <c r="AI35" s="368">
        <f t="shared" ref="AI35:BJ35" si="27">AI19+AI27</f>
        <v>5880</v>
      </c>
      <c r="AJ35" s="368">
        <f t="shared" si="27"/>
        <v>5880</v>
      </c>
      <c r="AK35" s="368">
        <f t="shared" si="27"/>
        <v>5880</v>
      </c>
      <c r="AL35" s="368">
        <f t="shared" si="27"/>
        <v>3920</v>
      </c>
      <c r="AM35" s="368">
        <f t="shared" si="27"/>
        <v>3365</v>
      </c>
      <c r="AN35" s="368">
        <f t="shared" si="27"/>
        <v>5384</v>
      </c>
      <c r="AO35" s="368">
        <f t="shared" si="27"/>
        <v>6057</v>
      </c>
      <c r="AP35" s="368">
        <f t="shared" si="27"/>
        <v>6057</v>
      </c>
      <c r="AQ35" s="368">
        <f t="shared" si="27"/>
        <v>6057</v>
      </c>
      <c r="AR35" s="368">
        <f t="shared" si="27"/>
        <v>6057</v>
      </c>
      <c r="AS35" s="368">
        <f t="shared" si="27"/>
        <v>6057</v>
      </c>
      <c r="AT35" s="368">
        <f t="shared" si="27"/>
        <v>6057</v>
      </c>
      <c r="AU35" s="368">
        <f t="shared" si="27"/>
        <v>6057</v>
      </c>
      <c r="AV35" s="368">
        <f t="shared" si="27"/>
        <v>6057</v>
      </c>
      <c r="AW35" s="368">
        <f t="shared" si="27"/>
        <v>6057</v>
      </c>
      <c r="AX35" s="368">
        <f t="shared" si="27"/>
        <v>4038</v>
      </c>
      <c r="AY35" s="368">
        <f t="shared" si="27"/>
        <v>3466</v>
      </c>
      <c r="AZ35" s="368">
        <f t="shared" si="27"/>
        <v>5545</v>
      </c>
      <c r="BA35" s="368">
        <f t="shared" si="27"/>
        <v>6238</v>
      </c>
      <c r="BB35" s="368">
        <f t="shared" si="27"/>
        <v>6238</v>
      </c>
      <c r="BC35" s="368">
        <f t="shared" si="27"/>
        <v>6238</v>
      </c>
      <c r="BD35" s="368">
        <f t="shared" si="27"/>
        <v>6238</v>
      </c>
      <c r="BE35" s="368">
        <f t="shared" si="27"/>
        <v>6238</v>
      </c>
      <c r="BF35" s="368">
        <f t="shared" si="27"/>
        <v>6238</v>
      </c>
      <c r="BG35" s="368">
        <f t="shared" si="27"/>
        <v>6238</v>
      </c>
      <c r="BH35" s="368">
        <f t="shared" si="27"/>
        <v>6238</v>
      </c>
      <c r="BI35" s="368">
        <f t="shared" si="27"/>
        <v>6238</v>
      </c>
      <c r="BJ35" s="368">
        <f t="shared" si="27"/>
        <v>4159</v>
      </c>
    </row>
    <row r="36" spans="1:62" x14ac:dyDescent="0.15">
      <c r="A36" s="47" t="s">
        <v>1225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1795430</v>
      </c>
      <c r="H36" s="63">
        <f t="shared" si="28"/>
        <v>1795430</v>
      </c>
      <c r="I36" s="63">
        <f t="shared" si="28"/>
        <v>1795430</v>
      </c>
      <c r="J36" s="63">
        <f t="shared" si="28"/>
        <v>1795430</v>
      </c>
      <c r="K36" s="63">
        <f t="shared" si="28"/>
        <v>1795430</v>
      </c>
      <c r="L36" s="63">
        <f>L28+L20</f>
        <v>1795430</v>
      </c>
      <c r="M36" s="63">
        <f t="shared" si="28"/>
        <v>1795430</v>
      </c>
      <c r="N36" s="63">
        <f t="shared" si="28"/>
        <v>1704430</v>
      </c>
      <c r="O36" s="63">
        <f t="shared" si="28"/>
        <v>38600250</v>
      </c>
      <c r="P36" s="63">
        <f t="shared" si="28"/>
        <v>61920900</v>
      </c>
      <c r="Q36" s="63">
        <f t="shared" si="28"/>
        <v>69662350</v>
      </c>
      <c r="R36" s="63">
        <f t="shared" si="28"/>
        <v>69662350</v>
      </c>
      <c r="S36" s="63">
        <f t="shared" si="28"/>
        <v>69662350</v>
      </c>
      <c r="T36" s="63">
        <f t="shared" si="28"/>
        <v>69662350</v>
      </c>
      <c r="U36" s="63">
        <f t="shared" si="28"/>
        <v>69662350</v>
      </c>
      <c r="V36" s="63">
        <f t="shared" si="28"/>
        <v>69662350</v>
      </c>
      <c r="W36" s="63">
        <f t="shared" si="28"/>
        <v>69662350</v>
      </c>
      <c r="X36" s="63">
        <f t="shared" si="28"/>
        <v>69662350</v>
      </c>
      <c r="Y36" s="63">
        <f t="shared" si="28"/>
        <v>69662350</v>
      </c>
      <c r="Z36" s="63">
        <f t="shared" si="28"/>
        <v>46443350</v>
      </c>
      <c r="AA36" s="63">
        <f t="shared" si="28"/>
        <v>76680822.400000006</v>
      </c>
      <c r="AB36" s="63">
        <f t="shared" si="28"/>
        <v>122682904.40000001</v>
      </c>
      <c r="AC36" s="63">
        <f t="shared" si="28"/>
        <v>138006246</v>
      </c>
      <c r="AD36" s="63">
        <f t="shared" si="28"/>
        <v>138006246</v>
      </c>
      <c r="AE36" s="63">
        <f t="shared" si="28"/>
        <v>138006246</v>
      </c>
      <c r="AF36" s="63">
        <f t="shared" si="28"/>
        <v>138006246</v>
      </c>
      <c r="AG36" s="63">
        <f t="shared" si="28"/>
        <v>138006246</v>
      </c>
      <c r="AH36" s="63">
        <f t="shared" si="28"/>
        <v>138006246</v>
      </c>
      <c r="AI36" s="63">
        <f t="shared" ref="AI36:BJ36" si="29">AI28+AI20</f>
        <v>138006246</v>
      </c>
      <c r="AJ36" s="63">
        <f t="shared" si="29"/>
        <v>138006246</v>
      </c>
      <c r="AK36" s="63">
        <f t="shared" si="29"/>
        <v>138006246</v>
      </c>
      <c r="AL36" s="63">
        <f t="shared" si="29"/>
        <v>92004164</v>
      </c>
      <c r="AM36" s="63">
        <f t="shared" si="29"/>
        <v>84509591.355000004</v>
      </c>
      <c r="AN36" s="63">
        <f t="shared" si="29"/>
        <v>135210445.99599999</v>
      </c>
      <c r="AO36" s="63">
        <f t="shared" si="29"/>
        <v>152114814.35300002</v>
      </c>
      <c r="AP36" s="63">
        <f t="shared" si="29"/>
        <v>152114814.35300002</v>
      </c>
      <c r="AQ36" s="63">
        <f t="shared" si="29"/>
        <v>152114814.35300002</v>
      </c>
      <c r="AR36" s="63">
        <f t="shared" si="29"/>
        <v>152114814.35300002</v>
      </c>
      <c r="AS36" s="63">
        <f t="shared" si="29"/>
        <v>152114814.35300002</v>
      </c>
      <c r="AT36" s="63">
        <f t="shared" si="29"/>
        <v>152114814.35300002</v>
      </c>
      <c r="AU36" s="63">
        <f t="shared" si="29"/>
        <v>152114814.35300002</v>
      </c>
      <c r="AV36" s="63">
        <f t="shared" si="29"/>
        <v>152114814.35300002</v>
      </c>
      <c r="AW36" s="63">
        <f t="shared" si="29"/>
        <v>152114814.35300002</v>
      </c>
      <c r="AX36" s="63">
        <f t="shared" si="29"/>
        <v>101407834.49700001</v>
      </c>
      <c r="AY36" s="63">
        <f t="shared" si="29"/>
        <v>93135988.898530006</v>
      </c>
      <c r="AZ36" s="63">
        <f t="shared" si="29"/>
        <v>149004736.43674999</v>
      </c>
      <c r="BA36" s="63">
        <f t="shared" si="29"/>
        <v>167623282.96279001</v>
      </c>
      <c r="BB36" s="63">
        <f t="shared" si="29"/>
        <v>167623282.96279001</v>
      </c>
      <c r="BC36" s="63">
        <f t="shared" si="29"/>
        <v>167623282.96279001</v>
      </c>
      <c r="BD36" s="63">
        <f t="shared" si="29"/>
        <v>167623282.96279001</v>
      </c>
      <c r="BE36" s="63">
        <f t="shared" si="29"/>
        <v>167623282.96279001</v>
      </c>
      <c r="BF36" s="63">
        <f t="shared" si="29"/>
        <v>167623282.96279001</v>
      </c>
      <c r="BG36" s="63">
        <f t="shared" si="29"/>
        <v>167623282.96279001</v>
      </c>
      <c r="BH36" s="63">
        <f t="shared" si="29"/>
        <v>167623282.96279001</v>
      </c>
      <c r="BI36" s="63">
        <f t="shared" si="29"/>
        <v>167623282.96279001</v>
      </c>
      <c r="BJ36" s="63">
        <f t="shared" si="29"/>
        <v>111761089.40462002</v>
      </c>
    </row>
    <row r="37" spans="1:62" x14ac:dyDescent="0.15">
      <c r="A37" s="47" t="s">
        <v>1226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501930</v>
      </c>
      <c r="H37" s="63">
        <f t="shared" si="30"/>
        <v>501930</v>
      </c>
      <c r="I37" s="63">
        <f t="shared" si="30"/>
        <v>501930</v>
      </c>
      <c r="J37" s="63">
        <f t="shared" si="30"/>
        <v>501930</v>
      </c>
      <c r="K37" s="63">
        <f t="shared" si="30"/>
        <v>501930</v>
      </c>
      <c r="L37" s="63">
        <f t="shared" si="30"/>
        <v>501930</v>
      </c>
      <c r="M37" s="63">
        <f t="shared" si="30"/>
        <v>501930</v>
      </c>
      <c r="N37" s="63">
        <f t="shared" si="30"/>
        <v>475430</v>
      </c>
      <c r="O37" s="63">
        <f t="shared" si="30"/>
        <v>13262650</v>
      </c>
      <c r="P37" s="63">
        <f t="shared" si="30"/>
        <v>21348640</v>
      </c>
      <c r="Q37" s="63">
        <f t="shared" si="30"/>
        <v>24018290</v>
      </c>
      <c r="R37" s="63">
        <f t="shared" si="30"/>
        <v>24018290</v>
      </c>
      <c r="S37" s="63">
        <f t="shared" si="30"/>
        <v>24018290</v>
      </c>
      <c r="T37" s="63">
        <f t="shared" si="30"/>
        <v>24018290</v>
      </c>
      <c r="U37" s="63">
        <f t="shared" si="30"/>
        <v>24018290</v>
      </c>
      <c r="V37" s="63">
        <f t="shared" si="30"/>
        <v>24018290</v>
      </c>
      <c r="W37" s="63">
        <f t="shared" si="30"/>
        <v>24018290</v>
      </c>
      <c r="X37" s="63">
        <f t="shared" si="30"/>
        <v>24018290</v>
      </c>
      <c r="Y37" s="63">
        <f t="shared" si="30"/>
        <v>24018290</v>
      </c>
      <c r="Z37" s="63">
        <f t="shared" si="30"/>
        <v>16013620</v>
      </c>
      <c r="AA37" s="63">
        <f t="shared" si="30"/>
        <v>28173585.350000001</v>
      </c>
      <c r="AB37" s="63">
        <f t="shared" si="30"/>
        <v>45074616.349999979</v>
      </c>
      <c r="AC37" s="63">
        <f t="shared" si="30"/>
        <v>50703093</v>
      </c>
      <c r="AD37" s="63">
        <f t="shared" si="30"/>
        <v>50703093</v>
      </c>
      <c r="AE37" s="63">
        <f t="shared" si="30"/>
        <v>50703093</v>
      </c>
      <c r="AF37" s="63">
        <f t="shared" si="30"/>
        <v>50703093</v>
      </c>
      <c r="AG37" s="63">
        <f t="shared" si="30"/>
        <v>50703093</v>
      </c>
      <c r="AH37" s="63">
        <f t="shared" si="30"/>
        <v>50703093</v>
      </c>
      <c r="AI37" s="63">
        <f t="shared" ref="AI37:BJ37" si="31">AI21+AI29</f>
        <v>50703093</v>
      </c>
      <c r="AJ37" s="63">
        <f t="shared" si="31"/>
        <v>50703093</v>
      </c>
      <c r="AK37" s="63">
        <f t="shared" si="31"/>
        <v>50703093</v>
      </c>
      <c r="AL37" s="63">
        <f t="shared" si="31"/>
        <v>33802062</v>
      </c>
      <c r="AM37" s="63">
        <f t="shared" si="31"/>
        <v>30919472.798499998</v>
      </c>
      <c r="AN37" s="63">
        <f t="shared" si="31"/>
        <v>49467236.339999989</v>
      </c>
      <c r="AO37" s="63">
        <f t="shared" si="31"/>
        <v>55653090.968500011</v>
      </c>
      <c r="AP37" s="63">
        <f t="shared" si="31"/>
        <v>55653090.968500011</v>
      </c>
      <c r="AQ37" s="63">
        <f t="shared" si="31"/>
        <v>55653090.968500011</v>
      </c>
      <c r="AR37" s="63">
        <f t="shared" si="31"/>
        <v>55653090.968500011</v>
      </c>
      <c r="AS37" s="63">
        <f t="shared" si="31"/>
        <v>55653090.968500011</v>
      </c>
      <c r="AT37" s="63">
        <f t="shared" si="31"/>
        <v>55653090.968500011</v>
      </c>
      <c r="AU37" s="63">
        <f t="shared" si="31"/>
        <v>55653090.968500011</v>
      </c>
      <c r="AV37" s="63">
        <f t="shared" si="31"/>
        <v>55653090.968500011</v>
      </c>
      <c r="AW37" s="63">
        <f t="shared" si="31"/>
        <v>55653090.968500011</v>
      </c>
      <c r="AX37" s="63">
        <f t="shared" si="31"/>
        <v>37100427.254999995</v>
      </c>
      <c r="AY37" s="63">
        <f t="shared" si="31"/>
        <v>34074142.279950008</v>
      </c>
      <c r="AZ37" s="63">
        <f t="shared" si="31"/>
        <v>54515350.657894999</v>
      </c>
      <c r="BA37" s="63">
        <f t="shared" si="31"/>
        <v>61325591.327850014</v>
      </c>
      <c r="BB37" s="63">
        <f t="shared" si="31"/>
        <v>61325591.327850014</v>
      </c>
      <c r="BC37" s="63">
        <f t="shared" si="31"/>
        <v>61325591.327850014</v>
      </c>
      <c r="BD37" s="63">
        <f t="shared" si="31"/>
        <v>61325591.327850014</v>
      </c>
      <c r="BE37" s="63">
        <f t="shared" si="31"/>
        <v>61325591.327850014</v>
      </c>
      <c r="BF37" s="63">
        <f t="shared" si="31"/>
        <v>61325591.327850014</v>
      </c>
      <c r="BG37" s="63">
        <f t="shared" si="31"/>
        <v>61325591.327850014</v>
      </c>
      <c r="BH37" s="63">
        <f t="shared" si="31"/>
        <v>61325591.327850014</v>
      </c>
      <c r="BI37" s="63">
        <f t="shared" si="31"/>
        <v>61325591.327850014</v>
      </c>
      <c r="BJ37" s="63">
        <f t="shared" si="31"/>
        <v>40889626.133945003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67500</v>
      </c>
      <c r="H38" s="63">
        <f t="shared" si="32"/>
        <v>67500</v>
      </c>
      <c r="I38" s="63">
        <f t="shared" si="32"/>
        <v>67500</v>
      </c>
      <c r="J38" s="63">
        <f t="shared" si="32"/>
        <v>67500</v>
      </c>
      <c r="K38" s="63">
        <f t="shared" si="32"/>
        <v>67500</v>
      </c>
      <c r="L38" s="63">
        <f t="shared" si="32"/>
        <v>67500</v>
      </c>
      <c r="M38" s="63">
        <f t="shared" si="32"/>
        <v>67500</v>
      </c>
      <c r="N38" s="63">
        <f t="shared" si="32"/>
        <v>62500</v>
      </c>
      <c r="O38" s="63">
        <f t="shared" si="32"/>
        <v>1308075</v>
      </c>
      <c r="P38" s="63">
        <f t="shared" si="32"/>
        <v>2091850</v>
      </c>
      <c r="Q38" s="63">
        <f t="shared" si="32"/>
        <v>2354000</v>
      </c>
      <c r="R38" s="63">
        <f t="shared" si="32"/>
        <v>2354000</v>
      </c>
      <c r="S38" s="63">
        <f t="shared" si="32"/>
        <v>2354000</v>
      </c>
      <c r="T38" s="63">
        <f t="shared" si="32"/>
        <v>2354000</v>
      </c>
      <c r="U38" s="63">
        <f t="shared" si="32"/>
        <v>2354000</v>
      </c>
      <c r="V38" s="63">
        <f t="shared" si="32"/>
        <v>2354000</v>
      </c>
      <c r="W38" s="63">
        <f t="shared" si="32"/>
        <v>2354000</v>
      </c>
      <c r="X38" s="63">
        <f t="shared" si="32"/>
        <v>2354000</v>
      </c>
      <c r="Y38" s="63">
        <f t="shared" si="32"/>
        <v>2354000</v>
      </c>
      <c r="Z38" s="63">
        <f t="shared" si="32"/>
        <v>1570225</v>
      </c>
      <c r="AA38" s="63">
        <f t="shared" si="32"/>
        <v>2856525.5</v>
      </c>
      <c r="AB38" s="63">
        <f t="shared" si="32"/>
        <v>4568151</v>
      </c>
      <c r="AC38" s="63">
        <f t="shared" si="32"/>
        <v>5134876.5</v>
      </c>
      <c r="AD38" s="63">
        <f t="shared" si="32"/>
        <v>5134876.5</v>
      </c>
      <c r="AE38" s="63">
        <f t="shared" si="32"/>
        <v>5134876.5</v>
      </c>
      <c r="AF38" s="63">
        <f t="shared" si="32"/>
        <v>5134876.5</v>
      </c>
      <c r="AG38" s="63">
        <f t="shared" si="32"/>
        <v>5134876.5</v>
      </c>
      <c r="AH38" s="63">
        <f t="shared" si="32"/>
        <v>5134876.5</v>
      </c>
      <c r="AI38" s="63">
        <f t="shared" ref="AI38:BJ38" si="33">AI22+AI30</f>
        <v>5134876.5</v>
      </c>
      <c r="AJ38" s="63">
        <f t="shared" si="33"/>
        <v>5134876.5</v>
      </c>
      <c r="AK38" s="63">
        <f t="shared" si="33"/>
        <v>5134876.5</v>
      </c>
      <c r="AL38" s="63">
        <f t="shared" si="33"/>
        <v>3423251</v>
      </c>
      <c r="AM38" s="63">
        <f t="shared" si="33"/>
        <v>3093233.5750000002</v>
      </c>
      <c r="AN38" s="63">
        <f t="shared" si="33"/>
        <v>4949173.72</v>
      </c>
      <c r="AO38" s="63">
        <f t="shared" si="33"/>
        <v>5567820.4350000005</v>
      </c>
      <c r="AP38" s="63">
        <f t="shared" si="33"/>
        <v>5567820.4350000005</v>
      </c>
      <c r="AQ38" s="63">
        <f t="shared" si="33"/>
        <v>5567820.4350000005</v>
      </c>
      <c r="AR38" s="63">
        <f t="shared" si="33"/>
        <v>5567820.4350000005</v>
      </c>
      <c r="AS38" s="63">
        <f t="shared" si="33"/>
        <v>5567820.4350000005</v>
      </c>
      <c r="AT38" s="63">
        <f t="shared" si="33"/>
        <v>5567820.4350000005</v>
      </c>
      <c r="AU38" s="63">
        <f t="shared" si="33"/>
        <v>5567820.4350000005</v>
      </c>
      <c r="AV38" s="63">
        <f t="shared" si="33"/>
        <v>5567820.4350000005</v>
      </c>
      <c r="AW38" s="63">
        <f t="shared" si="33"/>
        <v>5567820.4350000005</v>
      </c>
      <c r="AX38" s="63">
        <f t="shared" si="33"/>
        <v>3711880.29</v>
      </c>
      <c r="AY38" s="63">
        <f t="shared" si="33"/>
        <v>3408069.6260000002</v>
      </c>
      <c r="AZ38" s="63">
        <f t="shared" si="33"/>
        <v>5452911.4016000004</v>
      </c>
      <c r="BA38" s="63">
        <f t="shared" si="33"/>
        <v>6134525.3267999999</v>
      </c>
      <c r="BB38" s="63">
        <f t="shared" si="33"/>
        <v>6134525.3267999999</v>
      </c>
      <c r="BC38" s="63">
        <f t="shared" si="33"/>
        <v>6134525.3267999999</v>
      </c>
      <c r="BD38" s="63">
        <f t="shared" si="33"/>
        <v>6134525.3267999999</v>
      </c>
      <c r="BE38" s="63">
        <f t="shared" si="33"/>
        <v>6134525.3267999999</v>
      </c>
      <c r="BF38" s="63">
        <f t="shared" si="33"/>
        <v>6134525.3267999999</v>
      </c>
      <c r="BG38" s="63">
        <f t="shared" si="33"/>
        <v>6134525.3267999999</v>
      </c>
      <c r="BH38" s="63">
        <f t="shared" si="33"/>
        <v>6134525.3267999999</v>
      </c>
      <c r="BI38" s="63">
        <f t="shared" si="33"/>
        <v>6134525.3267999999</v>
      </c>
      <c r="BJ38" s="63">
        <f t="shared" si="33"/>
        <v>4089683.5512000001</v>
      </c>
    </row>
    <row r="39" spans="1:62" x14ac:dyDescent="0.15">
      <c r="A39" s="47" t="s">
        <v>1227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569430</v>
      </c>
      <c r="H39" s="63">
        <f t="shared" si="34"/>
        <v>569430</v>
      </c>
      <c r="I39" s="63">
        <f t="shared" si="34"/>
        <v>569430</v>
      </c>
      <c r="J39" s="63">
        <f t="shared" si="34"/>
        <v>569430</v>
      </c>
      <c r="K39" s="63">
        <f t="shared" si="34"/>
        <v>569430</v>
      </c>
      <c r="L39" s="63">
        <f t="shared" si="34"/>
        <v>569430</v>
      </c>
      <c r="M39" s="63">
        <f t="shared" si="34"/>
        <v>569430</v>
      </c>
      <c r="N39" s="63">
        <f t="shared" si="34"/>
        <v>537930</v>
      </c>
      <c r="O39" s="63">
        <f t="shared" si="34"/>
        <v>14570725</v>
      </c>
      <c r="P39" s="63">
        <f t="shared" si="34"/>
        <v>23440490</v>
      </c>
      <c r="Q39" s="63">
        <f t="shared" si="34"/>
        <v>26372290</v>
      </c>
      <c r="R39" s="63">
        <f t="shared" si="34"/>
        <v>26372290</v>
      </c>
      <c r="S39" s="63">
        <f t="shared" si="34"/>
        <v>26372290</v>
      </c>
      <c r="T39" s="63">
        <f t="shared" si="34"/>
        <v>26372290</v>
      </c>
      <c r="U39" s="63">
        <f t="shared" si="34"/>
        <v>26372290</v>
      </c>
      <c r="V39" s="63">
        <f t="shared" si="34"/>
        <v>26372290</v>
      </c>
      <c r="W39" s="63">
        <f t="shared" si="34"/>
        <v>26372290</v>
      </c>
      <c r="X39" s="63">
        <f t="shared" si="34"/>
        <v>26372290</v>
      </c>
      <c r="Y39" s="63">
        <f t="shared" si="34"/>
        <v>26372290</v>
      </c>
      <c r="Z39" s="63">
        <f t="shared" si="34"/>
        <v>17583845</v>
      </c>
      <c r="AA39" s="63">
        <f t="shared" si="34"/>
        <v>31030110.850000001</v>
      </c>
      <c r="AB39" s="63">
        <f t="shared" si="34"/>
        <v>49642767.349999979</v>
      </c>
      <c r="AC39" s="63">
        <f t="shared" si="34"/>
        <v>55837969.5</v>
      </c>
      <c r="AD39" s="63">
        <f t="shared" si="34"/>
        <v>55837969.5</v>
      </c>
      <c r="AE39" s="63">
        <f t="shared" si="34"/>
        <v>55837969.5</v>
      </c>
      <c r="AF39" s="63">
        <f t="shared" si="34"/>
        <v>55837969.5</v>
      </c>
      <c r="AG39" s="63">
        <f t="shared" si="34"/>
        <v>55837969.5</v>
      </c>
      <c r="AH39" s="63">
        <f t="shared" si="34"/>
        <v>55837969.5</v>
      </c>
      <c r="AI39" s="63">
        <f t="shared" ref="AI39:BJ39" si="35">AI23+AI31</f>
        <v>55837969.5</v>
      </c>
      <c r="AJ39" s="63">
        <f t="shared" si="35"/>
        <v>55837969.5</v>
      </c>
      <c r="AK39" s="63">
        <f t="shared" si="35"/>
        <v>55837969.5</v>
      </c>
      <c r="AL39" s="63">
        <f t="shared" si="35"/>
        <v>37225313</v>
      </c>
      <c r="AM39" s="63">
        <f t="shared" si="35"/>
        <v>34012706.373499997</v>
      </c>
      <c r="AN39" s="63">
        <f t="shared" si="35"/>
        <v>54416410.059999995</v>
      </c>
      <c r="AO39" s="63">
        <f t="shared" si="35"/>
        <v>61220911.403500013</v>
      </c>
      <c r="AP39" s="63">
        <f t="shared" si="35"/>
        <v>61220911.403500013</v>
      </c>
      <c r="AQ39" s="63">
        <f t="shared" si="35"/>
        <v>61220911.403500013</v>
      </c>
      <c r="AR39" s="63">
        <f t="shared" si="35"/>
        <v>61220911.403500013</v>
      </c>
      <c r="AS39" s="63">
        <f t="shared" si="35"/>
        <v>61220911.403500013</v>
      </c>
      <c r="AT39" s="63">
        <f t="shared" si="35"/>
        <v>61220911.403500013</v>
      </c>
      <c r="AU39" s="63">
        <f t="shared" si="35"/>
        <v>61220911.403500013</v>
      </c>
      <c r="AV39" s="63">
        <f t="shared" si="35"/>
        <v>61220911.403500013</v>
      </c>
      <c r="AW39" s="63">
        <f t="shared" si="35"/>
        <v>61220911.403500013</v>
      </c>
      <c r="AX39" s="63">
        <f t="shared" si="35"/>
        <v>40812307.544999994</v>
      </c>
      <c r="AY39" s="63">
        <f t="shared" si="35"/>
        <v>37482211.90595001</v>
      </c>
      <c r="AZ39" s="63">
        <f t="shared" si="35"/>
        <v>59968262.059495002</v>
      </c>
      <c r="BA39" s="63">
        <f t="shared" si="35"/>
        <v>67460116.654650018</v>
      </c>
      <c r="BB39" s="63">
        <f t="shared" si="35"/>
        <v>67460116.654650018</v>
      </c>
      <c r="BC39" s="63">
        <f t="shared" si="35"/>
        <v>67460116.654650018</v>
      </c>
      <c r="BD39" s="63">
        <f t="shared" si="35"/>
        <v>67460116.654650018</v>
      </c>
      <c r="BE39" s="63">
        <f t="shared" si="35"/>
        <v>67460116.654650018</v>
      </c>
      <c r="BF39" s="63">
        <f t="shared" si="35"/>
        <v>67460116.654650018</v>
      </c>
      <c r="BG39" s="63">
        <f t="shared" si="35"/>
        <v>67460116.654650018</v>
      </c>
      <c r="BH39" s="63">
        <f t="shared" si="35"/>
        <v>67460116.654650018</v>
      </c>
      <c r="BI39" s="63">
        <f t="shared" si="35"/>
        <v>67460116.654650018</v>
      </c>
      <c r="BJ39" s="63">
        <f t="shared" si="35"/>
        <v>44979309.685145006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1210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1209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101</v>
      </c>
      <c r="H44" s="169">
        <v>101</v>
      </c>
      <c r="I44" s="169">
        <v>101</v>
      </c>
      <c r="J44" s="169">
        <v>101</v>
      </c>
      <c r="K44" s="169">
        <v>101</v>
      </c>
      <c r="L44" s="169">
        <v>101</v>
      </c>
      <c r="M44" s="169">
        <v>101</v>
      </c>
      <c r="N44" s="169">
        <v>96</v>
      </c>
      <c r="O44" s="169" cm="1">
        <f t="array" ref="O44:Z44">PronosticoVentaAñ2</f>
        <v>1850</v>
      </c>
      <c r="P44" s="169">
        <v>2960</v>
      </c>
      <c r="Q44" s="169">
        <v>3330</v>
      </c>
      <c r="R44" s="169">
        <v>3330</v>
      </c>
      <c r="S44" s="169">
        <v>3330</v>
      </c>
      <c r="T44" s="169">
        <v>3330</v>
      </c>
      <c r="U44" s="169">
        <v>3330</v>
      </c>
      <c r="V44" s="169">
        <v>3330</v>
      </c>
      <c r="W44" s="169">
        <v>3330</v>
      </c>
      <c r="X44" s="169">
        <v>3330</v>
      </c>
      <c r="Y44" s="169">
        <v>3330</v>
      </c>
      <c r="Z44" s="169">
        <v>2220</v>
      </c>
      <c r="AA44" s="169" cm="1">
        <f t="array" ref="AA44:AL44">PronosticoVentaAñ3</f>
        <v>3267</v>
      </c>
      <c r="AB44" s="169">
        <v>5227</v>
      </c>
      <c r="AC44" s="169">
        <v>5880</v>
      </c>
      <c r="AD44" s="169">
        <v>5880</v>
      </c>
      <c r="AE44" s="169">
        <v>5880</v>
      </c>
      <c r="AF44" s="169">
        <v>5880</v>
      </c>
      <c r="AG44" s="169">
        <v>5880</v>
      </c>
      <c r="AH44" s="169">
        <v>5880</v>
      </c>
      <c r="AI44" s="169">
        <v>5880</v>
      </c>
      <c r="AJ44" s="169">
        <v>5880</v>
      </c>
      <c r="AK44" s="169">
        <v>5880</v>
      </c>
      <c r="AL44" s="368">
        <v>3920</v>
      </c>
      <c r="AM44" s="368" cm="1">
        <f t="array" ref="AM44:AX44">PronosticoVentaAñ4</f>
        <v>3365</v>
      </c>
      <c r="AN44" s="368">
        <v>5384</v>
      </c>
      <c r="AO44" s="368">
        <v>6057</v>
      </c>
      <c r="AP44" s="368">
        <v>6057</v>
      </c>
      <c r="AQ44" s="368">
        <v>6057</v>
      </c>
      <c r="AR44" s="368">
        <v>6057</v>
      </c>
      <c r="AS44" s="368">
        <v>6057</v>
      </c>
      <c r="AT44" s="368">
        <v>6057</v>
      </c>
      <c r="AU44" s="368">
        <v>6057</v>
      </c>
      <c r="AV44" s="368">
        <v>6057</v>
      </c>
      <c r="AW44" s="368">
        <v>6057</v>
      </c>
      <c r="AX44" s="368">
        <v>4038</v>
      </c>
      <c r="AY44" s="368" cm="1">
        <f t="array" ref="AY44:BJ44">PronosticoVentaAñ5</f>
        <v>3466</v>
      </c>
      <c r="AZ44" s="368">
        <v>5545</v>
      </c>
      <c r="BA44" s="368">
        <v>6238</v>
      </c>
      <c r="BB44" s="368">
        <v>6238</v>
      </c>
      <c r="BC44" s="368">
        <v>6238</v>
      </c>
      <c r="BD44" s="368">
        <v>6238</v>
      </c>
      <c r="BE44" s="368">
        <v>6238</v>
      </c>
      <c r="BF44" s="368">
        <v>6238</v>
      </c>
      <c r="BG44" s="368">
        <v>6238</v>
      </c>
      <c r="BH44" s="368">
        <v>6238</v>
      </c>
      <c r="BI44" s="368">
        <v>6238</v>
      </c>
      <c r="BJ44" s="368">
        <v>4159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70</v>
      </c>
      <c r="H46" s="169">
        <f t="shared" si="41"/>
        <v>70</v>
      </c>
      <c r="I46" s="169">
        <f t="shared" si="41"/>
        <v>70</v>
      </c>
      <c r="J46" s="169">
        <f t="shared" si="41"/>
        <v>70</v>
      </c>
      <c r="K46" s="169">
        <f t="shared" si="41"/>
        <v>70</v>
      </c>
      <c r="L46" s="169">
        <f t="shared" si="41"/>
        <v>70</v>
      </c>
      <c r="M46" s="169">
        <f t="shared" si="41"/>
        <v>70</v>
      </c>
      <c r="N46" s="169">
        <f t="shared" si="41"/>
        <v>67</v>
      </c>
      <c r="O46" s="169">
        <f t="shared" si="41"/>
        <v>1295</v>
      </c>
      <c r="P46" s="169">
        <f t="shared" si="41"/>
        <v>2042</v>
      </c>
      <c r="Q46" s="169">
        <f t="shared" si="41"/>
        <v>2297</v>
      </c>
      <c r="R46" s="169">
        <f t="shared" si="41"/>
        <v>2297</v>
      </c>
      <c r="S46" s="169">
        <f t="shared" si="41"/>
        <v>2297</v>
      </c>
      <c r="T46" s="169">
        <f t="shared" si="41"/>
        <v>2297</v>
      </c>
      <c r="U46" s="169">
        <f t="shared" si="41"/>
        <v>2297</v>
      </c>
      <c r="V46" s="169">
        <f t="shared" si="41"/>
        <v>2297</v>
      </c>
      <c r="W46" s="169">
        <f t="shared" si="41"/>
        <v>2297</v>
      </c>
      <c r="X46" s="169">
        <f t="shared" si="41"/>
        <v>2297</v>
      </c>
      <c r="Y46" s="169">
        <f t="shared" si="41"/>
        <v>2297</v>
      </c>
      <c r="Z46" s="169">
        <f t="shared" si="41"/>
        <v>1531</v>
      </c>
      <c r="AA46" s="169">
        <f t="shared" si="41"/>
        <v>1633</v>
      </c>
      <c r="AB46" s="169">
        <f t="shared" si="41"/>
        <v>2613</v>
      </c>
      <c r="AC46" s="169">
        <f t="shared" si="41"/>
        <v>2940</v>
      </c>
      <c r="AD46" s="169">
        <f t="shared" si="41"/>
        <v>2940</v>
      </c>
      <c r="AE46" s="169">
        <f t="shared" si="41"/>
        <v>2940</v>
      </c>
      <c r="AF46" s="169">
        <f t="shared" si="41"/>
        <v>2940</v>
      </c>
      <c r="AG46" s="169">
        <f t="shared" si="41"/>
        <v>2940</v>
      </c>
      <c r="AH46" s="169">
        <f t="shared" si="41"/>
        <v>2940</v>
      </c>
      <c r="AI46" s="169">
        <f t="shared" si="41"/>
        <v>2940</v>
      </c>
      <c r="AJ46" s="169">
        <f t="shared" si="41"/>
        <v>2940</v>
      </c>
      <c r="AK46" s="169">
        <f t="shared" si="41"/>
        <v>2940</v>
      </c>
      <c r="AL46" s="169">
        <f t="shared" si="41"/>
        <v>1960</v>
      </c>
      <c r="AM46" s="169">
        <f t="shared" si="41"/>
        <v>1682</v>
      </c>
      <c r="AN46" s="169">
        <f t="shared" si="41"/>
        <v>2692</v>
      </c>
      <c r="AO46" s="169">
        <f t="shared" si="41"/>
        <v>3028</v>
      </c>
      <c r="AP46" s="169">
        <f t="shared" si="41"/>
        <v>3028</v>
      </c>
      <c r="AQ46" s="169">
        <f t="shared" si="41"/>
        <v>3028</v>
      </c>
      <c r="AR46" s="169">
        <f t="shared" si="41"/>
        <v>3028</v>
      </c>
      <c r="AS46" s="169">
        <f t="shared" si="41"/>
        <v>3028</v>
      </c>
      <c r="AT46" s="169">
        <f t="shared" si="41"/>
        <v>3028</v>
      </c>
      <c r="AU46" s="169">
        <f t="shared" si="41"/>
        <v>3028</v>
      </c>
      <c r="AV46" s="169">
        <f t="shared" si="41"/>
        <v>3028</v>
      </c>
      <c r="AW46" s="169">
        <f t="shared" si="41"/>
        <v>3028</v>
      </c>
      <c r="AX46" s="169">
        <f t="shared" si="41"/>
        <v>2019</v>
      </c>
      <c r="AY46" s="169">
        <f t="shared" si="41"/>
        <v>1733</v>
      </c>
      <c r="AZ46" s="169">
        <f t="shared" si="41"/>
        <v>2772</v>
      </c>
      <c r="BA46" s="169">
        <f t="shared" si="41"/>
        <v>3119</v>
      </c>
      <c r="BB46" s="169">
        <f t="shared" si="41"/>
        <v>3119</v>
      </c>
      <c r="BC46" s="169">
        <f t="shared" si="41"/>
        <v>3119</v>
      </c>
      <c r="BD46" s="169">
        <f t="shared" si="41"/>
        <v>3119</v>
      </c>
      <c r="BE46" s="169">
        <f t="shared" si="41"/>
        <v>3119</v>
      </c>
      <c r="BF46" s="169">
        <f t="shared" si="41"/>
        <v>3119</v>
      </c>
      <c r="BG46" s="169">
        <f t="shared" si="41"/>
        <v>3119</v>
      </c>
      <c r="BH46" s="169">
        <f t="shared" si="41"/>
        <v>3119</v>
      </c>
      <c r="BI46" s="169">
        <f t="shared" si="41"/>
        <v>3119</v>
      </c>
      <c r="BJ46" s="169">
        <f t="shared" si="41"/>
        <v>2079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31</v>
      </c>
      <c r="H47" s="169">
        <f t="shared" si="42"/>
        <v>31</v>
      </c>
      <c r="I47" s="169">
        <f t="shared" si="42"/>
        <v>31</v>
      </c>
      <c r="J47" s="169">
        <f t="shared" si="42"/>
        <v>31</v>
      </c>
      <c r="K47" s="169">
        <f t="shared" si="42"/>
        <v>31</v>
      </c>
      <c r="L47" s="169">
        <f t="shared" si="42"/>
        <v>31</v>
      </c>
      <c r="M47" s="169">
        <f t="shared" si="42"/>
        <v>31</v>
      </c>
      <c r="N47" s="169">
        <f t="shared" si="42"/>
        <v>29</v>
      </c>
      <c r="O47" s="169">
        <f t="shared" si="42"/>
        <v>555</v>
      </c>
      <c r="P47" s="169">
        <f t="shared" si="42"/>
        <v>918</v>
      </c>
      <c r="Q47" s="169">
        <f t="shared" si="42"/>
        <v>1033</v>
      </c>
      <c r="R47" s="169">
        <f t="shared" si="42"/>
        <v>1033</v>
      </c>
      <c r="S47" s="169">
        <f t="shared" si="42"/>
        <v>1033</v>
      </c>
      <c r="T47" s="169">
        <f t="shared" si="42"/>
        <v>1033</v>
      </c>
      <c r="U47" s="169">
        <f t="shared" si="42"/>
        <v>1033</v>
      </c>
      <c r="V47" s="169">
        <f t="shared" si="42"/>
        <v>1033</v>
      </c>
      <c r="W47" s="169">
        <f t="shared" si="42"/>
        <v>1033</v>
      </c>
      <c r="X47" s="169">
        <f t="shared" si="42"/>
        <v>1033</v>
      </c>
      <c r="Y47" s="169">
        <f t="shared" si="42"/>
        <v>1033</v>
      </c>
      <c r="Z47" s="169">
        <f t="shared" si="42"/>
        <v>689</v>
      </c>
      <c r="AA47" s="169">
        <f t="shared" ref="AA47:AL47" si="43">ROUNDUP(AA45*AA$44,0)</f>
        <v>1634</v>
      </c>
      <c r="AB47" s="169">
        <f t="shared" si="43"/>
        <v>2614</v>
      </c>
      <c r="AC47" s="169">
        <f t="shared" si="43"/>
        <v>2940</v>
      </c>
      <c r="AD47" s="169">
        <f t="shared" si="43"/>
        <v>2940</v>
      </c>
      <c r="AE47" s="169">
        <f t="shared" si="43"/>
        <v>2940</v>
      </c>
      <c r="AF47" s="169">
        <f t="shared" si="43"/>
        <v>2940</v>
      </c>
      <c r="AG47" s="169">
        <f t="shared" si="43"/>
        <v>2940</v>
      </c>
      <c r="AH47" s="169">
        <f t="shared" si="43"/>
        <v>2940</v>
      </c>
      <c r="AI47" s="169">
        <f t="shared" si="43"/>
        <v>2940</v>
      </c>
      <c r="AJ47" s="169">
        <f t="shared" si="43"/>
        <v>2940</v>
      </c>
      <c r="AK47" s="169">
        <f t="shared" si="43"/>
        <v>2940</v>
      </c>
      <c r="AL47" s="169">
        <f t="shared" si="43"/>
        <v>1960</v>
      </c>
      <c r="AM47" s="169">
        <f t="shared" ref="AM47:AX47" si="44">ROUNDUP(AM45*AM$44,0)</f>
        <v>1683</v>
      </c>
      <c r="AN47" s="169">
        <f t="shared" si="44"/>
        <v>2692</v>
      </c>
      <c r="AO47" s="169">
        <f t="shared" si="44"/>
        <v>3029</v>
      </c>
      <c r="AP47" s="169">
        <f t="shared" si="44"/>
        <v>3029</v>
      </c>
      <c r="AQ47" s="169">
        <f t="shared" si="44"/>
        <v>3029</v>
      </c>
      <c r="AR47" s="169">
        <f t="shared" si="44"/>
        <v>3029</v>
      </c>
      <c r="AS47" s="169">
        <f t="shared" si="44"/>
        <v>3029</v>
      </c>
      <c r="AT47" s="169">
        <f t="shared" si="44"/>
        <v>3029</v>
      </c>
      <c r="AU47" s="169">
        <f t="shared" si="44"/>
        <v>3029</v>
      </c>
      <c r="AV47" s="169">
        <f t="shared" si="44"/>
        <v>3029</v>
      </c>
      <c r="AW47" s="169">
        <f t="shared" si="44"/>
        <v>3029</v>
      </c>
      <c r="AX47" s="169">
        <f t="shared" si="44"/>
        <v>2019</v>
      </c>
      <c r="AY47" s="169">
        <f t="shared" ref="AY47:BJ47" si="45">ROUNDUP(AY45*AY$44,0)</f>
        <v>1733</v>
      </c>
      <c r="AZ47" s="169">
        <f t="shared" si="45"/>
        <v>2773</v>
      </c>
      <c r="BA47" s="169">
        <f t="shared" si="45"/>
        <v>3119</v>
      </c>
      <c r="BB47" s="169">
        <f t="shared" si="45"/>
        <v>3119</v>
      </c>
      <c r="BC47" s="169">
        <f t="shared" si="45"/>
        <v>3119</v>
      </c>
      <c r="BD47" s="169">
        <f t="shared" si="45"/>
        <v>3119</v>
      </c>
      <c r="BE47" s="169">
        <f t="shared" si="45"/>
        <v>3119</v>
      </c>
      <c r="BF47" s="169">
        <f t="shared" si="45"/>
        <v>3119</v>
      </c>
      <c r="BG47" s="169">
        <f t="shared" si="45"/>
        <v>3119</v>
      </c>
      <c r="BH47" s="169">
        <f t="shared" si="45"/>
        <v>3119</v>
      </c>
      <c r="BI47" s="169">
        <f t="shared" si="45"/>
        <v>3119</v>
      </c>
      <c r="BJ47" s="169">
        <f t="shared" si="45"/>
        <v>2080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70</v>
      </c>
      <c r="H51" s="169">
        <f t="shared" si="46"/>
        <v>70</v>
      </c>
      <c r="I51" s="169">
        <f t="shared" si="46"/>
        <v>70</v>
      </c>
      <c r="J51" s="169">
        <f t="shared" si="46"/>
        <v>70</v>
      </c>
      <c r="K51" s="169">
        <f t="shared" si="46"/>
        <v>70</v>
      </c>
      <c r="L51" s="169">
        <f t="shared" si="46"/>
        <v>70</v>
      </c>
      <c r="M51" s="169">
        <f t="shared" si="46"/>
        <v>70</v>
      </c>
      <c r="N51" s="169">
        <f t="shared" si="46"/>
        <v>67</v>
      </c>
      <c r="O51" s="169">
        <f t="shared" si="46"/>
        <v>1295</v>
      </c>
      <c r="P51" s="169">
        <f t="shared" si="46"/>
        <v>2042</v>
      </c>
      <c r="Q51" s="169">
        <f t="shared" si="46"/>
        <v>2297</v>
      </c>
      <c r="R51" s="169">
        <f t="shared" si="46"/>
        <v>2297</v>
      </c>
      <c r="S51" s="169">
        <f t="shared" si="46"/>
        <v>2297</v>
      </c>
      <c r="T51" s="169">
        <f t="shared" si="46"/>
        <v>2297</v>
      </c>
      <c r="U51" s="169">
        <f t="shared" si="46"/>
        <v>2297</v>
      </c>
      <c r="V51" s="169">
        <f t="shared" si="46"/>
        <v>2297</v>
      </c>
      <c r="W51" s="169">
        <f t="shared" si="46"/>
        <v>2297</v>
      </c>
      <c r="X51" s="169">
        <f t="shared" si="46"/>
        <v>2297</v>
      </c>
      <c r="Y51" s="169">
        <f t="shared" si="46"/>
        <v>2297</v>
      </c>
      <c r="Z51" s="169">
        <f t="shared" si="46"/>
        <v>1531</v>
      </c>
      <c r="AA51" s="169">
        <f t="shared" si="46"/>
        <v>1633</v>
      </c>
      <c r="AB51" s="169">
        <f t="shared" si="46"/>
        <v>2613</v>
      </c>
      <c r="AC51" s="169">
        <f t="shared" si="46"/>
        <v>2940</v>
      </c>
      <c r="AD51" s="169">
        <f t="shared" si="46"/>
        <v>2940</v>
      </c>
      <c r="AE51" s="169">
        <f t="shared" si="46"/>
        <v>2940</v>
      </c>
      <c r="AF51" s="169">
        <f t="shared" si="46"/>
        <v>2940</v>
      </c>
      <c r="AG51" s="169">
        <f t="shared" si="46"/>
        <v>2940</v>
      </c>
      <c r="AH51" s="169">
        <f t="shared" si="46"/>
        <v>2940</v>
      </c>
      <c r="AI51" s="169">
        <f t="shared" si="46"/>
        <v>2940</v>
      </c>
      <c r="AJ51" s="169">
        <f t="shared" si="46"/>
        <v>2940</v>
      </c>
      <c r="AK51" s="169">
        <f t="shared" si="46"/>
        <v>2940</v>
      </c>
      <c r="AL51" s="169">
        <f t="shared" si="46"/>
        <v>1960</v>
      </c>
      <c r="AM51" s="169">
        <f t="shared" si="46"/>
        <v>1682</v>
      </c>
      <c r="AN51" s="169">
        <f t="shared" si="46"/>
        <v>2692</v>
      </c>
      <c r="AO51" s="169">
        <f t="shared" si="46"/>
        <v>3028</v>
      </c>
      <c r="AP51" s="169">
        <f t="shared" si="46"/>
        <v>3028</v>
      </c>
      <c r="AQ51" s="169">
        <f t="shared" si="46"/>
        <v>3028</v>
      </c>
      <c r="AR51" s="169">
        <f t="shared" si="46"/>
        <v>3028</v>
      </c>
      <c r="AS51" s="169">
        <f t="shared" si="46"/>
        <v>3028</v>
      </c>
      <c r="AT51" s="169">
        <f t="shared" si="46"/>
        <v>3028</v>
      </c>
      <c r="AU51" s="169">
        <f t="shared" si="46"/>
        <v>3028</v>
      </c>
      <c r="AV51" s="169">
        <f t="shared" si="46"/>
        <v>3028</v>
      </c>
      <c r="AW51" s="169">
        <f t="shared" si="46"/>
        <v>3028</v>
      </c>
      <c r="AX51" s="169">
        <f t="shared" si="46"/>
        <v>2019</v>
      </c>
      <c r="AY51" s="169">
        <f t="shared" si="46"/>
        <v>1733</v>
      </c>
      <c r="AZ51" s="169">
        <f t="shared" si="46"/>
        <v>2772</v>
      </c>
      <c r="BA51" s="169">
        <f t="shared" si="46"/>
        <v>3119</v>
      </c>
      <c r="BB51" s="169">
        <f t="shared" si="46"/>
        <v>3119</v>
      </c>
      <c r="BC51" s="169">
        <f t="shared" si="46"/>
        <v>3119</v>
      </c>
      <c r="BD51" s="169">
        <f t="shared" si="46"/>
        <v>3119</v>
      </c>
      <c r="BE51" s="169">
        <f t="shared" si="46"/>
        <v>3119</v>
      </c>
      <c r="BF51" s="169">
        <f t="shared" si="46"/>
        <v>3119</v>
      </c>
      <c r="BG51" s="169">
        <f t="shared" si="46"/>
        <v>3119</v>
      </c>
      <c r="BH51" s="169">
        <f t="shared" si="46"/>
        <v>3119</v>
      </c>
      <c r="BI51" s="169">
        <f t="shared" si="46"/>
        <v>3119</v>
      </c>
      <c r="BJ51" s="169">
        <f t="shared" si="46"/>
        <v>2079</v>
      </c>
      <c r="BK51" s="118">
        <f>SUM(C51:BJ51)</f>
        <v>127103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1260000</v>
      </c>
      <c r="H52" s="63">
        <f>'COGS-PRICE-MARGIN_CWS'!$B5*H51</f>
        <v>1260000</v>
      </c>
      <c r="I52" s="63">
        <f>'COGS-PRICE-MARGIN_CWS'!$B5*I51</f>
        <v>1260000</v>
      </c>
      <c r="J52" s="63">
        <f>'COGS-PRICE-MARGIN_CWS'!$B5*J51</f>
        <v>1260000</v>
      </c>
      <c r="K52" s="63">
        <f>'COGS-PRICE-MARGIN_CWS'!$B5*K51</f>
        <v>1260000</v>
      </c>
      <c r="L52" s="63">
        <f>'COGS-PRICE-MARGIN_CWS'!$B5*L51</f>
        <v>1260000</v>
      </c>
      <c r="M52" s="63">
        <f>'COGS-PRICE-MARGIN_CWS'!$B5*M51</f>
        <v>1260000</v>
      </c>
      <c r="N52" s="63">
        <f>'COGS-PRICE-MARGIN_CWS'!$B5*N51</f>
        <v>1206000</v>
      </c>
      <c r="O52" s="63">
        <f>'COGS-PRICE-MARGIN_CWS'!$B55*O51</f>
        <v>24941700</v>
      </c>
      <c r="P52" s="63">
        <f>'COGS-PRICE-MARGIN_CWS'!$B55*P51</f>
        <v>39328920</v>
      </c>
      <c r="Q52" s="63">
        <f>'COGS-PRICE-MARGIN_CWS'!$B55*Q51</f>
        <v>44240220</v>
      </c>
      <c r="R52" s="63">
        <f>'COGS-PRICE-MARGIN_CWS'!$B55*R51</f>
        <v>44240220</v>
      </c>
      <c r="S52" s="63">
        <f>'COGS-PRICE-MARGIN_CWS'!$B55*S51</f>
        <v>44240220</v>
      </c>
      <c r="T52" s="63">
        <f>'COGS-PRICE-MARGIN_CWS'!$B55*T51</f>
        <v>44240220</v>
      </c>
      <c r="U52" s="63">
        <f>'COGS-PRICE-MARGIN_CWS'!$B55*U51</f>
        <v>44240220</v>
      </c>
      <c r="V52" s="63">
        <f>'COGS-PRICE-MARGIN_CWS'!$B55*V51</f>
        <v>44240220</v>
      </c>
      <c r="W52" s="63">
        <f>'COGS-PRICE-MARGIN_CWS'!$B55*W51</f>
        <v>44240220</v>
      </c>
      <c r="X52" s="63">
        <f>'COGS-PRICE-MARGIN_CWS'!$B55*X51</f>
        <v>44240220</v>
      </c>
      <c r="Y52" s="63">
        <f>'COGS-PRICE-MARGIN_CWS'!$B55*Y51</f>
        <v>44240220</v>
      </c>
      <c r="Z52" s="63">
        <f>'COGS-PRICE-MARGIN_CWS'!$B55*Z51</f>
        <v>29487060</v>
      </c>
      <c r="AA52" s="63">
        <f>'COGS-PRICE-MARGIN_CWS'!$B105*AA51</f>
        <v>33653190.600000001</v>
      </c>
      <c r="AB52" s="63">
        <f>'COGS-PRICE-MARGIN_CWS'!$B105*AB51</f>
        <v>53849226.600000001</v>
      </c>
      <c r="AC52" s="63">
        <f>'COGS-PRICE-MARGIN_CWS'!$B105*AC51</f>
        <v>60588108</v>
      </c>
      <c r="AD52" s="63">
        <f>'COGS-PRICE-MARGIN_CWS'!$B105*AD51</f>
        <v>60588108</v>
      </c>
      <c r="AE52" s="63">
        <f>'COGS-PRICE-MARGIN_CWS'!$B105*AE51</f>
        <v>60588108</v>
      </c>
      <c r="AF52" s="63">
        <f>'COGS-PRICE-MARGIN_CWS'!$B105*AF51</f>
        <v>60588108</v>
      </c>
      <c r="AG52" s="63">
        <f>'COGS-PRICE-MARGIN_CWS'!$B105*AG51</f>
        <v>60588108</v>
      </c>
      <c r="AH52" s="63">
        <f>'COGS-PRICE-MARGIN_CWS'!$B105*AH51</f>
        <v>60588108</v>
      </c>
      <c r="AI52" s="63">
        <f>'COGS-PRICE-MARGIN_CWS'!$B105*AI51</f>
        <v>60588108</v>
      </c>
      <c r="AJ52" s="63">
        <f>'COGS-PRICE-MARGIN_CWS'!$B105*AJ51</f>
        <v>60588108</v>
      </c>
      <c r="AK52" s="63">
        <f>'COGS-PRICE-MARGIN_CWS'!$B105*AK51</f>
        <v>60588108</v>
      </c>
      <c r="AL52" s="63">
        <f>'COGS-PRICE-MARGIN_CWS'!$B105*AL51</f>
        <v>40392072</v>
      </c>
      <c r="AM52" s="63">
        <f>'COGS-PRICE-MARGIN_CWS'!$B155*AM51</f>
        <v>37089401.868000001</v>
      </c>
      <c r="AN52" s="63">
        <f>'COGS-PRICE-MARGIN_CWS'!$B155*AN51</f>
        <v>59360683.608000003</v>
      </c>
      <c r="AO52" s="63">
        <f>'COGS-PRICE-MARGIN_CWS'!$B155*AO51</f>
        <v>66769743.672000006</v>
      </c>
      <c r="AP52" s="63">
        <f>'COGS-PRICE-MARGIN_CWS'!$B155*AP51</f>
        <v>66769743.672000006</v>
      </c>
      <c r="AQ52" s="63">
        <f>'COGS-PRICE-MARGIN_CWS'!$B155*AQ51</f>
        <v>66769743.672000006</v>
      </c>
      <c r="AR52" s="63">
        <f>'COGS-PRICE-MARGIN_CWS'!$B155*AR51</f>
        <v>66769743.672000006</v>
      </c>
      <c r="AS52" s="63">
        <f>'COGS-PRICE-MARGIN_CWS'!$B155*AS51</f>
        <v>66769743.672000006</v>
      </c>
      <c r="AT52" s="63">
        <f>'COGS-PRICE-MARGIN_CWS'!$B155*AT51</f>
        <v>66769743.672000006</v>
      </c>
      <c r="AU52" s="63">
        <f>'COGS-PRICE-MARGIN_CWS'!$B155*AU51</f>
        <v>66769743.672000006</v>
      </c>
      <c r="AV52" s="63">
        <f>'COGS-PRICE-MARGIN_CWS'!$B155*AV51</f>
        <v>66769743.672000006</v>
      </c>
      <c r="AW52" s="63">
        <f>'COGS-PRICE-MARGIN_CWS'!$B155*AW51</f>
        <v>66769743.672000006</v>
      </c>
      <c r="AX52" s="63">
        <f>'COGS-PRICE-MARGIN_CWS'!$B155*AX51</f>
        <v>44520512.706</v>
      </c>
      <c r="AY52" s="63">
        <f>'COGS-PRICE-MARGIN_CWS'!$B205*AY51</f>
        <v>40888970.735940009</v>
      </c>
      <c r="AZ52" s="63">
        <f>'COGS-PRICE-MARGIN_CWS'!$B205*AZ51</f>
        <v>65403477.714960009</v>
      </c>
      <c r="BA52" s="63">
        <f>'COGS-PRICE-MARGIN_CWS'!$B205*BA51</f>
        <v>73590709.593420014</v>
      </c>
      <c r="BB52" s="63">
        <f>'COGS-PRICE-MARGIN_CWS'!$B205*BB51</f>
        <v>73590709.593420014</v>
      </c>
      <c r="BC52" s="63">
        <f>'COGS-PRICE-MARGIN_CWS'!$B205*BC51</f>
        <v>73590709.593420014</v>
      </c>
      <c r="BD52" s="63">
        <f>'COGS-PRICE-MARGIN_CWS'!$B205*BD51</f>
        <v>73590709.593420014</v>
      </c>
      <c r="BE52" s="63">
        <f>'COGS-PRICE-MARGIN_CWS'!$B205*BE51</f>
        <v>73590709.593420014</v>
      </c>
      <c r="BF52" s="63">
        <f>'COGS-PRICE-MARGIN_CWS'!$B205*BF51</f>
        <v>73590709.593420014</v>
      </c>
      <c r="BG52" s="63">
        <f>'COGS-PRICE-MARGIN_CWS'!$B205*BG51</f>
        <v>73590709.593420014</v>
      </c>
      <c r="BH52" s="63">
        <f>'COGS-PRICE-MARGIN_CWS'!$B205*BH51</f>
        <v>73590709.593420014</v>
      </c>
      <c r="BI52" s="63">
        <f>'COGS-PRICE-MARGIN_CWS'!$B205*BI51</f>
        <v>73590709.593420014</v>
      </c>
      <c r="BJ52" s="63">
        <f>'COGS-PRICE-MARGIN_CWS'!$B205*BJ51</f>
        <v>49052608.286220007</v>
      </c>
      <c r="BK52" s="118">
        <f>SUM(C52:BJ52)</f>
        <v>2735394855.5078998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1146600</v>
      </c>
      <c r="H56" s="178">
        <f t="shared" si="48"/>
        <v>1146600</v>
      </c>
      <c r="I56" s="178">
        <f t="shared" si="48"/>
        <v>1146600</v>
      </c>
      <c r="J56" s="178">
        <f t="shared" si="48"/>
        <v>1146600</v>
      </c>
      <c r="K56" s="178">
        <f t="shared" si="48"/>
        <v>1146600</v>
      </c>
      <c r="L56" s="178">
        <f t="shared" si="48"/>
        <v>1146600</v>
      </c>
      <c r="M56" s="178">
        <f t="shared" si="48"/>
        <v>1146600</v>
      </c>
      <c r="N56" s="178">
        <f t="shared" si="48"/>
        <v>1097460</v>
      </c>
      <c r="O56" s="178">
        <f t="shared" si="48"/>
        <v>24941700</v>
      </c>
      <c r="P56" s="178">
        <f t="shared" si="48"/>
        <v>39328920</v>
      </c>
      <c r="Q56" s="178">
        <f t="shared" si="48"/>
        <v>44240220</v>
      </c>
      <c r="R56" s="178">
        <f t="shared" si="48"/>
        <v>44240220</v>
      </c>
      <c r="S56" s="178">
        <f t="shared" si="48"/>
        <v>44240220</v>
      </c>
      <c r="T56" s="178">
        <f t="shared" si="48"/>
        <v>44240220</v>
      </c>
      <c r="U56" s="178">
        <f t="shared" si="48"/>
        <v>44240220</v>
      </c>
      <c r="V56" s="178">
        <f t="shared" si="48"/>
        <v>44240220</v>
      </c>
      <c r="W56" s="178">
        <f t="shared" si="48"/>
        <v>44240220</v>
      </c>
      <c r="X56" s="178">
        <f t="shared" si="48"/>
        <v>44240220</v>
      </c>
      <c r="Y56" s="178">
        <f t="shared" si="48"/>
        <v>44240220</v>
      </c>
      <c r="Z56" s="178">
        <f t="shared" si="48"/>
        <v>29487060</v>
      </c>
      <c r="AA56" s="178">
        <f t="shared" si="48"/>
        <v>33653190.600000001</v>
      </c>
      <c r="AB56" s="178">
        <f t="shared" si="48"/>
        <v>53849226.600000001</v>
      </c>
      <c r="AC56" s="178">
        <f t="shared" si="48"/>
        <v>60588108</v>
      </c>
      <c r="AD56" s="178">
        <f t="shared" si="48"/>
        <v>60588108</v>
      </c>
      <c r="AE56" s="178">
        <f t="shared" si="48"/>
        <v>60588108</v>
      </c>
      <c r="AF56" s="178">
        <f t="shared" si="48"/>
        <v>60588108</v>
      </c>
      <c r="AG56" s="178">
        <f t="shared" si="48"/>
        <v>60588108</v>
      </c>
      <c r="AH56" s="178">
        <f t="shared" si="48"/>
        <v>60588108</v>
      </c>
      <c r="AI56" s="178">
        <f t="shared" ref="AI56:BJ56" si="49">AI52*(1-AI53)</f>
        <v>60588108</v>
      </c>
      <c r="AJ56" s="178">
        <f t="shared" si="49"/>
        <v>60588108</v>
      </c>
      <c r="AK56" s="178">
        <f t="shared" si="49"/>
        <v>60588108</v>
      </c>
      <c r="AL56" s="178">
        <f t="shared" si="49"/>
        <v>40392072</v>
      </c>
      <c r="AM56" s="178">
        <f t="shared" si="49"/>
        <v>37089401.868000001</v>
      </c>
      <c r="AN56" s="178">
        <f t="shared" si="49"/>
        <v>59360683.608000003</v>
      </c>
      <c r="AO56" s="178">
        <f t="shared" si="49"/>
        <v>66769743.672000006</v>
      </c>
      <c r="AP56" s="178">
        <f t="shared" si="49"/>
        <v>66769743.672000006</v>
      </c>
      <c r="AQ56" s="178">
        <f t="shared" si="49"/>
        <v>66769743.672000006</v>
      </c>
      <c r="AR56" s="178">
        <f t="shared" si="49"/>
        <v>66769743.672000006</v>
      </c>
      <c r="AS56" s="178">
        <f t="shared" si="49"/>
        <v>66769743.672000006</v>
      </c>
      <c r="AT56" s="178">
        <f t="shared" si="49"/>
        <v>66769743.672000006</v>
      </c>
      <c r="AU56" s="178">
        <f t="shared" si="49"/>
        <v>66769743.672000006</v>
      </c>
      <c r="AV56" s="178">
        <f t="shared" si="49"/>
        <v>66769743.672000006</v>
      </c>
      <c r="AW56" s="178">
        <f t="shared" si="49"/>
        <v>66769743.672000006</v>
      </c>
      <c r="AX56" s="178">
        <f t="shared" si="49"/>
        <v>44520512.706</v>
      </c>
      <c r="AY56" s="178">
        <f t="shared" si="49"/>
        <v>40888970.735940009</v>
      </c>
      <c r="AZ56" s="178">
        <f t="shared" si="49"/>
        <v>65403477.714960009</v>
      </c>
      <c r="BA56" s="178">
        <f t="shared" si="49"/>
        <v>73590709.593420014</v>
      </c>
      <c r="BB56" s="178">
        <f t="shared" si="49"/>
        <v>73590709.593420014</v>
      </c>
      <c r="BC56" s="178">
        <f t="shared" si="49"/>
        <v>73590709.593420014</v>
      </c>
      <c r="BD56" s="178">
        <f t="shared" si="49"/>
        <v>73590709.593420014</v>
      </c>
      <c r="BE56" s="178">
        <f t="shared" si="49"/>
        <v>73590709.593420014</v>
      </c>
      <c r="BF56" s="178">
        <f t="shared" si="49"/>
        <v>73590709.593420014</v>
      </c>
      <c r="BG56" s="178">
        <f t="shared" si="49"/>
        <v>73590709.593420014</v>
      </c>
      <c r="BH56" s="178">
        <f t="shared" si="49"/>
        <v>73590709.593420014</v>
      </c>
      <c r="BI56" s="178">
        <f t="shared" si="49"/>
        <v>73590709.593420014</v>
      </c>
      <c r="BJ56" s="178">
        <f t="shared" si="49"/>
        <v>49052608.286220007</v>
      </c>
      <c r="BK56" s="118">
        <f>SUM(C56:BJ56)</f>
        <v>2734429335.5078998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840000</v>
      </c>
      <c r="H60" s="63">
        <f>'COGS-PRICE-MARGIN_CWS'!$E5*H51</f>
        <v>840000</v>
      </c>
      <c r="I60" s="63">
        <f>'COGS-PRICE-MARGIN_CWS'!$E5*I51</f>
        <v>840000</v>
      </c>
      <c r="J60" s="63">
        <f>'COGS-PRICE-MARGIN_CWS'!$E5*J51</f>
        <v>840000</v>
      </c>
      <c r="K60" s="63">
        <f>'COGS-PRICE-MARGIN_CWS'!$E5*K51</f>
        <v>840000</v>
      </c>
      <c r="L60" s="63">
        <f>'COGS-PRICE-MARGIN_CWS'!$E5*L51</f>
        <v>840000</v>
      </c>
      <c r="M60" s="63">
        <f>'COGS-PRICE-MARGIN_CWS'!$E5*M51</f>
        <v>840000</v>
      </c>
      <c r="N60" s="63">
        <f>'COGS-PRICE-MARGIN_CWS'!$E5*N51</f>
        <v>804000</v>
      </c>
      <c r="O60" s="63">
        <f>'COGS-PRICE-MARGIN_CWS'!$E55*O51</f>
        <v>16627800</v>
      </c>
      <c r="P60" s="63">
        <f>'COGS-PRICE-MARGIN_CWS'!$E55*P51</f>
        <v>26219280</v>
      </c>
      <c r="Q60" s="63">
        <f>'COGS-PRICE-MARGIN_CWS'!$E55*Q51</f>
        <v>29493480</v>
      </c>
      <c r="R60" s="63">
        <f>'COGS-PRICE-MARGIN_CWS'!$E55*R51</f>
        <v>29493480</v>
      </c>
      <c r="S60" s="63">
        <f>'COGS-PRICE-MARGIN_CWS'!$E55*S51</f>
        <v>29493480</v>
      </c>
      <c r="T60" s="63">
        <f>'COGS-PRICE-MARGIN_CWS'!$E55*T51</f>
        <v>29493480</v>
      </c>
      <c r="U60" s="63">
        <f>'COGS-PRICE-MARGIN_CWS'!$E55*U51</f>
        <v>29493480</v>
      </c>
      <c r="V60" s="63">
        <f>'COGS-PRICE-MARGIN_CWS'!$E55*V51</f>
        <v>29493480</v>
      </c>
      <c r="W60" s="63">
        <f>'COGS-PRICE-MARGIN_CWS'!$E55*W51</f>
        <v>29493480</v>
      </c>
      <c r="X60" s="63">
        <f>'COGS-PRICE-MARGIN_CWS'!$E55*X51</f>
        <v>29493480</v>
      </c>
      <c r="Y60" s="63">
        <f>'COGS-PRICE-MARGIN_CWS'!$E55*Y51</f>
        <v>29493480</v>
      </c>
      <c r="Z60" s="63">
        <f>'COGS-PRICE-MARGIN_CWS'!$E55*Z51</f>
        <v>19658040</v>
      </c>
      <c r="AA60" s="63">
        <f>'COGS-PRICE-MARGIN_CWS'!$E105*AA$51</f>
        <v>22435460.400000002</v>
      </c>
      <c r="AB60" s="63">
        <f>'COGS-PRICE-MARGIN_CWS'!$E105*AB$51</f>
        <v>35899484.400000006</v>
      </c>
      <c r="AC60" s="63">
        <f>'COGS-PRICE-MARGIN_CWS'!$E105*AC$51</f>
        <v>40392072</v>
      </c>
      <c r="AD60" s="63">
        <f>'COGS-PRICE-MARGIN_CWS'!$E105*AD$51</f>
        <v>40392072</v>
      </c>
      <c r="AE60" s="63">
        <f>'COGS-PRICE-MARGIN_CWS'!$E105*AE$51</f>
        <v>40392072</v>
      </c>
      <c r="AF60" s="63">
        <f>'COGS-PRICE-MARGIN_CWS'!$E105*AF$51</f>
        <v>40392072</v>
      </c>
      <c r="AG60" s="63">
        <f>'COGS-PRICE-MARGIN_CWS'!$E105*AG$51</f>
        <v>40392072</v>
      </c>
      <c r="AH60" s="63">
        <f>'COGS-PRICE-MARGIN_CWS'!$E105*AH$51</f>
        <v>40392072</v>
      </c>
      <c r="AI60" s="63">
        <f>'COGS-PRICE-MARGIN_CWS'!$E105*AI$51</f>
        <v>40392072</v>
      </c>
      <c r="AJ60" s="63">
        <f>'COGS-PRICE-MARGIN_CWS'!$E105*AJ$51</f>
        <v>40392072</v>
      </c>
      <c r="AK60" s="63">
        <f>'COGS-PRICE-MARGIN_CWS'!$E105*AK$51</f>
        <v>40392072</v>
      </c>
      <c r="AL60" s="63">
        <f>'COGS-PRICE-MARGIN_CWS'!$E105*AL$51</f>
        <v>26928048.000000004</v>
      </c>
      <c r="AM60" s="63">
        <f>'COGS-PRICE-MARGIN_CWS'!$E155*AM$51</f>
        <v>24726267.912000004</v>
      </c>
      <c r="AN60" s="63">
        <f>'COGS-PRICE-MARGIN_CWS'!$E155*AN$51</f>
        <v>39573789.072000004</v>
      </c>
      <c r="AO60" s="63">
        <f>'COGS-PRICE-MARGIN_CWS'!$E155*AO$51</f>
        <v>44513162.448000006</v>
      </c>
      <c r="AP60" s="63">
        <f>'COGS-PRICE-MARGIN_CWS'!$E155*AP$51</f>
        <v>44513162.448000006</v>
      </c>
      <c r="AQ60" s="63">
        <f>'COGS-PRICE-MARGIN_CWS'!$E155*AQ$51</f>
        <v>44513162.448000006</v>
      </c>
      <c r="AR60" s="63">
        <f>'COGS-PRICE-MARGIN_CWS'!$E155*AR$51</f>
        <v>44513162.448000006</v>
      </c>
      <c r="AS60" s="63">
        <f>'COGS-PRICE-MARGIN_CWS'!$E155*AS$51</f>
        <v>44513162.448000006</v>
      </c>
      <c r="AT60" s="63">
        <f>'COGS-PRICE-MARGIN_CWS'!$E155*AT$51</f>
        <v>44513162.448000006</v>
      </c>
      <c r="AU60" s="63">
        <f>'COGS-PRICE-MARGIN_CWS'!$E155*AU$51</f>
        <v>44513162.448000006</v>
      </c>
      <c r="AV60" s="63">
        <f>'COGS-PRICE-MARGIN_CWS'!$E155*AV$51</f>
        <v>44513162.448000006</v>
      </c>
      <c r="AW60" s="63">
        <f>'COGS-PRICE-MARGIN_CWS'!$E155*AW$51</f>
        <v>44513162.448000006</v>
      </c>
      <c r="AX60" s="63">
        <f>'COGS-PRICE-MARGIN_CWS'!$E155*AX$51</f>
        <v>29680341.804000001</v>
      </c>
      <c r="AY60" s="63">
        <f>'COGS-PRICE-MARGIN_CWS'!$E205*AY$51</f>
        <v>27259313.823960003</v>
      </c>
      <c r="AZ60" s="63">
        <f>'COGS-PRICE-MARGIN_CWS'!$E205*AZ$51</f>
        <v>43602318.476640008</v>
      </c>
      <c r="BA60" s="63">
        <f>'COGS-PRICE-MARGIN_CWS'!$E205*BA$51</f>
        <v>49060473.062280007</v>
      </c>
      <c r="BB60" s="63">
        <f>'COGS-PRICE-MARGIN_CWS'!$E205*BB$51</f>
        <v>49060473.062280007</v>
      </c>
      <c r="BC60" s="63">
        <f>'COGS-PRICE-MARGIN_CWS'!$E205*BC$51</f>
        <v>49060473.062280007</v>
      </c>
      <c r="BD60" s="63">
        <f>'COGS-PRICE-MARGIN_CWS'!$E205*BD$51</f>
        <v>49060473.062280007</v>
      </c>
      <c r="BE60" s="63">
        <f>'COGS-PRICE-MARGIN_CWS'!$E205*BE$51</f>
        <v>49060473.062280007</v>
      </c>
      <c r="BF60" s="63">
        <f>'COGS-PRICE-MARGIN_CWS'!$E205*BF$51</f>
        <v>49060473.062280007</v>
      </c>
      <c r="BG60" s="63">
        <f>'COGS-PRICE-MARGIN_CWS'!$E205*BG$51</f>
        <v>49060473.062280007</v>
      </c>
      <c r="BH60" s="63">
        <f>'COGS-PRICE-MARGIN_CWS'!$E205*BH$51</f>
        <v>49060473.062280007</v>
      </c>
      <c r="BI60" s="63">
        <f>'COGS-PRICE-MARGIN_CWS'!$E205*BI$51</f>
        <v>49060473.062280007</v>
      </c>
      <c r="BJ60" s="63">
        <f>'COGS-PRICE-MARGIN_CWS'!$E205*BJ$51</f>
        <v>32701738.857480004</v>
      </c>
      <c r="BK60" s="118">
        <f>SUM(C60:BJ60)</f>
        <v>1823596570.3385992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35000</v>
      </c>
      <c r="H61" s="63">
        <f>'COGS-PRICE-MARGIN_CWS'!$E6*H51</f>
        <v>35000</v>
      </c>
      <c r="I61" s="63">
        <f>'COGS-PRICE-MARGIN_CWS'!$E6*I51</f>
        <v>35000</v>
      </c>
      <c r="J61" s="63">
        <f>'COGS-PRICE-MARGIN_CWS'!$E6*J51</f>
        <v>35000</v>
      </c>
      <c r="K61" s="63">
        <f>'COGS-PRICE-MARGIN_CWS'!$E6*K51</f>
        <v>35000</v>
      </c>
      <c r="L61" s="63">
        <f>'COGS-PRICE-MARGIN_CWS'!$E6*L51</f>
        <v>35000</v>
      </c>
      <c r="M61" s="63">
        <f>'COGS-PRICE-MARGIN_CWS'!$E6*M51</f>
        <v>35000</v>
      </c>
      <c r="N61" s="63">
        <f>'COGS-PRICE-MARGIN_CWS'!$E6*N51</f>
        <v>33500</v>
      </c>
      <c r="O61" s="63">
        <f>'COGS-PRICE-MARGIN_CWS'!$E56*O51</f>
        <v>692825</v>
      </c>
      <c r="P61" s="63">
        <f>'COGS-PRICE-MARGIN_CWS'!$E56*P51</f>
        <v>1092470</v>
      </c>
      <c r="Q61" s="63">
        <f>'COGS-PRICE-MARGIN_CWS'!$E56*Q51</f>
        <v>1228895</v>
      </c>
      <c r="R61" s="63">
        <f>'COGS-PRICE-MARGIN_CWS'!$E56*R51</f>
        <v>1228895</v>
      </c>
      <c r="S61" s="63">
        <f>'COGS-PRICE-MARGIN_CWS'!$E56*S51</f>
        <v>1228895</v>
      </c>
      <c r="T61" s="63">
        <f>'COGS-PRICE-MARGIN_CWS'!$E56*T51</f>
        <v>1228895</v>
      </c>
      <c r="U61" s="63">
        <f>'COGS-PRICE-MARGIN_CWS'!$E56*U51</f>
        <v>1228895</v>
      </c>
      <c r="V61" s="63">
        <f>'COGS-PRICE-MARGIN_CWS'!$E56*V51</f>
        <v>1228895</v>
      </c>
      <c r="W61" s="63">
        <f>'COGS-PRICE-MARGIN_CWS'!$E56*W51</f>
        <v>1228895</v>
      </c>
      <c r="X61" s="63">
        <f>'COGS-PRICE-MARGIN_CWS'!$E56*X51</f>
        <v>1228895</v>
      </c>
      <c r="Y61" s="63">
        <f>'COGS-PRICE-MARGIN_CWS'!$E56*Y51</f>
        <v>1228895</v>
      </c>
      <c r="Z61" s="63">
        <f>'COGS-PRICE-MARGIN_CWS'!$E56*Z51</f>
        <v>819085</v>
      </c>
      <c r="AA61" s="63">
        <f>'COGS-PRICE-MARGIN_CWS'!$E106*AA$51</f>
        <v>934810.85000000009</v>
      </c>
      <c r="AB61" s="63">
        <f>'COGS-PRICE-MARGIN_CWS'!$E106*AB$51</f>
        <v>1495811.85</v>
      </c>
      <c r="AC61" s="63">
        <f>'COGS-PRICE-MARGIN_CWS'!$E106*AC$51</f>
        <v>1683003.0000000002</v>
      </c>
      <c r="AD61" s="63">
        <f>'COGS-PRICE-MARGIN_CWS'!$E106*AD$51</f>
        <v>1683003.0000000002</v>
      </c>
      <c r="AE61" s="63">
        <f>'COGS-PRICE-MARGIN_CWS'!$E106*AE$51</f>
        <v>1683003.0000000002</v>
      </c>
      <c r="AF61" s="63">
        <f>'COGS-PRICE-MARGIN_CWS'!$E106*AF$51</f>
        <v>1683003.0000000002</v>
      </c>
      <c r="AG61" s="63">
        <f>'COGS-PRICE-MARGIN_CWS'!$E106*AG$51</f>
        <v>1683003.0000000002</v>
      </c>
      <c r="AH61" s="63">
        <f>'COGS-PRICE-MARGIN_CWS'!$E106*AH$51</f>
        <v>1683003.0000000002</v>
      </c>
      <c r="AI61" s="63">
        <f>'COGS-PRICE-MARGIN_CWS'!$E106*AI$51</f>
        <v>1683003.0000000002</v>
      </c>
      <c r="AJ61" s="63">
        <f>'COGS-PRICE-MARGIN_CWS'!$E106*AJ$51</f>
        <v>1683003.0000000002</v>
      </c>
      <c r="AK61" s="63">
        <f>'COGS-PRICE-MARGIN_CWS'!$E106*AK$51</f>
        <v>1683003.0000000002</v>
      </c>
      <c r="AL61" s="63">
        <f>'COGS-PRICE-MARGIN_CWS'!$E106*AL$51</f>
        <v>1122002</v>
      </c>
      <c r="AM61" s="63">
        <f>'COGS-PRICE-MARGIN_CWS'!$E156*AM$51</f>
        <v>1030261.1630000001</v>
      </c>
      <c r="AN61" s="63">
        <f>'COGS-PRICE-MARGIN_CWS'!$E156*AN$51</f>
        <v>1648907.8780000003</v>
      </c>
      <c r="AO61" s="63">
        <f>'COGS-PRICE-MARGIN_CWS'!$E156*AO$51</f>
        <v>1854715.1020000002</v>
      </c>
      <c r="AP61" s="63">
        <f>'COGS-PRICE-MARGIN_CWS'!$E156*AP$51</f>
        <v>1854715.1020000002</v>
      </c>
      <c r="AQ61" s="63">
        <f>'COGS-PRICE-MARGIN_CWS'!$E156*AQ$51</f>
        <v>1854715.1020000002</v>
      </c>
      <c r="AR61" s="63">
        <f>'COGS-PRICE-MARGIN_CWS'!$E156*AR$51</f>
        <v>1854715.1020000002</v>
      </c>
      <c r="AS61" s="63">
        <f>'COGS-PRICE-MARGIN_CWS'!$E156*AS$51</f>
        <v>1854715.1020000002</v>
      </c>
      <c r="AT61" s="63">
        <f>'COGS-PRICE-MARGIN_CWS'!$E156*AT$51</f>
        <v>1854715.1020000002</v>
      </c>
      <c r="AU61" s="63">
        <f>'COGS-PRICE-MARGIN_CWS'!$E156*AU$51</f>
        <v>1854715.1020000002</v>
      </c>
      <c r="AV61" s="63">
        <f>'COGS-PRICE-MARGIN_CWS'!$E156*AV$51</f>
        <v>1854715.1020000002</v>
      </c>
      <c r="AW61" s="63">
        <f>'COGS-PRICE-MARGIN_CWS'!$E156*AW$51</f>
        <v>1854715.1020000002</v>
      </c>
      <c r="AX61" s="63">
        <f>'COGS-PRICE-MARGIN_CWS'!$E156*AX$51</f>
        <v>1236680.9085000001</v>
      </c>
      <c r="AY61" s="63">
        <f>'COGS-PRICE-MARGIN_CWS'!$E206*AY$51</f>
        <v>1135804.7426650003</v>
      </c>
      <c r="AZ61" s="63">
        <f>'COGS-PRICE-MARGIN_CWS'!$E206*AZ$51</f>
        <v>1816763.2698600003</v>
      </c>
      <c r="BA61" s="63">
        <f>'COGS-PRICE-MARGIN_CWS'!$E206*BA$51</f>
        <v>2044186.3775950004</v>
      </c>
      <c r="BB61" s="63">
        <f>'COGS-PRICE-MARGIN_CWS'!$E206*BB$51</f>
        <v>2044186.3775950004</v>
      </c>
      <c r="BC61" s="63">
        <f>'COGS-PRICE-MARGIN_CWS'!$E206*BC$51</f>
        <v>2044186.3775950004</v>
      </c>
      <c r="BD61" s="63">
        <f>'COGS-PRICE-MARGIN_CWS'!$E206*BD$51</f>
        <v>2044186.3775950004</v>
      </c>
      <c r="BE61" s="63">
        <f>'COGS-PRICE-MARGIN_CWS'!$E206*BE$51</f>
        <v>2044186.3775950004</v>
      </c>
      <c r="BF61" s="63">
        <f>'COGS-PRICE-MARGIN_CWS'!$E206*BF$51</f>
        <v>2044186.3775950004</v>
      </c>
      <c r="BG61" s="63">
        <f>'COGS-PRICE-MARGIN_CWS'!$E206*BG$51</f>
        <v>2044186.3775950004</v>
      </c>
      <c r="BH61" s="63">
        <f>'COGS-PRICE-MARGIN_CWS'!$E206*BH$51</f>
        <v>2044186.3775950004</v>
      </c>
      <c r="BI61" s="63">
        <f>'COGS-PRICE-MARGIN_CWS'!$E206*BI$51</f>
        <v>2044186.3775950004</v>
      </c>
      <c r="BJ61" s="63">
        <f>'COGS-PRICE-MARGIN_CWS'!$E206*BJ$51</f>
        <v>1362572.4523950003</v>
      </c>
      <c r="BK61" s="118">
        <f>SUM(C61:BJ61)</f>
        <v>75983190.430775017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875000</v>
      </c>
      <c r="H65" s="63">
        <f t="shared" si="50"/>
        <v>875000</v>
      </c>
      <c r="I65" s="63">
        <f t="shared" si="50"/>
        <v>875000</v>
      </c>
      <c r="J65" s="63">
        <f t="shared" si="50"/>
        <v>875000</v>
      </c>
      <c r="K65" s="63">
        <f t="shared" si="50"/>
        <v>875000</v>
      </c>
      <c r="L65" s="63">
        <f t="shared" si="50"/>
        <v>875000</v>
      </c>
      <c r="M65" s="63">
        <f t="shared" si="50"/>
        <v>875000</v>
      </c>
      <c r="N65" s="63">
        <f t="shared" si="50"/>
        <v>837500</v>
      </c>
      <c r="O65" s="63">
        <f>SUM(O60:O63)</f>
        <v>17320625</v>
      </c>
      <c r="P65" s="63">
        <f t="shared" ref="P65:BJ65" si="51">SUM(P60:P63)</f>
        <v>27311750</v>
      </c>
      <c r="Q65" s="63">
        <f t="shared" si="51"/>
        <v>30722375</v>
      </c>
      <c r="R65" s="63">
        <f t="shared" si="51"/>
        <v>30722375</v>
      </c>
      <c r="S65" s="63">
        <f t="shared" si="51"/>
        <v>30722375</v>
      </c>
      <c r="T65" s="63">
        <f t="shared" si="51"/>
        <v>30722375</v>
      </c>
      <c r="U65" s="63">
        <f t="shared" si="51"/>
        <v>30722375</v>
      </c>
      <c r="V65" s="63">
        <f t="shared" si="51"/>
        <v>30722375</v>
      </c>
      <c r="W65" s="63">
        <f t="shared" si="51"/>
        <v>30722375</v>
      </c>
      <c r="X65" s="63">
        <f t="shared" si="51"/>
        <v>30722375</v>
      </c>
      <c r="Y65" s="63">
        <f t="shared" si="51"/>
        <v>30722375</v>
      </c>
      <c r="Z65" s="63">
        <f t="shared" si="51"/>
        <v>20477125</v>
      </c>
      <c r="AA65" s="63">
        <f t="shared" si="51"/>
        <v>23370271.250000004</v>
      </c>
      <c r="AB65" s="63">
        <f t="shared" si="51"/>
        <v>37395296.250000007</v>
      </c>
      <c r="AC65" s="63">
        <f t="shared" si="51"/>
        <v>42075075</v>
      </c>
      <c r="AD65" s="63">
        <f t="shared" si="51"/>
        <v>42075075</v>
      </c>
      <c r="AE65" s="63">
        <f t="shared" si="51"/>
        <v>42075075</v>
      </c>
      <c r="AF65" s="63">
        <f t="shared" si="51"/>
        <v>42075075</v>
      </c>
      <c r="AG65" s="63">
        <f t="shared" si="51"/>
        <v>42075075</v>
      </c>
      <c r="AH65" s="63">
        <f t="shared" si="51"/>
        <v>42075075</v>
      </c>
      <c r="AI65" s="63">
        <f t="shared" si="51"/>
        <v>42075075</v>
      </c>
      <c r="AJ65" s="63">
        <f t="shared" si="51"/>
        <v>42075075</v>
      </c>
      <c r="AK65" s="63">
        <f t="shared" si="51"/>
        <v>42075075</v>
      </c>
      <c r="AL65" s="63">
        <f t="shared" si="51"/>
        <v>28050050.000000004</v>
      </c>
      <c r="AM65" s="63">
        <f t="shared" si="51"/>
        <v>25756529.075000003</v>
      </c>
      <c r="AN65" s="63">
        <f t="shared" si="51"/>
        <v>41222696.950000003</v>
      </c>
      <c r="AO65" s="63">
        <f t="shared" si="51"/>
        <v>46367877.550000004</v>
      </c>
      <c r="AP65" s="63">
        <f t="shared" si="51"/>
        <v>46367877.550000004</v>
      </c>
      <c r="AQ65" s="63">
        <f t="shared" si="51"/>
        <v>46367877.550000004</v>
      </c>
      <c r="AR65" s="63">
        <f t="shared" si="51"/>
        <v>46367877.550000004</v>
      </c>
      <c r="AS65" s="63">
        <f t="shared" si="51"/>
        <v>46367877.550000004</v>
      </c>
      <c r="AT65" s="63">
        <f t="shared" si="51"/>
        <v>46367877.550000004</v>
      </c>
      <c r="AU65" s="63">
        <f t="shared" si="51"/>
        <v>46367877.550000004</v>
      </c>
      <c r="AV65" s="63">
        <f t="shared" si="51"/>
        <v>46367877.550000004</v>
      </c>
      <c r="AW65" s="63">
        <f t="shared" si="51"/>
        <v>46367877.550000004</v>
      </c>
      <c r="AX65" s="63">
        <f t="shared" si="51"/>
        <v>30917022.712500002</v>
      </c>
      <c r="AY65" s="63">
        <f t="shared" si="51"/>
        <v>28395118.566625003</v>
      </c>
      <c r="AZ65" s="63">
        <f t="shared" si="51"/>
        <v>45419081.746500008</v>
      </c>
      <c r="BA65" s="63">
        <f t="shared" si="51"/>
        <v>51104659.439875007</v>
      </c>
      <c r="BB65" s="63">
        <f t="shared" si="51"/>
        <v>51104659.439875007</v>
      </c>
      <c r="BC65" s="63">
        <f t="shared" si="51"/>
        <v>51104659.439875007</v>
      </c>
      <c r="BD65" s="63">
        <f t="shared" si="51"/>
        <v>51104659.439875007</v>
      </c>
      <c r="BE65" s="63">
        <f t="shared" si="51"/>
        <v>51104659.439875007</v>
      </c>
      <c r="BF65" s="63">
        <f t="shared" si="51"/>
        <v>51104659.439875007</v>
      </c>
      <c r="BG65" s="63">
        <f t="shared" si="51"/>
        <v>51104659.439875007</v>
      </c>
      <c r="BH65" s="63">
        <f t="shared" si="51"/>
        <v>51104659.439875007</v>
      </c>
      <c r="BI65" s="63">
        <f t="shared" si="51"/>
        <v>51104659.439875007</v>
      </c>
      <c r="BJ65" s="63">
        <f t="shared" si="51"/>
        <v>34064311.309875004</v>
      </c>
      <c r="BK65" s="118">
        <f>SUM(C65:BJ65)</f>
        <v>1899579760.7693758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6296.949999999998</v>
      </c>
      <c r="AC67" s="63">
        <f t="shared" si="52"/>
        <v>6296.95</v>
      </c>
      <c r="AD67" s="63">
        <f t="shared" si="52"/>
        <v>6296.95</v>
      </c>
      <c r="AE67" s="63">
        <f t="shared" si="52"/>
        <v>6296.95</v>
      </c>
      <c r="AF67" s="63">
        <f t="shared" si="52"/>
        <v>6296.95</v>
      </c>
      <c r="AG67" s="63">
        <f t="shared" si="52"/>
        <v>6296.95</v>
      </c>
      <c r="AH67" s="63">
        <f t="shared" si="52"/>
        <v>6296.95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</v>
      </c>
      <c r="AM67" s="63">
        <f t="shared" si="53"/>
        <v>6737.7364999999991</v>
      </c>
      <c r="AN67" s="63">
        <f t="shared" si="53"/>
        <v>6737.7365</v>
      </c>
      <c r="AO67" s="63">
        <f t="shared" si="53"/>
        <v>6737.7365000000009</v>
      </c>
      <c r="AP67" s="63">
        <f t="shared" si="53"/>
        <v>6737.7365000000009</v>
      </c>
      <c r="AQ67" s="63">
        <f t="shared" si="53"/>
        <v>6737.7365000000009</v>
      </c>
      <c r="AR67" s="63">
        <f t="shared" si="53"/>
        <v>6737.7365000000009</v>
      </c>
      <c r="AS67" s="63">
        <f t="shared" si="53"/>
        <v>6737.7365000000009</v>
      </c>
      <c r="AT67" s="63">
        <f t="shared" si="53"/>
        <v>6737.7365000000009</v>
      </c>
      <c r="AU67" s="63">
        <f t="shared" si="53"/>
        <v>6737.7365000000009</v>
      </c>
      <c r="AV67" s="63">
        <f t="shared" si="53"/>
        <v>6737.7365000000009</v>
      </c>
      <c r="AW67" s="63">
        <f t="shared" si="53"/>
        <v>6737.7365000000009</v>
      </c>
      <c r="AX67" s="63">
        <f t="shared" si="53"/>
        <v>6737.7364999999991</v>
      </c>
      <c r="AY67" s="63">
        <f t="shared" si="53"/>
        <v>7209.3780550000038</v>
      </c>
      <c r="AZ67" s="63">
        <f t="shared" si="53"/>
        <v>7209.3780550000001</v>
      </c>
      <c r="BA67" s="63">
        <f t="shared" si="53"/>
        <v>7209.378055000002</v>
      </c>
      <c r="BB67" s="63">
        <f t="shared" si="53"/>
        <v>7209.378055000002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7209.378055000002</v>
      </c>
      <c r="BF67" s="63">
        <f t="shared" si="53"/>
        <v>7209.378055000002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7209.378055000001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271600</v>
      </c>
      <c r="H68" s="63">
        <f t="shared" si="54"/>
        <v>271600</v>
      </c>
      <c r="I68" s="63">
        <f t="shared" si="54"/>
        <v>271600</v>
      </c>
      <c r="J68" s="63">
        <f t="shared" si="54"/>
        <v>271600</v>
      </c>
      <c r="K68" s="63">
        <f t="shared" si="54"/>
        <v>271600</v>
      </c>
      <c r="L68" s="63">
        <f t="shared" si="54"/>
        <v>271600</v>
      </c>
      <c r="M68" s="63">
        <f t="shared" si="54"/>
        <v>271600</v>
      </c>
      <c r="N68" s="63">
        <f t="shared" si="54"/>
        <v>259960</v>
      </c>
      <c r="O68" s="63">
        <f t="shared" si="54"/>
        <v>7621075</v>
      </c>
      <c r="P68" s="63">
        <f t="shared" si="54"/>
        <v>12017170</v>
      </c>
      <c r="Q68" s="63">
        <f t="shared" si="54"/>
        <v>13517845</v>
      </c>
      <c r="R68" s="63">
        <f t="shared" si="54"/>
        <v>13517845</v>
      </c>
      <c r="S68" s="63">
        <f t="shared" si="54"/>
        <v>13517845</v>
      </c>
      <c r="T68" s="63">
        <f t="shared" si="54"/>
        <v>13517845</v>
      </c>
      <c r="U68" s="63">
        <f t="shared" si="54"/>
        <v>13517845</v>
      </c>
      <c r="V68" s="63">
        <f t="shared" si="54"/>
        <v>13517845</v>
      </c>
      <c r="W68" s="63">
        <f t="shared" si="54"/>
        <v>13517845</v>
      </c>
      <c r="X68" s="63">
        <f t="shared" si="54"/>
        <v>13517845</v>
      </c>
      <c r="Y68" s="63">
        <f t="shared" si="54"/>
        <v>13517845</v>
      </c>
      <c r="Z68" s="63">
        <f t="shared" si="54"/>
        <v>9009935</v>
      </c>
      <c r="AA68" s="63">
        <f t="shared" si="54"/>
        <v>10282919.349999998</v>
      </c>
      <c r="AB68" s="63">
        <f t="shared" si="54"/>
        <v>16453930.349999994</v>
      </c>
      <c r="AC68" s="63">
        <f t="shared" si="54"/>
        <v>18513033</v>
      </c>
      <c r="AD68" s="63">
        <f t="shared" si="54"/>
        <v>18513033</v>
      </c>
      <c r="AE68" s="63">
        <f t="shared" si="54"/>
        <v>18513033</v>
      </c>
      <c r="AF68" s="63">
        <f t="shared" si="54"/>
        <v>18513033</v>
      </c>
      <c r="AG68" s="63">
        <f t="shared" si="54"/>
        <v>18513033</v>
      </c>
      <c r="AH68" s="63">
        <f t="shared" si="54"/>
        <v>18513033</v>
      </c>
      <c r="AI68" s="63">
        <f t="shared" ref="AI68:BJ68" si="55">AI56-AI65</f>
        <v>18513033</v>
      </c>
      <c r="AJ68" s="63">
        <f t="shared" si="55"/>
        <v>18513033</v>
      </c>
      <c r="AK68" s="63">
        <f t="shared" si="55"/>
        <v>18513033</v>
      </c>
      <c r="AL68" s="63">
        <f t="shared" si="55"/>
        <v>12342021.999999996</v>
      </c>
      <c r="AM68" s="63">
        <f t="shared" si="55"/>
        <v>11332872.792999998</v>
      </c>
      <c r="AN68" s="63">
        <f t="shared" si="55"/>
        <v>18137986.658</v>
      </c>
      <c r="AO68" s="63">
        <f t="shared" si="55"/>
        <v>20401866.122000001</v>
      </c>
      <c r="AP68" s="63">
        <f t="shared" si="55"/>
        <v>20401866.122000001</v>
      </c>
      <c r="AQ68" s="63">
        <f t="shared" si="55"/>
        <v>20401866.122000001</v>
      </c>
      <c r="AR68" s="63">
        <f t="shared" si="55"/>
        <v>20401866.122000001</v>
      </c>
      <c r="AS68" s="63">
        <f t="shared" si="55"/>
        <v>20401866.122000001</v>
      </c>
      <c r="AT68" s="63">
        <f t="shared" si="55"/>
        <v>20401866.122000001</v>
      </c>
      <c r="AU68" s="63">
        <f t="shared" si="55"/>
        <v>20401866.122000001</v>
      </c>
      <c r="AV68" s="63">
        <f t="shared" si="55"/>
        <v>20401866.122000001</v>
      </c>
      <c r="AW68" s="63">
        <f t="shared" si="55"/>
        <v>20401866.122000001</v>
      </c>
      <c r="AX68" s="63">
        <f t="shared" si="55"/>
        <v>13603489.993499998</v>
      </c>
      <c r="AY68" s="63">
        <f t="shared" si="55"/>
        <v>12493852.169315007</v>
      </c>
      <c r="AZ68" s="63">
        <f t="shared" si="55"/>
        <v>19984395.968460001</v>
      </c>
      <c r="BA68" s="63">
        <f t="shared" si="55"/>
        <v>22486050.153545007</v>
      </c>
      <c r="BB68" s="63">
        <f t="shared" si="55"/>
        <v>22486050.153545007</v>
      </c>
      <c r="BC68" s="63">
        <f t="shared" si="55"/>
        <v>22486050.153545007</v>
      </c>
      <c r="BD68" s="63">
        <f t="shared" si="55"/>
        <v>22486050.153545007</v>
      </c>
      <c r="BE68" s="63">
        <f t="shared" si="55"/>
        <v>22486050.153545007</v>
      </c>
      <c r="BF68" s="63">
        <f t="shared" si="55"/>
        <v>22486050.153545007</v>
      </c>
      <c r="BG68" s="63">
        <f t="shared" si="55"/>
        <v>22486050.153545007</v>
      </c>
      <c r="BH68" s="63">
        <f t="shared" si="55"/>
        <v>22486050.153545007</v>
      </c>
      <c r="BI68" s="63">
        <f t="shared" si="55"/>
        <v>22486050.153545007</v>
      </c>
      <c r="BJ68" s="63">
        <f t="shared" si="55"/>
        <v>14988296.976345003</v>
      </c>
      <c r="BK68" s="118">
        <f>SUM(C68:BJ68)</f>
        <v>834849574.73852491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0.30555555555555558</v>
      </c>
      <c r="AF69" s="46">
        <f t="shared" si="56"/>
        <v>0.30555555555555558</v>
      </c>
      <c r="AG69" s="46">
        <f t="shared" si="56"/>
        <v>0.30555555555555558</v>
      </c>
      <c r="AH69" s="46">
        <f t="shared" si="56"/>
        <v>0.30555555555555558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0.30555555555555547</v>
      </c>
      <c r="AM69" s="46">
        <f t="shared" si="56"/>
        <v>0.30555555555555547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0.30555555555555552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0.30555555555555558</v>
      </c>
      <c r="BB69" s="46">
        <f t="shared" si="56"/>
        <v>0.30555555555555558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0.30555555555555558</v>
      </c>
      <c r="BF69" s="46">
        <f t="shared" si="56"/>
        <v>0.30555555555555558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52</v>
      </c>
      <c r="H74" s="169">
        <f t="shared" si="57"/>
        <v>52</v>
      </c>
      <c r="I74" s="169">
        <f t="shared" si="57"/>
        <v>52</v>
      </c>
      <c r="J74" s="169">
        <f t="shared" si="57"/>
        <v>52</v>
      </c>
      <c r="K74" s="169">
        <f t="shared" si="57"/>
        <v>52</v>
      </c>
      <c r="L74" s="169">
        <f t="shared" si="57"/>
        <v>52</v>
      </c>
      <c r="M74" s="169">
        <f t="shared" si="57"/>
        <v>52</v>
      </c>
      <c r="N74" s="169">
        <f t="shared" si="57"/>
        <v>50</v>
      </c>
      <c r="O74" s="169">
        <f t="shared" si="57"/>
        <v>945</v>
      </c>
      <c r="P74" s="169">
        <f t="shared" si="57"/>
        <v>1490</v>
      </c>
      <c r="Q74" s="169">
        <f t="shared" si="57"/>
        <v>1676</v>
      </c>
      <c r="R74" s="169">
        <f t="shared" si="57"/>
        <v>1676</v>
      </c>
      <c r="S74" s="169">
        <f t="shared" si="57"/>
        <v>1676</v>
      </c>
      <c r="T74" s="169">
        <f t="shared" si="57"/>
        <v>1676</v>
      </c>
      <c r="U74" s="169">
        <f t="shared" si="57"/>
        <v>1676</v>
      </c>
      <c r="V74" s="169">
        <f t="shared" si="57"/>
        <v>1676</v>
      </c>
      <c r="W74" s="169">
        <f t="shared" si="57"/>
        <v>1676</v>
      </c>
      <c r="X74" s="169">
        <f t="shared" si="57"/>
        <v>1676</v>
      </c>
      <c r="Y74" s="169">
        <f t="shared" si="57"/>
        <v>1676</v>
      </c>
      <c r="Z74" s="169">
        <f t="shared" si="57"/>
        <v>1117</v>
      </c>
      <c r="AA74" s="169">
        <f t="shared" si="57"/>
        <v>1126</v>
      </c>
      <c r="AB74" s="169">
        <f t="shared" si="57"/>
        <v>1802</v>
      </c>
      <c r="AC74" s="169">
        <f t="shared" si="57"/>
        <v>2028</v>
      </c>
      <c r="AD74" s="169">
        <f t="shared" si="57"/>
        <v>2028</v>
      </c>
      <c r="AE74" s="169">
        <f t="shared" si="57"/>
        <v>2028</v>
      </c>
      <c r="AF74" s="169">
        <f t="shared" si="57"/>
        <v>2028</v>
      </c>
      <c r="AG74" s="169">
        <f t="shared" si="57"/>
        <v>2028</v>
      </c>
      <c r="AH74" s="169">
        <f t="shared" si="57"/>
        <v>2028</v>
      </c>
      <c r="AI74" s="169">
        <f t="shared" ref="AI74:BJ74" si="58">AI51-AI75</f>
        <v>2028</v>
      </c>
      <c r="AJ74" s="169">
        <f t="shared" si="58"/>
        <v>2028</v>
      </c>
      <c r="AK74" s="169">
        <f t="shared" si="58"/>
        <v>2028</v>
      </c>
      <c r="AL74" s="169">
        <f t="shared" si="58"/>
        <v>1352</v>
      </c>
      <c r="AM74" s="169">
        <f t="shared" si="58"/>
        <v>1177</v>
      </c>
      <c r="AN74" s="169">
        <f t="shared" si="58"/>
        <v>1884</v>
      </c>
      <c r="AO74" s="169">
        <f t="shared" si="58"/>
        <v>2119</v>
      </c>
      <c r="AP74" s="169">
        <f t="shared" si="58"/>
        <v>2119</v>
      </c>
      <c r="AQ74" s="169">
        <f t="shared" si="58"/>
        <v>2119</v>
      </c>
      <c r="AR74" s="169">
        <f t="shared" si="58"/>
        <v>2119</v>
      </c>
      <c r="AS74" s="33">
        <f t="shared" si="58"/>
        <v>2119</v>
      </c>
      <c r="AT74" s="33">
        <f t="shared" si="58"/>
        <v>2119</v>
      </c>
      <c r="AU74" s="33">
        <f t="shared" si="58"/>
        <v>2119</v>
      </c>
      <c r="AV74" s="33">
        <f t="shared" si="58"/>
        <v>2119</v>
      </c>
      <c r="AW74" s="33">
        <f t="shared" si="58"/>
        <v>2119</v>
      </c>
      <c r="AX74" s="33">
        <f t="shared" si="58"/>
        <v>1413</v>
      </c>
      <c r="AY74" s="33">
        <f t="shared" si="58"/>
        <v>1213</v>
      </c>
      <c r="AZ74" s="33">
        <f t="shared" si="58"/>
        <v>1940</v>
      </c>
      <c r="BA74" s="33">
        <f t="shared" si="58"/>
        <v>2183</v>
      </c>
      <c r="BB74" s="33">
        <f t="shared" si="58"/>
        <v>2183</v>
      </c>
      <c r="BC74" s="33">
        <f t="shared" si="58"/>
        <v>2183</v>
      </c>
      <c r="BD74" s="33">
        <f t="shared" si="58"/>
        <v>2183</v>
      </c>
      <c r="BE74" s="33">
        <f t="shared" si="58"/>
        <v>2183</v>
      </c>
      <c r="BF74" s="33">
        <f t="shared" si="58"/>
        <v>2183</v>
      </c>
      <c r="BG74" s="33">
        <f t="shared" si="58"/>
        <v>2183</v>
      </c>
      <c r="BH74" s="33">
        <f t="shared" si="58"/>
        <v>2183</v>
      </c>
      <c r="BI74" s="33">
        <f t="shared" si="58"/>
        <v>2183</v>
      </c>
      <c r="BJ74" s="33">
        <f t="shared" si="58"/>
        <v>1455</v>
      </c>
      <c r="BK74" s="118">
        <f>SUM(C74:BJ74)</f>
        <v>89411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18</v>
      </c>
      <c r="H75" s="169">
        <f t="shared" si="59"/>
        <v>18</v>
      </c>
      <c r="I75" s="169">
        <f t="shared" si="59"/>
        <v>18</v>
      </c>
      <c r="J75" s="169">
        <f t="shared" si="59"/>
        <v>18</v>
      </c>
      <c r="K75" s="169">
        <f t="shared" si="59"/>
        <v>18</v>
      </c>
      <c r="L75" s="169">
        <f t="shared" si="59"/>
        <v>18</v>
      </c>
      <c r="M75" s="169">
        <f t="shared" si="59"/>
        <v>18</v>
      </c>
      <c r="N75" s="169">
        <f t="shared" si="59"/>
        <v>17</v>
      </c>
      <c r="O75" s="169">
        <f t="shared" si="59"/>
        <v>350</v>
      </c>
      <c r="P75" s="169">
        <f t="shared" si="59"/>
        <v>552</v>
      </c>
      <c r="Q75" s="169">
        <f t="shared" si="59"/>
        <v>621</v>
      </c>
      <c r="R75" s="169">
        <f t="shared" si="59"/>
        <v>621</v>
      </c>
      <c r="S75" s="169">
        <f t="shared" si="59"/>
        <v>621</v>
      </c>
      <c r="T75" s="169">
        <f t="shared" si="59"/>
        <v>621</v>
      </c>
      <c r="U75" s="169">
        <f t="shared" si="59"/>
        <v>621</v>
      </c>
      <c r="V75" s="169">
        <f t="shared" si="59"/>
        <v>621</v>
      </c>
      <c r="W75" s="169">
        <f t="shared" si="59"/>
        <v>621</v>
      </c>
      <c r="X75" s="169">
        <f t="shared" si="59"/>
        <v>621</v>
      </c>
      <c r="Y75" s="169">
        <f t="shared" si="59"/>
        <v>621</v>
      </c>
      <c r="Z75" s="169">
        <f t="shared" si="59"/>
        <v>414</v>
      </c>
      <c r="AA75" s="169">
        <f t="shared" si="59"/>
        <v>507</v>
      </c>
      <c r="AB75" s="169">
        <f t="shared" si="59"/>
        <v>811</v>
      </c>
      <c r="AC75" s="169">
        <f t="shared" si="59"/>
        <v>912</v>
      </c>
      <c r="AD75" s="169">
        <f t="shared" si="59"/>
        <v>912</v>
      </c>
      <c r="AE75" s="169">
        <f t="shared" si="59"/>
        <v>912</v>
      </c>
      <c r="AF75" s="169">
        <f t="shared" si="59"/>
        <v>912</v>
      </c>
      <c r="AG75" s="169">
        <f t="shared" si="59"/>
        <v>912</v>
      </c>
      <c r="AH75" s="169">
        <f t="shared" si="59"/>
        <v>912</v>
      </c>
      <c r="AI75" s="169">
        <f t="shared" si="59"/>
        <v>912</v>
      </c>
      <c r="AJ75" s="169">
        <f t="shared" si="59"/>
        <v>912</v>
      </c>
      <c r="AK75" s="169">
        <f t="shared" si="59"/>
        <v>912</v>
      </c>
      <c r="AL75" s="169">
        <f t="shared" si="59"/>
        <v>608</v>
      </c>
      <c r="AM75" s="169">
        <f t="shared" si="59"/>
        <v>505</v>
      </c>
      <c r="AN75" s="169">
        <f t="shared" si="59"/>
        <v>808</v>
      </c>
      <c r="AO75" s="169">
        <f t="shared" si="59"/>
        <v>909</v>
      </c>
      <c r="AP75" s="169">
        <f t="shared" si="59"/>
        <v>909</v>
      </c>
      <c r="AQ75" s="169">
        <f t="shared" si="59"/>
        <v>909</v>
      </c>
      <c r="AR75" s="169">
        <f t="shared" si="59"/>
        <v>909</v>
      </c>
      <c r="AS75" s="33">
        <f t="shared" si="59"/>
        <v>909</v>
      </c>
      <c r="AT75" s="33">
        <f t="shared" si="59"/>
        <v>909</v>
      </c>
      <c r="AU75" s="33">
        <f t="shared" si="59"/>
        <v>909</v>
      </c>
      <c r="AV75" s="33">
        <f t="shared" si="59"/>
        <v>909</v>
      </c>
      <c r="AW75" s="33">
        <f t="shared" si="59"/>
        <v>909</v>
      </c>
      <c r="AX75" s="33">
        <f t="shared" si="59"/>
        <v>606</v>
      </c>
      <c r="AY75" s="33">
        <f t="shared" si="59"/>
        <v>520</v>
      </c>
      <c r="AZ75" s="33">
        <f t="shared" si="59"/>
        <v>832</v>
      </c>
      <c r="BA75" s="33">
        <f t="shared" si="59"/>
        <v>936</v>
      </c>
      <c r="BB75" s="33">
        <f t="shared" si="59"/>
        <v>936</v>
      </c>
      <c r="BC75" s="33">
        <f t="shared" si="59"/>
        <v>936</v>
      </c>
      <c r="BD75" s="33">
        <f t="shared" si="59"/>
        <v>936</v>
      </c>
      <c r="BE75" s="33">
        <f t="shared" si="59"/>
        <v>936</v>
      </c>
      <c r="BF75" s="33">
        <f t="shared" si="59"/>
        <v>936</v>
      </c>
      <c r="BG75" s="33">
        <f t="shared" si="59"/>
        <v>936</v>
      </c>
      <c r="BH75" s="33">
        <f t="shared" si="59"/>
        <v>936</v>
      </c>
      <c r="BI75" s="33">
        <f t="shared" si="59"/>
        <v>936</v>
      </c>
      <c r="BJ75" s="33">
        <f t="shared" si="59"/>
        <v>624</v>
      </c>
      <c r="BK75" s="118">
        <f>SUM(C75:BJ75)</f>
        <v>37692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45000</v>
      </c>
      <c r="H86" s="63">
        <f>'COGS-PRICE-MARGIN_CWS'!$B20*H75</f>
        <v>45000</v>
      </c>
      <c r="I86" s="63">
        <f>'COGS-PRICE-MARGIN_CWS'!$B20*I75</f>
        <v>45000</v>
      </c>
      <c r="J86" s="63">
        <f>'COGS-PRICE-MARGIN_CWS'!$B20*J75</f>
        <v>45000</v>
      </c>
      <c r="K86" s="63">
        <f>'COGS-PRICE-MARGIN_CWS'!$B20*K75</f>
        <v>45000</v>
      </c>
      <c r="L86" s="63">
        <f>'COGS-PRICE-MARGIN_CWS'!$B20*L75</f>
        <v>45000</v>
      </c>
      <c r="M86" s="63">
        <f>'COGS-PRICE-MARGIN_CWS'!$B20*M75</f>
        <v>45000</v>
      </c>
      <c r="N86" s="63">
        <f>'COGS-PRICE-MARGIN_CWS'!$B20*N75</f>
        <v>42500</v>
      </c>
      <c r="O86" s="63">
        <f>'COGS-PRICE-MARGIN_CWS'!$B70*O75</f>
        <v>936250</v>
      </c>
      <c r="P86" s="63">
        <f>'COGS-PRICE-MARGIN_CWS'!$B70*P75</f>
        <v>1476600</v>
      </c>
      <c r="Q86" s="63">
        <f>'COGS-PRICE-MARGIN_CWS'!$B70*Q75</f>
        <v>1661175</v>
      </c>
      <c r="R86" s="63">
        <f>'COGS-PRICE-MARGIN_CWS'!$B70*R75</f>
        <v>1661175</v>
      </c>
      <c r="S86" s="63">
        <f>'COGS-PRICE-MARGIN_CWS'!$B70*S75</f>
        <v>1661175</v>
      </c>
      <c r="T86" s="63">
        <f>'COGS-PRICE-MARGIN_CWS'!$B70*T75</f>
        <v>1661175</v>
      </c>
      <c r="U86" s="63">
        <f>'COGS-PRICE-MARGIN_CWS'!$B70*U75</f>
        <v>1661175</v>
      </c>
      <c r="V86" s="63">
        <f>'COGS-PRICE-MARGIN_CWS'!$B70*V75</f>
        <v>1661175</v>
      </c>
      <c r="W86" s="63">
        <f>'COGS-PRICE-MARGIN_CWS'!$B70*W75</f>
        <v>1661175</v>
      </c>
      <c r="X86" s="63">
        <f>'COGS-PRICE-MARGIN_CWS'!$B70*X75</f>
        <v>1661175</v>
      </c>
      <c r="Y86" s="63">
        <f>'COGS-PRICE-MARGIN_CWS'!$B70*Y75</f>
        <v>1661175</v>
      </c>
      <c r="Z86" s="63">
        <f>'COGS-PRICE-MARGIN_CWS'!$B70*Z75</f>
        <v>1107450</v>
      </c>
      <c r="AA86" s="63">
        <f>'COGS-PRICE-MARGIN_CWS'!$B120*AA75</f>
        <v>1451160.75</v>
      </c>
      <c r="AB86" s="63">
        <f>'COGS-PRICE-MARGIN_CWS'!$B120*AB75</f>
        <v>2321284.75</v>
      </c>
      <c r="AC86" s="63">
        <f>'COGS-PRICE-MARGIN_CWS'!$B120*AC75</f>
        <v>2610372</v>
      </c>
      <c r="AD86" s="63">
        <f>'COGS-PRICE-MARGIN_CWS'!$B120*AD75</f>
        <v>2610372</v>
      </c>
      <c r="AE86" s="63">
        <f>'COGS-PRICE-MARGIN_CWS'!$B120*AE75</f>
        <v>2610372</v>
      </c>
      <c r="AF86" s="63">
        <f>'COGS-PRICE-MARGIN_CWS'!$B120*AF75</f>
        <v>2610372</v>
      </c>
      <c r="AG86" s="63">
        <f>'COGS-PRICE-MARGIN_CWS'!$B120*AG75</f>
        <v>2610372</v>
      </c>
      <c r="AH86" s="63">
        <f>'COGS-PRICE-MARGIN_CWS'!$B120*AH75</f>
        <v>2610372</v>
      </c>
      <c r="AI86" s="63">
        <f>'COGS-PRICE-MARGIN_CWS'!$B120*AI75</f>
        <v>2610372</v>
      </c>
      <c r="AJ86" s="63">
        <f>'COGS-PRICE-MARGIN_CWS'!$B120*AJ75</f>
        <v>2610372</v>
      </c>
      <c r="AK86" s="63">
        <f>'COGS-PRICE-MARGIN_CWS'!$B120*AK75</f>
        <v>2610372</v>
      </c>
      <c r="AL86" s="63">
        <f>'COGS-PRICE-MARGIN_CWS'!$B120*AL75</f>
        <v>1740248</v>
      </c>
      <c r="AM86" s="63">
        <f>'COGS-PRICE-MARGIN_CWS'!$B170*AM75</f>
        <v>1546616.7875000001</v>
      </c>
      <c r="AN86" s="63">
        <f>'COGS-PRICE-MARGIN_CWS'!$B170*AN75</f>
        <v>2474586.86</v>
      </c>
      <c r="AO86" s="63">
        <f>'COGS-PRICE-MARGIN_CWS'!$B170*AO75</f>
        <v>2783910.2175000003</v>
      </c>
      <c r="AP86" s="63">
        <f>'COGS-PRICE-MARGIN_CWS'!$B170*AP75</f>
        <v>2783910.2175000003</v>
      </c>
      <c r="AQ86" s="63">
        <f>'COGS-PRICE-MARGIN_CWS'!$B170*AQ75</f>
        <v>2783910.2175000003</v>
      </c>
      <c r="AR86" s="63">
        <f>'COGS-PRICE-MARGIN_CWS'!$B170*AR75</f>
        <v>2783910.2175000003</v>
      </c>
      <c r="AS86" s="63">
        <f>'COGS-PRICE-MARGIN_CWS'!$B170*AS75</f>
        <v>2783910.2175000003</v>
      </c>
      <c r="AT86" s="63">
        <f>'COGS-PRICE-MARGIN_CWS'!$B170*AT75</f>
        <v>2783910.2175000003</v>
      </c>
      <c r="AU86" s="63">
        <f>'COGS-PRICE-MARGIN_CWS'!$B170*AU75</f>
        <v>2783910.2175000003</v>
      </c>
      <c r="AV86" s="63">
        <f>'COGS-PRICE-MARGIN_CWS'!$B170*AV75</f>
        <v>2783910.2175000003</v>
      </c>
      <c r="AW86" s="63">
        <f>'COGS-PRICE-MARGIN_CWS'!$B170*AW75</f>
        <v>2783910.2175000003</v>
      </c>
      <c r="AX86" s="63">
        <f>'COGS-PRICE-MARGIN_CWS'!$B170*AX75</f>
        <v>1855940.145</v>
      </c>
      <c r="AY86" s="63">
        <f>'COGS-PRICE-MARGIN_CWS'!$B220*AY75</f>
        <v>1704034.8130000001</v>
      </c>
      <c r="AZ86" s="63">
        <f>'COGS-PRICE-MARGIN_CWS'!$B220*AZ75</f>
        <v>2726455.7008000002</v>
      </c>
      <c r="BA86" s="63">
        <f>'COGS-PRICE-MARGIN_CWS'!$B220*BA75</f>
        <v>3067262.6634</v>
      </c>
      <c r="BB86" s="63">
        <f>'COGS-PRICE-MARGIN_CWS'!$B220*BB75</f>
        <v>3067262.6634</v>
      </c>
      <c r="BC86" s="63">
        <f>'COGS-PRICE-MARGIN_CWS'!$B220*BC75</f>
        <v>3067262.6634</v>
      </c>
      <c r="BD86" s="63">
        <f>'COGS-PRICE-MARGIN_CWS'!$B220*BD75</f>
        <v>3067262.6634</v>
      </c>
      <c r="BE86" s="63">
        <f>'COGS-PRICE-MARGIN_CWS'!$B220*BE75</f>
        <v>3067262.6634</v>
      </c>
      <c r="BF86" s="63">
        <f>'COGS-PRICE-MARGIN_CWS'!$B220*BF75</f>
        <v>3067262.6634</v>
      </c>
      <c r="BG86" s="63">
        <f>'COGS-PRICE-MARGIN_CWS'!$B220*BG75</f>
        <v>3067262.6634</v>
      </c>
      <c r="BH86" s="63">
        <f>'COGS-PRICE-MARGIN_CWS'!$B220*BH75</f>
        <v>3067262.6634</v>
      </c>
      <c r="BI86" s="63">
        <f>'COGS-PRICE-MARGIN_CWS'!$B220*BI75</f>
        <v>3067262.6634</v>
      </c>
      <c r="BJ86" s="63">
        <f>'COGS-PRICE-MARGIN_CWS'!$B220*BJ75</f>
        <v>2044841.7756000001</v>
      </c>
      <c r="BK86" s="118">
        <f>SUM(C86:BJ86)</f>
        <v>112872448.50999995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45000</v>
      </c>
      <c r="H88" s="63">
        <f t="shared" si="65"/>
        <v>45000</v>
      </c>
      <c r="I88" s="63">
        <f t="shared" si="65"/>
        <v>45000</v>
      </c>
      <c r="J88" s="63">
        <f t="shared" si="65"/>
        <v>45000</v>
      </c>
      <c r="K88" s="63">
        <f t="shared" si="65"/>
        <v>45000</v>
      </c>
      <c r="L88" s="63">
        <f t="shared" si="65"/>
        <v>45000</v>
      </c>
      <c r="M88" s="63">
        <f t="shared" si="65"/>
        <v>45000</v>
      </c>
      <c r="N88" s="63">
        <f t="shared" si="65"/>
        <v>42500</v>
      </c>
      <c r="O88" s="63">
        <f t="shared" si="65"/>
        <v>936250</v>
      </c>
      <c r="P88" s="63">
        <f t="shared" si="65"/>
        <v>1476600</v>
      </c>
      <c r="Q88" s="63">
        <f t="shared" si="65"/>
        <v>1661175</v>
      </c>
      <c r="R88" s="63">
        <f t="shared" si="65"/>
        <v>1661175</v>
      </c>
      <c r="S88" s="63">
        <f t="shared" si="65"/>
        <v>1661175</v>
      </c>
      <c r="T88" s="63">
        <f t="shared" si="65"/>
        <v>1661175</v>
      </c>
      <c r="U88" s="63">
        <f t="shared" si="65"/>
        <v>1661175</v>
      </c>
      <c r="V88" s="63">
        <f t="shared" si="65"/>
        <v>1661175</v>
      </c>
      <c r="W88" s="63">
        <f t="shared" si="65"/>
        <v>1661175</v>
      </c>
      <c r="X88" s="63">
        <f t="shared" si="65"/>
        <v>1661175</v>
      </c>
      <c r="Y88" s="63">
        <f t="shared" si="65"/>
        <v>1661175</v>
      </c>
      <c r="Z88" s="63">
        <f t="shared" si="65"/>
        <v>1107450</v>
      </c>
      <c r="AA88" s="63">
        <f t="shared" si="65"/>
        <v>1451160.75</v>
      </c>
      <c r="AB88" s="63">
        <f t="shared" si="65"/>
        <v>2321284.75</v>
      </c>
      <c r="AC88" s="63">
        <f t="shared" si="65"/>
        <v>2610372</v>
      </c>
      <c r="AD88" s="63">
        <f t="shared" si="65"/>
        <v>2610372</v>
      </c>
      <c r="AE88" s="63">
        <f t="shared" si="65"/>
        <v>2610372</v>
      </c>
      <c r="AF88" s="63">
        <f t="shared" si="65"/>
        <v>2610372</v>
      </c>
      <c r="AG88" s="63">
        <f t="shared" si="65"/>
        <v>2610372</v>
      </c>
      <c r="AH88" s="63">
        <f t="shared" si="65"/>
        <v>2610372</v>
      </c>
      <c r="AI88" s="63">
        <f t="shared" si="65"/>
        <v>2610372</v>
      </c>
      <c r="AJ88" s="63">
        <f t="shared" si="65"/>
        <v>2610372</v>
      </c>
      <c r="AK88" s="63">
        <f t="shared" si="65"/>
        <v>2610372</v>
      </c>
      <c r="AL88" s="63">
        <f t="shared" si="65"/>
        <v>1740248</v>
      </c>
      <c r="AM88" s="63">
        <f t="shared" si="65"/>
        <v>1546616.7875000001</v>
      </c>
      <c r="AN88" s="63">
        <f t="shared" si="65"/>
        <v>2474586.86</v>
      </c>
      <c r="AO88" s="63">
        <f t="shared" si="65"/>
        <v>2783910.2175000003</v>
      </c>
      <c r="AP88" s="63">
        <f t="shared" si="65"/>
        <v>2783910.2175000003</v>
      </c>
      <c r="AQ88" s="63">
        <f t="shared" si="65"/>
        <v>2783910.2175000003</v>
      </c>
      <c r="AR88" s="63">
        <f t="shared" si="65"/>
        <v>2783910.2175000003</v>
      </c>
      <c r="AS88" s="63">
        <f t="shared" si="65"/>
        <v>2783910.2175000003</v>
      </c>
      <c r="AT88" s="63">
        <f t="shared" si="65"/>
        <v>2783910.2175000003</v>
      </c>
      <c r="AU88" s="63">
        <f t="shared" si="65"/>
        <v>2783910.2175000003</v>
      </c>
      <c r="AV88" s="63">
        <f t="shared" si="65"/>
        <v>2783910.2175000003</v>
      </c>
      <c r="AW88" s="63">
        <f t="shared" si="65"/>
        <v>2783910.2175000003</v>
      </c>
      <c r="AX88" s="63">
        <f t="shared" si="65"/>
        <v>1855940.145</v>
      </c>
      <c r="AY88" s="63">
        <f t="shared" si="65"/>
        <v>1704034.8130000001</v>
      </c>
      <c r="AZ88" s="63">
        <f t="shared" si="65"/>
        <v>2726455.7008000002</v>
      </c>
      <c r="BA88" s="63">
        <f t="shared" si="65"/>
        <v>3067262.6634</v>
      </c>
      <c r="BB88" s="63">
        <f t="shared" si="65"/>
        <v>3067262.6634</v>
      </c>
      <c r="BC88" s="63">
        <f t="shared" si="65"/>
        <v>3067262.6634</v>
      </c>
      <c r="BD88" s="63">
        <f t="shared" si="65"/>
        <v>3067262.6634</v>
      </c>
      <c r="BE88" s="63">
        <f t="shared" si="65"/>
        <v>3067262.6634</v>
      </c>
      <c r="BF88" s="63">
        <f t="shared" si="65"/>
        <v>3067262.6634</v>
      </c>
      <c r="BG88" s="63">
        <f t="shared" si="65"/>
        <v>3067262.6634</v>
      </c>
      <c r="BH88" s="63">
        <f t="shared" si="65"/>
        <v>3067262.6634</v>
      </c>
      <c r="BI88" s="63">
        <f t="shared" si="65"/>
        <v>3067262.6634</v>
      </c>
      <c r="BJ88" s="63">
        <f t="shared" si="65"/>
        <v>2044841.7756000001</v>
      </c>
      <c r="BL88" s="178">
        <f>BJ88+BJ83</f>
        <v>2044841.7756000001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31</v>
      </c>
      <c r="H92" s="169">
        <f t="shared" si="66"/>
        <v>31</v>
      </c>
      <c r="I92" s="169">
        <f t="shared" si="66"/>
        <v>31</v>
      </c>
      <c r="J92" s="169">
        <f t="shared" si="66"/>
        <v>31</v>
      </c>
      <c r="K92" s="169">
        <f t="shared" si="66"/>
        <v>31</v>
      </c>
      <c r="L92" s="169">
        <f t="shared" si="66"/>
        <v>31</v>
      </c>
      <c r="M92" s="169">
        <f t="shared" si="66"/>
        <v>31</v>
      </c>
      <c r="N92" s="169">
        <f t="shared" si="66"/>
        <v>29</v>
      </c>
      <c r="O92" s="169">
        <f t="shared" si="66"/>
        <v>555</v>
      </c>
      <c r="P92" s="169">
        <f t="shared" si="66"/>
        <v>918</v>
      </c>
      <c r="Q92" s="169">
        <f t="shared" si="66"/>
        <v>1033</v>
      </c>
      <c r="R92" s="169">
        <f t="shared" si="66"/>
        <v>1033</v>
      </c>
      <c r="S92" s="169">
        <f t="shared" si="66"/>
        <v>1033</v>
      </c>
      <c r="T92" s="169">
        <f t="shared" si="66"/>
        <v>1033</v>
      </c>
      <c r="U92" s="169">
        <f t="shared" si="66"/>
        <v>1033</v>
      </c>
      <c r="V92" s="169">
        <f t="shared" si="66"/>
        <v>1033</v>
      </c>
      <c r="W92" s="169">
        <f t="shared" si="66"/>
        <v>1033</v>
      </c>
      <c r="X92" s="169">
        <f t="shared" si="66"/>
        <v>1033</v>
      </c>
      <c r="Y92" s="169">
        <f t="shared" si="66"/>
        <v>1033</v>
      </c>
      <c r="Z92" s="169">
        <f t="shared" si="66"/>
        <v>689</v>
      </c>
      <c r="AA92" s="169">
        <f t="shared" si="66"/>
        <v>1634</v>
      </c>
      <c r="AB92" s="169">
        <f t="shared" si="66"/>
        <v>2614</v>
      </c>
      <c r="AC92" s="169">
        <f t="shared" si="66"/>
        <v>2940</v>
      </c>
      <c r="AD92" s="169">
        <f t="shared" si="66"/>
        <v>2940</v>
      </c>
      <c r="AE92" s="169">
        <f t="shared" si="66"/>
        <v>2940</v>
      </c>
      <c r="AF92" s="169">
        <f t="shared" si="66"/>
        <v>2940</v>
      </c>
      <c r="AG92" s="169">
        <f t="shared" si="66"/>
        <v>2940</v>
      </c>
      <c r="AH92" s="169">
        <f t="shared" si="66"/>
        <v>2940</v>
      </c>
      <c r="AI92" s="169">
        <f t="shared" si="66"/>
        <v>2940</v>
      </c>
      <c r="AJ92" s="169">
        <f t="shared" si="66"/>
        <v>2940</v>
      </c>
      <c r="AK92" s="169">
        <f t="shared" si="66"/>
        <v>2940</v>
      </c>
      <c r="AL92" s="169">
        <f t="shared" si="66"/>
        <v>1960</v>
      </c>
      <c r="AM92" s="169">
        <f t="shared" si="66"/>
        <v>1683</v>
      </c>
      <c r="AN92" s="169">
        <f t="shared" si="66"/>
        <v>2692</v>
      </c>
      <c r="AO92" s="169">
        <f t="shared" si="66"/>
        <v>3029</v>
      </c>
      <c r="AP92" s="169">
        <f t="shared" si="66"/>
        <v>3029</v>
      </c>
      <c r="AQ92" s="169">
        <f t="shared" si="66"/>
        <v>3029</v>
      </c>
      <c r="AR92" s="169">
        <f t="shared" si="66"/>
        <v>3029</v>
      </c>
      <c r="AS92" s="169">
        <f t="shared" si="66"/>
        <v>3029</v>
      </c>
      <c r="AT92" s="169">
        <f t="shared" si="66"/>
        <v>3029</v>
      </c>
      <c r="AU92" s="169">
        <f t="shared" si="66"/>
        <v>3029</v>
      </c>
      <c r="AV92" s="169">
        <f t="shared" si="66"/>
        <v>3029</v>
      </c>
      <c r="AW92" s="169">
        <f t="shared" si="66"/>
        <v>3029</v>
      </c>
      <c r="AX92" s="169">
        <f t="shared" si="66"/>
        <v>2019</v>
      </c>
      <c r="AY92" s="169">
        <f t="shared" si="66"/>
        <v>1733</v>
      </c>
      <c r="AZ92" s="169">
        <f t="shared" si="66"/>
        <v>2773</v>
      </c>
      <c r="BA92" s="169">
        <f t="shared" si="66"/>
        <v>3119</v>
      </c>
      <c r="BB92" s="169">
        <f t="shared" si="66"/>
        <v>3119</v>
      </c>
      <c r="BC92" s="169">
        <f t="shared" si="66"/>
        <v>3119</v>
      </c>
      <c r="BD92" s="169">
        <f t="shared" si="66"/>
        <v>3119</v>
      </c>
      <c r="BE92" s="169">
        <f t="shared" si="66"/>
        <v>3119</v>
      </c>
      <c r="BF92" s="169">
        <f t="shared" si="66"/>
        <v>3119</v>
      </c>
      <c r="BG92" s="169">
        <f t="shared" si="66"/>
        <v>3119</v>
      </c>
      <c r="BH92" s="169">
        <f t="shared" si="66"/>
        <v>3119</v>
      </c>
      <c r="BI92" s="169">
        <f t="shared" si="66"/>
        <v>3119</v>
      </c>
      <c r="BJ92" s="169">
        <f t="shared" si="66"/>
        <v>2080</v>
      </c>
      <c r="BK92" s="316">
        <f>SUM(C92:BJ92)</f>
        <v>112703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713000</v>
      </c>
      <c r="H93" s="97">
        <f>'COGS-PRICE-MARGIN_CWS'!$B29*H92</f>
        <v>713000</v>
      </c>
      <c r="I93" s="97">
        <f>'COGS-PRICE-MARGIN_CWS'!$B29*I92</f>
        <v>713000</v>
      </c>
      <c r="J93" s="97">
        <f>'COGS-PRICE-MARGIN_CWS'!$B29*J92</f>
        <v>713000</v>
      </c>
      <c r="K93" s="97">
        <f>'COGS-PRICE-MARGIN_CWS'!$B29*K92</f>
        <v>713000</v>
      </c>
      <c r="L93" s="97">
        <f>'COGS-PRICE-MARGIN_CWS'!$B29*L92</f>
        <v>713000</v>
      </c>
      <c r="M93" s="97">
        <f>'COGS-PRICE-MARGIN_CWS'!$B29*M92</f>
        <v>713000</v>
      </c>
      <c r="N93" s="97">
        <f>'COGS-PRICE-MARGIN_CWS'!$B29*N92</f>
        <v>667000</v>
      </c>
      <c r="O93" s="97">
        <f>'COGS-PRICE-MARGIN_CWS'!$B79*O92</f>
        <v>13658550</v>
      </c>
      <c r="P93" s="97">
        <f>'COGS-PRICE-MARGIN_CWS'!$B79*P92</f>
        <v>22591980</v>
      </c>
      <c r="Q93" s="97">
        <f>'COGS-PRICE-MARGIN_CWS'!$B79*Q92</f>
        <v>25422130</v>
      </c>
      <c r="R93" s="97">
        <f>'COGS-PRICE-MARGIN_CWS'!$B79*R92</f>
        <v>25422130</v>
      </c>
      <c r="S93" s="97">
        <f>'COGS-PRICE-MARGIN_CWS'!$B79*S92</f>
        <v>25422130</v>
      </c>
      <c r="T93" s="97">
        <f>'COGS-PRICE-MARGIN_CWS'!$B79*T92</f>
        <v>25422130</v>
      </c>
      <c r="U93" s="97">
        <f>'COGS-PRICE-MARGIN_CWS'!$B79*U92</f>
        <v>25422130</v>
      </c>
      <c r="V93" s="97">
        <f>'COGS-PRICE-MARGIN_CWS'!$B79*V92</f>
        <v>25422130</v>
      </c>
      <c r="W93" s="97">
        <f>'COGS-PRICE-MARGIN_CWS'!$B79*W92</f>
        <v>25422130</v>
      </c>
      <c r="X93" s="97">
        <f>'COGS-PRICE-MARGIN_CWS'!$B79*X92</f>
        <v>25422130</v>
      </c>
      <c r="Y93" s="97">
        <f>'COGS-PRICE-MARGIN_CWS'!$B79*Y92</f>
        <v>25422130</v>
      </c>
      <c r="Z93" s="97">
        <f>'COGS-PRICE-MARGIN_CWS'!$B79*Z92</f>
        <v>16956290</v>
      </c>
      <c r="AA93" s="97">
        <f>'COGS-PRICE-MARGIN_CWS'!$B129*AA92</f>
        <v>43027631.800000004</v>
      </c>
      <c r="AB93" s="97">
        <f>'COGS-PRICE-MARGIN_CWS'!$B129*AB92</f>
        <v>68833677.799999997</v>
      </c>
      <c r="AC93" s="97">
        <f>'COGS-PRICE-MARGIN_CWS'!$B129*AC92</f>
        <v>77418138</v>
      </c>
      <c r="AD93" s="97">
        <f>'COGS-PRICE-MARGIN_CWS'!$B129*AD92</f>
        <v>77418138</v>
      </c>
      <c r="AE93" s="97">
        <f>'COGS-PRICE-MARGIN_CWS'!$B129*AE92</f>
        <v>77418138</v>
      </c>
      <c r="AF93" s="97">
        <f>'COGS-PRICE-MARGIN_CWS'!$B129*AF92</f>
        <v>77418138</v>
      </c>
      <c r="AG93" s="97">
        <f>'COGS-PRICE-MARGIN_CWS'!$B129*AG92</f>
        <v>77418138</v>
      </c>
      <c r="AH93" s="97">
        <f>'COGS-PRICE-MARGIN_CWS'!$B129*AH92</f>
        <v>77418138</v>
      </c>
      <c r="AI93" s="97">
        <f>'COGS-PRICE-MARGIN_CWS'!$B129*AI92</f>
        <v>77418138</v>
      </c>
      <c r="AJ93" s="97">
        <f>'COGS-PRICE-MARGIN_CWS'!$B129*AJ92</f>
        <v>77418138</v>
      </c>
      <c r="AK93" s="97">
        <f>'COGS-PRICE-MARGIN_CWS'!$B129*AK92</f>
        <v>77418138</v>
      </c>
      <c r="AL93" s="97">
        <f>'COGS-PRICE-MARGIN_CWS'!$B129*AL92</f>
        <v>51612092</v>
      </c>
      <c r="AM93" s="97">
        <f>'COGS-PRICE-MARGIN_CWS'!$B179*AM92</f>
        <v>47420189.487000003</v>
      </c>
      <c r="AN93" s="97">
        <f>'COGS-PRICE-MARGIN_CWS'!$B179*AN92</f>
        <v>75849762.387999997</v>
      </c>
      <c r="AO93" s="97">
        <f>'COGS-PRICE-MARGIN_CWS'!$B179*AO92</f>
        <v>85345070.681000009</v>
      </c>
      <c r="AP93" s="97">
        <f>'COGS-PRICE-MARGIN_CWS'!$B179*AP92</f>
        <v>85345070.681000009</v>
      </c>
      <c r="AQ93" s="97">
        <f>'COGS-PRICE-MARGIN_CWS'!$B179*AQ92</f>
        <v>85345070.681000009</v>
      </c>
      <c r="AR93" s="97">
        <f>'COGS-PRICE-MARGIN_CWS'!$B179*AR92</f>
        <v>85345070.681000009</v>
      </c>
      <c r="AS93" s="97">
        <f>'COGS-PRICE-MARGIN_CWS'!$B179*AS92</f>
        <v>85345070.681000009</v>
      </c>
      <c r="AT93" s="97">
        <f>'COGS-PRICE-MARGIN_CWS'!$B179*AT92</f>
        <v>85345070.681000009</v>
      </c>
      <c r="AU93" s="97">
        <f>'COGS-PRICE-MARGIN_CWS'!$B179*AU92</f>
        <v>85345070.681000009</v>
      </c>
      <c r="AV93" s="97">
        <f>'COGS-PRICE-MARGIN_CWS'!$B179*AV92</f>
        <v>85345070.681000009</v>
      </c>
      <c r="AW93" s="97">
        <f>'COGS-PRICE-MARGIN_CWS'!$B179*AW92</f>
        <v>85345070.681000009</v>
      </c>
      <c r="AX93" s="97">
        <f>'COGS-PRICE-MARGIN_CWS'!$B179*AX92</f>
        <v>56887321.791000001</v>
      </c>
      <c r="AY93" s="97">
        <f>'COGS-PRICE-MARGIN_CWS'!$B229*AY92</f>
        <v>52247018.162590005</v>
      </c>
      <c r="AZ93" s="97">
        <f>'COGS-PRICE-MARGIN_CWS'!$B229*AZ92</f>
        <v>83601258.721790001</v>
      </c>
      <c r="BA93" s="97">
        <f>'COGS-PRICE-MARGIN_CWS'!$B229*BA92</f>
        <v>94032573.369370013</v>
      </c>
      <c r="BB93" s="97">
        <f>'COGS-PRICE-MARGIN_CWS'!$B229*BB92</f>
        <v>94032573.369370013</v>
      </c>
      <c r="BC93" s="97">
        <f>'COGS-PRICE-MARGIN_CWS'!$B229*BC92</f>
        <v>94032573.369370013</v>
      </c>
      <c r="BD93" s="97">
        <f>'COGS-PRICE-MARGIN_CWS'!$B229*BD92</f>
        <v>94032573.369370013</v>
      </c>
      <c r="BE93" s="97">
        <f>'COGS-PRICE-MARGIN_CWS'!$B229*BE92</f>
        <v>94032573.369370013</v>
      </c>
      <c r="BF93" s="97">
        <f>'COGS-PRICE-MARGIN_CWS'!$B229*BF92</f>
        <v>94032573.369370013</v>
      </c>
      <c r="BG93" s="97">
        <f>'COGS-PRICE-MARGIN_CWS'!$B229*BG92</f>
        <v>94032573.369370013</v>
      </c>
      <c r="BH93" s="97">
        <f>'COGS-PRICE-MARGIN_CWS'!$B229*BH92</f>
        <v>94032573.369370013</v>
      </c>
      <c r="BI93" s="97">
        <f>'COGS-PRICE-MARGIN_CWS'!$B229*BI92</f>
        <v>94032573.369370013</v>
      </c>
      <c r="BJ93" s="97">
        <f>'COGS-PRICE-MARGIN_CWS'!$B229*BJ92</f>
        <v>62708481.118400007</v>
      </c>
      <c r="BK93" s="118">
        <f>SUM(C93:BJ93)</f>
        <v>3141427461.7221093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26332.699999999997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30148.308230000006</v>
      </c>
      <c r="BB96" s="70">
        <f t="shared" si="67"/>
        <v>30148.308230000006</v>
      </c>
      <c r="BC96" s="70">
        <f t="shared" si="67"/>
        <v>30148.308230000006</v>
      </c>
      <c r="BD96" s="70">
        <f t="shared" si="67"/>
        <v>30148.308230000006</v>
      </c>
      <c r="BE96" s="70">
        <f t="shared" si="67"/>
        <v>30148.308230000006</v>
      </c>
      <c r="BF96" s="70">
        <f t="shared" si="67"/>
        <v>30148.308230000006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648830</v>
      </c>
      <c r="H97" s="178">
        <f t="shared" si="68"/>
        <v>648830</v>
      </c>
      <c r="I97" s="178">
        <f t="shared" si="68"/>
        <v>648830</v>
      </c>
      <c r="J97" s="178">
        <f t="shared" si="68"/>
        <v>648830</v>
      </c>
      <c r="K97" s="178">
        <f t="shared" si="68"/>
        <v>648830</v>
      </c>
      <c r="L97" s="178">
        <f t="shared" si="68"/>
        <v>648830</v>
      </c>
      <c r="M97" s="178">
        <f t="shared" si="68"/>
        <v>648830</v>
      </c>
      <c r="N97" s="178">
        <f t="shared" si="68"/>
        <v>606970</v>
      </c>
      <c r="O97" s="178">
        <f t="shared" si="68"/>
        <v>13658550</v>
      </c>
      <c r="P97" s="178">
        <f t="shared" si="68"/>
        <v>22591980</v>
      </c>
      <c r="Q97" s="178">
        <f t="shared" si="68"/>
        <v>25422130</v>
      </c>
      <c r="R97" s="178">
        <f t="shared" si="68"/>
        <v>25422130</v>
      </c>
      <c r="S97" s="178">
        <f t="shared" si="68"/>
        <v>25422130</v>
      </c>
      <c r="T97" s="178">
        <f t="shared" si="68"/>
        <v>25422130</v>
      </c>
      <c r="U97" s="178">
        <f t="shared" si="68"/>
        <v>25422130</v>
      </c>
      <c r="V97" s="178">
        <f t="shared" si="68"/>
        <v>25422130</v>
      </c>
      <c r="W97" s="178">
        <f t="shared" si="68"/>
        <v>25422130</v>
      </c>
      <c r="X97" s="178">
        <f t="shared" si="68"/>
        <v>25422130</v>
      </c>
      <c r="Y97" s="178">
        <f t="shared" si="68"/>
        <v>25422130</v>
      </c>
      <c r="Z97" s="178">
        <f t="shared" si="68"/>
        <v>16956290</v>
      </c>
      <c r="AA97" s="178">
        <f t="shared" si="68"/>
        <v>43027631.800000004</v>
      </c>
      <c r="AB97" s="178">
        <f t="shared" si="68"/>
        <v>68833677.799999997</v>
      </c>
      <c r="AC97" s="178">
        <f t="shared" si="68"/>
        <v>77418138</v>
      </c>
      <c r="AD97" s="178">
        <f t="shared" si="68"/>
        <v>77418138</v>
      </c>
      <c r="AE97" s="178">
        <f t="shared" si="68"/>
        <v>77418138</v>
      </c>
      <c r="AF97" s="178">
        <f t="shared" si="68"/>
        <v>77418138</v>
      </c>
      <c r="AG97" s="178">
        <f t="shared" si="68"/>
        <v>77418138</v>
      </c>
      <c r="AH97" s="178">
        <f t="shared" si="68"/>
        <v>77418138</v>
      </c>
      <c r="AI97" s="178">
        <f t="shared" si="68"/>
        <v>77418138</v>
      </c>
      <c r="AJ97" s="178">
        <f t="shared" si="68"/>
        <v>77418138</v>
      </c>
      <c r="AK97" s="178">
        <f t="shared" si="68"/>
        <v>77418138</v>
      </c>
      <c r="AL97" s="178">
        <f t="shared" si="68"/>
        <v>51612092</v>
      </c>
      <c r="AM97" s="178">
        <f t="shared" si="68"/>
        <v>47420189.487000003</v>
      </c>
      <c r="AN97" s="178">
        <f t="shared" si="68"/>
        <v>75849762.387999997</v>
      </c>
      <c r="AO97" s="178">
        <f t="shared" si="68"/>
        <v>85345070.681000009</v>
      </c>
      <c r="AP97" s="178">
        <f t="shared" si="68"/>
        <v>85345070.681000009</v>
      </c>
      <c r="AQ97" s="178">
        <f t="shared" si="68"/>
        <v>85345070.681000009</v>
      </c>
      <c r="AR97" s="178">
        <f t="shared" si="68"/>
        <v>85345070.681000009</v>
      </c>
      <c r="AS97" s="178">
        <f t="shared" si="68"/>
        <v>85345070.681000009</v>
      </c>
      <c r="AT97" s="178">
        <f t="shared" si="68"/>
        <v>85345070.681000009</v>
      </c>
      <c r="AU97" s="178">
        <f t="shared" si="68"/>
        <v>85345070.681000009</v>
      </c>
      <c r="AV97" s="178">
        <f t="shared" si="68"/>
        <v>85345070.681000009</v>
      </c>
      <c r="AW97" s="178">
        <f t="shared" si="68"/>
        <v>85345070.681000009</v>
      </c>
      <c r="AX97" s="178">
        <f t="shared" si="68"/>
        <v>56887321.791000001</v>
      </c>
      <c r="AY97" s="178">
        <f t="shared" si="68"/>
        <v>52247018.162590005</v>
      </c>
      <c r="AZ97" s="178">
        <f t="shared" si="68"/>
        <v>83601258.721790001</v>
      </c>
      <c r="BA97" s="178">
        <f t="shared" si="68"/>
        <v>94032573.369370013</v>
      </c>
      <c r="BB97" s="178">
        <f t="shared" si="68"/>
        <v>94032573.369370013</v>
      </c>
      <c r="BC97" s="178">
        <f t="shared" si="68"/>
        <v>94032573.369370013</v>
      </c>
      <c r="BD97" s="178">
        <f t="shared" si="68"/>
        <v>94032573.369370013</v>
      </c>
      <c r="BE97" s="178">
        <f t="shared" si="68"/>
        <v>94032573.369370013</v>
      </c>
      <c r="BF97" s="178">
        <f t="shared" si="68"/>
        <v>94032573.369370013</v>
      </c>
      <c r="BG97" s="178">
        <f t="shared" si="68"/>
        <v>94032573.369370013</v>
      </c>
      <c r="BH97" s="178">
        <f t="shared" si="68"/>
        <v>94032573.369370013</v>
      </c>
      <c r="BI97" s="178">
        <f t="shared" si="68"/>
        <v>94032573.369370013</v>
      </c>
      <c r="BJ97" s="178">
        <f t="shared" si="68"/>
        <v>62708481.118400007</v>
      </c>
      <c r="BK97" s="118">
        <f>SUM(C97:BJ97)</f>
        <v>3140880981.7221093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403000</v>
      </c>
      <c r="H101" s="97">
        <f>'COGS-PRICE-MARGIN_CWS'!$E29*H$92</f>
        <v>403000</v>
      </c>
      <c r="I101" s="97">
        <f>'COGS-PRICE-MARGIN_CWS'!$E29*I$92</f>
        <v>403000</v>
      </c>
      <c r="J101" s="97">
        <f>'COGS-PRICE-MARGIN_CWS'!$E29*J$92</f>
        <v>403000</v>
      </c>
      <c r="K101" s="97">
        <f>'COGS-PRICE-MARGIN_CWS'!$E29*K$92</f>
        <v>403000</v>
      </c>
      <c r="L101" s="97">
        <f>'COGS-PRICE-MARGIN_CWS'!$E29*L$92</f>
        <v>403000</v>
      </c>
      <c r="M101" s="97">
        <f>'COGS-PRICE-MARGIN_CWS'!$E29*M$92</f>
        <v>403000</v>
      </c>
      <c r="N101" s="97">
        <f>'COGS-PRICE-MARGIN_CWS'!$E29*N$92</f>
        <v>377000</v>
      </c>
      <c r="O101" s="97">
        <f>'COGS-PRICE-MARGIN_CWS'!$E79*O$92</f>
        <v>7720050</v>
      </c>
      <c r="P101" s="97">
        <f>'COGS-PRICE-MARGIN_CWS'!$E79*P$92</f>
        <v>12769380</v>
      </c>
      <c r="Q101" s="97">
        <f>'COGS-PRICE-MARGIN_CWS'!$E79*Q$92</f>
        <v>14369030</v>
      </c>
      <c r="R101" s="97">
        <f>'COGS-PRICE-MARGIN_CWS'!$E79*R$92</f>
        <v>14369030</v>
      </c>
      <c r="S101" s="97">
        <f>'COGS-PRICE-MARGIN_CWS'!$E79*S$92</f>
        <v>14369030</v>
      </c>
      <c r="T101" s="97">
        <f>'COGS-PRICE-MARGIN_CWS'!$E79*T$92</f>
        <v>14369030</v>
      </c>
      <c r="U101" s="97">
        <f>'COGS-PRICE-MARGIN_CWS'!$E79*U$92</f>
        <v>14369030</v>
      </c>
      <c r="V101" s="97">
        <f>'COGS-PRICE-MARGIN_CWS'!$E79*V$92</f>
        <v>14369030</v>
      </c>
      <c r="W101" s="97">
        <f>'COGS-PRICE-MARGIN_CWS'!$E79*W$92</f>
        <v>14369030</v>
      </c>
      <c r="X101" s="97">
        <f>'COGS-PRICE-MARGIN_CWS'!$E79*X$92</f>
        <v>14369030</v>
      </c>
      <c r="Y101" s="97">
        <f>'COGS-PRICE-MARGIN_CWS'!$E79*Y$92</f>
        <v>14369030</v>
      </c>
      <c r="Z101" s="97">
        <f>'COGS-PRICE-MARGIN_CWS'!$E79*Z$92</f>
        <v>9583990</v>
      </c>
      <c r="AA101" s="97">
        <f>'COGS-PRICE-MARGIN_CWS'!$E129*AA$92</f>
        <v>24319965.800000001</v>
      </c>
      <c r="AB101" s="97">
        <f>'COGS-PRICE-MARGIN_CWS'!$E129*AB$92</f>
        <v>38905991.800000004</v>
      </c>
      <c r="AC101" s="97">
        <f>'COGS-PRICE-MARGIN_CWS'!$E129*AC$92</f>
        <v>43758078</v>
      </c>
      <c r="AD101" s="97">
        <f>'COGS-PRICE-MARGIN_CWS'!$E129*AD$92</f>
        <v>43758078</v>
      </c>
      <c r="AE101" s="97">
        <f>'COGS-PRICE-MARGIN_CWS'!$E129*AE$92</f>
        <v>43758078</v>
      </c>
      <c r="AF101" s="97">
        <f>'COGS-PRICE-MARGIN_CWS'!$E129*AF$92</f>
        <v>43758078</v>
      </c>
      <c r="AG101" s="97">
        <f>'COGS-PRICE-MARGIN_CWS'!$E129*AG$92</f>
        <v>43758078</v>
      </c>
      <c r="AH101" s="97">
        <f>'COGS-PRICE-MARGIN_CWS'!$E129*AH$92</f>
        <v>43758078</v>
      </c>
      <c r="AI101" s="97">
        <f>'COGS-PRICE-MARGIN_CWS'!$E129*AI$92</f>
        <v>43758078</v>
      </c>
      <c r="AJ101" s="97">
        <f>'COGS-PRICE-MARGIN_CWS'!$E129*AJ$92</f>
        <v>43758078</v>
      </c>
      <c r="AK101" s="97">
        <f>'COGS-PRICE-MARGIN_CWS'!$E129*AK$92</f>
        <v>43758078</v>
      </c>
      <c r="AL101" s="97">
        <f>'COGS-PRICE-MARGIN_CWS'!$E129*AL$92</f>
        <v>29172052</v>
      </c>
      <c r="AM101" s="97">
        <f>'COGS-PRICE-MARGIN_CWS'!$E179*AM$92</f>
        <v>26802715.797000002</v>
      </c>
      <c r="AN101" s="97">
        <f>'COGS-PRICE-MARGIN_CWS'!$E179*AN$92</f>
        <v>42871604.828000002</v>
      </c>
      <c r="AO101" s="97">
        <f>'COGS-PRICE-MARGIN_CWS'!$E179*AO$92</f>
        <v>48238518.211000003</v>
      </c>
      <c r="AP101" s="97">
        <f>'COGS-PRICE-MARGIN_CWS'!$E179*AP$92</f>
        <v>48238518.211000003</v>
      </c>
      <c r="AQ101" s="97">
        <f>'COGS-PRICE-MARGIN_CWS'!$E179*AQ$92</f>
        <v>48238518.211000003</v>
      </c>
      <c r="AR101" s="97">
        <f>'COGS-PRICE-MARGIN_CWS'!$E179*AR$92</f>
        <v>48238518.211000003</v>
      </c>
      <c r="AS101" s="97">
        <f>'COGS-PRICE-MARGIN_CWS'!$E179*AS$92</f>
        <v>48238518.211000003</v>
      </c>
      <c r="AT101" s="97">
        <f>'COGS-PRICE-MARGIN_CWS'!$E179*AT$92</f>
        <v>48238518.211000003</v>
      </c>
      <c r="AU101" s="97">
        <f>'COGS-PRICE-MARGIN_CWS'!$E179*AU$92</f>
        <v>48238518.211000003</v>
      </c>
      <c r="AV101" s="97">
        <f>'COGS-PRICE-MARGIN_CWS'!$E179*AV$92</f>
        <v>48238518.211000003</v>
      </c>
      <c r="AW101" s="97">
        <f>'COGS-PRICE-MARGIN_CWS'!$E179*AW$92</f>
        <v>48238518.211000003</v>
      </c>
      <c r="AX101" s="97">
        <f>'COGS-PRICE-MARGIN_CWS'!$E179*AX$92</f>
        <v>32153703.621000003</v>
      </c>
      <c r="AY101" s="97">
        <f>'COGS-PRICE-MARGIN_CWS'!$E229*AY$92</f>
        <v>29530923.309290003</v>
      </c>
      <c r="AZ101" s="97">
        <f>'COGS-PRICE-MARGIN_CWS'!$E229*AZ$92</f>
        <v>47252885.364490002</v>
      </c>
      <c r="BA101" s="97">
        <f>'COGS-PRICE-MARGIN_CWS'!$E229*BA$92</f>
        <v>53148845.817470007</v>
      </c>
      <c r="BB101" s="97">
        <f>'COGS-PRICE-MARGIN_CWS'!$E229*BB$92</f>
        <v>53148845.817470007</v>
      </c>
      <c r="BC101" s="97">
        <f>'COGS-PRICE-MARGIN_CWS'!$E229*BC$92</f>
        <v>53148845.817470007</v>
      </c>
      <c r="BD101" s="97">
        <f>'COGS-PRICE-MARGIN_CWS'!$E229*BD$92</f>
        <v>53148845.817470007</v>
      </c>
      <c r="BE101" s="97">
        <f>'COGS-PRICE-MARGIN_CWS'!$E229*BE$92</f>
        <v>53148845.817470007</v>
      </c>
      <c r="BF101" s="97">
        <f>'COGS-PRICE-MARGIN_CWS'!$E229*BF$92</f>
        <v>53148845.817470007</v>
      </c>
      <c r="BG101" s="97">
        <f>'COGS-PRICE-MARGIN_CWS'!$E229*BG$92</f>
        <v>53148845.817470007</v>
      </c>
      <c r="BH101" s="97">
        <f>'COGS-PRICE-MARGIN_CWS'!$E229*BH$92</f>
        <v>53148845.817470007</v>
      </c>
      <c r="BI101" s="97">
        <f>'COGS-PRICE-MARGIN_CWS'!$E229*BI$92</f>
        <v>53148845.817470007</v>
      </c>
      <c r="BJ101" s="97">
        <f>'COGS-PRICE-MARGIN_CWS'!$E229*BJ$92</f>
        <v>35443924.110400006</v>
      </c>
      <c r="BK101" s="118">
        <f>SUM(C101:BJ101)</f>
        <v>1775589434.8864105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15500</v>
      </c>
      <c r="H102" s="97">
        <f>'COGS-PRICE-MARGIN_CWS'!$E30*H$92</f>
        <v>15500</v>
      </c>
      <c r="I102" s="97">
        <f>'COGS-PRICE-MARGIN_CWS'!$E30*I$92</f>
        <v>15500</v>
      </c>
      <c r="J102" s="97">
        <f>'COGS-PRICE-MARGIN_CWS'!$E30*J$92</f>
        <v>15500</v>
      </c>
      <c r="K102" s="97">
        <f>'COGS-PRICE-MARGIN_CWS'!$E30*K$92</f>
        <v>15500</v>
      </c>
      <c r="L102" s="97">
        <f>'COGS-PRICE-MARGIN_CWS'!$E30*L$92</f>
        <v>15500</v>
      </c>
      <c r="M102" s="97">
        <f>'COGS-PRICE-MARGIN_CWS'!$E30*M$92</f>
        <v>15500</v>
      </c>
      <c r="N102" s="97">
        <f>'COGS-PRICE-MARGIN_CWS'!$E30*N$92</f>
        <v>14500</v>
      </c>
      <c r="O102" s="97">
        <f>'COGS-PRICE-MARGIN_CWS'!$E80*O$92</f>
        <v>296925</v>
      </c>
      <c r="P102" s="97">
        <f>'COGS-PRICE-MARGIN_CWS'!$E80*P$92</f>
        <v>491130</v>
      </c>
      <c r="Q102" s="97">
        <f>'COGS-PRICE-MARGIN_CWS'!$E80*Q$92</f>
        <v>552655</v>
      </c>
      <c r="R102" s="97">
        <f>'COGS-PRICE-MARGIN_CWS'!$E80*R$92</f>
        <v>552655</v>
      </c>
      <c r="S102" s="97">
        <f>'COGS-PRICE-MARGIN_CWS'!$E80*S$92</f>
        <v>552655</v>
      </c>
      <c r="T102" s="97">
        <f>'COGS-PRICE-MARGIN_CWS'!$E80*T$92</f>
        <v>552655</v>
      </c>
      <c r="U102" s="97">
        <f>'COGS-PRICE-MARGIN_CWS'!$E80*U$92</f>
        <v>552655</v>
      </c>
      <c r="V102" s="97">
        <f>'COGS-PRICE-MARGIN_CWS'!$E80*V$92</f>
        <v>552655</v>
      </c>
      <c r="W102" s="97">
        <f>'COGS-PRICE-MARGIN_CWS'!$E80*W$92</f>
        <v>552655</v>
      </c>
      <c r="X102" s="97">
        <f>'COGS-PRICE-MARGIN_CWS'!$E80*X$92</f>
        <v>552655</v>
      </c>
      <c r="Y102" s="97">
        <f>'COGS-PRICE-MARGIN_CWS'!$E80*Y$92</f>
        <v>552655</v>
      </c>
      <c r="Z102" s="97">
        <f>'COGS-PRICE-MARGIN_CWS'!$E80*Z$92</f>
        <v>368615</v>
      </c>
      <c r="AA102" s="97">
        <f>'COGS-PRICE-MARGIN_CWS'!$E30*AA$92</f>
        <v>817000</v>
      </c>
      <c r="AB102" s="97">
        <f>'COGS-PRICE-MARGIN_CWS'!$E30*AB$92</f>
        <v>1307000</v>
      </c>
      <c r="AC102" s="97">
        <f>'COGS-PRICE-MARGIN_CWS'!$E30*AC$92</f>
        <v>1470000</v>
      </c>
      <c r="AD102" s="97">
        <f>'COGS-PRICE-MARGIN_CWS'!$E30*AD$92</f>
        <v>1470000</v>
      </c>
      <c r="AE102" s="97">
        <f>'COGS-PRICE-MARGIN_CWS'!$E30*AE$92</f>
        <v>1470000</v>
      </c>
      <c r="AF102" s="97">
        <f>'COGS-PRICE-MARGIN_CWS'!$E30*AF$92</f>
        <v>1470000</v>
      </c>
      <c r="AG102" s="97">
        <f>'COGS-PRICE-MARGIN_CWS'!$E30*AG$92</f>
        <v>1470000</v>
      </c>
      <c r="AH102" s="97">
        <f>'COGS-PRICE-MARGIN_CWS'!$E30*AH$92</f>
        <v>1470000</v>
      </c>
      <c r="AI102" s="97">
        <f>'COGS-PRICE-MARGIN_CWS'!$E30*AI$92</f>
        <v>1470000</v>
      </c>
      <c r="AJ102" s="97">
        <f>'COGS-PRICE-MARGIN_CWS'!$E30*AJ$92</f>
        <v>1470000</v>
      </c>
      <c r="AK102" s="97">
        <f>'COGS-PRICE-MARGIN_CWS'!$E30*AK$92</f>
        <v>1470000</v>
      </c>
      <c r="AL102" s="97">
        <f>'COGS-PRICE-MARGIN_CWS'!$E30*AL$92</f>
        <v>980000</v>
      </c>
      <c r="AM102" s="97">
        <f>'COGS-PRICE-MARGIN_CWS'!$E180*AM$92</f>
        <v>1030873.6845000001</v>
      </c>
      <c r="AN102" s="97">
        <f>'COGS-PRICE-MARGIN_CWS'!$E180*AN$92</f>
        <v>1648907.8780000003</v>
      </c>
      <c r="AO102" s="97">
        <f>'COGS-PRICE-MARGIN_CWS'!$E180*AO$92</f>
        <v>1855327.6235000002</v>
      </c>
      <c r="AP102" s="97">
        <f>'COGS-PRICE-MARGIN_CWS'!$E180*AP$92</f>
        <v>1855327.6235000002</v>
      </c>
      <c r="AQ102" s="97">
        <f>'COGS-PRICE-MARGIN_CWS'!$E180*AQ$92</f>
        <v>1855327.6235000002</v>
      </c>
      <c r="AR102" s="97">
        <f>'COGS-PRICE-MARGIN_CWS'!$E180*AR$92</f>
        <v>1855327.6235000002</v>
      </c>
      <c r="AS102" s="97">
        <f>'COGS-PRICE-MARGIN_CWS'!$E180*AS$92</f>
        <v>1855327.6235000002</v>
      </c>
      <c r="AT102" s="97">
        <f>'COGS-PRICE-MARGIN_CWS'!$E180*AT$92</f>
        <v>1855327.6235000002</v>
      </c>
      <c r="AU102" s="97">
        <f>'COGS-PRICE-MARGIN_CWS'!$E180*AU$92</f>
        <v>1855327.6235000002</v>
      </c>
      <c r="AV102" s="97">
        <f>'COGS-PRICE-MARGIN_CWS'!$E180*AV$92</f>
        <v>1855327.6235000002</v>
      </c>
      <c r="AW102" s="97">
        <f>'COGS-PRICE-MARGIN_CWS'!$E180*AW$92</f>
        <v>1855327.6235000002</v>
      </c>
      <c r="AX102" s="97">
        <f>'COGS-PRICE-MARGIN_CWS'!$E180*AX$92</f>
        <v>1236680.9085000001</v>
      </c>
      <c r="AY102" s="97">
        <f>'COGS-PRICE-MARGIN_CWS'!$E230*AY$92</f>
        <v>1135804.7426650003</v>
      </c>
      <c r="AZ102" s="97">
        <f>'COGS-PRICE-MARGIN_CWS'!$E230*AZ$92</f>
        <v>1817418.6678650004</v>
      </c>
      <c r="BA102" s="97">
        <f>'COGS-PRICE-MARGIN_CWS'!$E230*BA$92</f>
        <v>2044186.3775950004</v>
      </c>
      <c r="BB102" s="97">
        <f>'COGS-PRICE-MARGIN_CWS'!$E230*BB$92</f>
        <v>2044186.3775950004</v>
      </c>
      <c r="BC102" s="97">
        <f>'COGS-PRICE-MARGIN_CWS'!$E230*BC$92</f>
        <v>2044186.3775950004</v>
      </c>
      <c r="BD102" s="97">
        <f>'COGS-PRICE-MARGIN_CWS'!$E230*BD$92</f>
        <v>2044186.3775950004</v>
      </c>
      <c r="BE102" s="97">
        <f>'COGS-PRICE-MARGIN_CWS'!$E230*BE$92</f>
        <v>2044186.3775950004</v>
      </c>
      <c r="BF102" s="97">
        <f>'COGS-PRICE-MARGIN_CWS'!$E230*BF$92</f>
        <v>2044186.3775950004</v>
      </c>
      <c r="BG102" s="97">
        <f>'COGS-PRICE-MARGIN_CWS'!$E230*BG$92</f>
        <v>2044186.3775950004</v>
      </c>
      <c r="BH102" s="97">
        <f>'COGS-PRICE-MARGIN_CWS'!$E230*BH$92</f>
        <v>2044186.3775950004</v>
      </c>
      <c r="BI102" s="97">
        <f>'COGS-PRICE-MARGIN_CWS'!$E230*BI$92</f>
        <v>2044186.3775950004</v>
      </c>
      <c r="BJ102" s="97">
        <f>'COGS-PRICE-MARGIN_CWS'!$E230*BJ$92</f>
        <v>1363227.8504000003</v>
      </c>
      <c r="BK102" s="118">
        <f>SUM(C102:BJ102)</f>
        <v>65925104.74178499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418500</v>
      </c>
      <c r="H106" s="63">
        <f t="shared" si="69"/>
        <v>418500</v>
      </c>
      <c r="I106" s="63">
        <f t="shared" si="69"/>
        <v>418500</v>
      </c>
      <c r="J106" s="63">
        <f t="shared" si="69"/>
        <v>418500</v>
      </c>
      <c r="K106" s="63">
        <f t="shared" si="69"/>
        <v>418500</v>
      </c>
      <c r="L106" s="63">
        <f t="shared" si="69"/>
        <v>418500</v>
      </c>
      <c r="M106" s="63">
        <f t="shared" si="69"/>
        <v>418500</v>
      </c>
      <c r="N106" s="63">
        <f t="shared" si="69"/>
        <v>391500</v>
      </c>
      <c r="O106" s="63">
        <f t="shared" si="69"/>
        <v>8016975</v>
      </c>
      <c r="P106" s="63">
        <f t="shared" si="69"/>
        <v>13260510</v>
      </c>
      <c r="Q106" s="63">
        <f t="shared" si="69"/>
        <v>14921685</v>
      </c>
      <c r="R106" s="63">
        <f t="shared" si="69"/>
        <v>14921685</v>
      </c>
      <c r="S106" s="63">
        <f t="shared" si="69"/>
        <v>14921685</v>
      </c>
      <c r="T106" s="63">
        <f t="shared" si="69"/>
        <v>14921685</v>
      </c>
      <c r="U106" s="63">
        <f t="shared" si="69"/>
        <v>14921685</v>
      </c>
      <c r="V106" s="63">
        <f t="shared" si="69"/>
        <v>14921685</v>
      </c>
      <c r="W106" s="63">
        <f t="shared" si="69"/>
        <v>14921685</v>
      </c>
      <c r="X106" s="63">
        <f t="shared" si="69"/>
        <v>14921685</v>
      </c>
      <c r="Y106" s="63">
        <f t="shared" si="69"/>
        <v>14921685</v>
      </c>
      <c r="Z106" s="63">
        <f t="shared" si="69"/>
        <v>9952605</v>
      </c>
      <c r="AA106" s="63">
        <f t="shared" si="69"/>
        <v>25136965.800000001</v>
      </c>
      <c r="AB106" s="63">
        <f t="shared" si="69"/>
        <v>40212991.800000004</v>
      </c>
      <c r="AC106" s="63">
        <f t="shared" si="69"/>
        <v>45228078</v>
      </c>
      <c r="AD106" s="63">
        <f t="shared" si="69"/>
        <v>45228078</v>
      </c>
      <c r="AE106" s="63">
        <f t="shared" si="69"/>
        <v>45228078</v>
      </c>
      <c r="AF106" s="63">
        <f t="shared" si="69"/>
        <v>45228078</v>
      </c>
      <c r="AG106" s="63">
        <f t="shared" si="69"/>
        <v>45228078</v>
      </c>
      <c r="AH106" s="63">
        <f t="shared" si="69"/>
        <v>45228078</v>
      </c>
      <c r="AI106" s="63">
        <f t="shared" si="69"/>
        <v>45228078</v>
      </c>
      <c r="AJ106" s="63">
        <f t="shared" si="69"/>
        <v>45228078</v>
      </c>
      <c r="AK106" s="63">
        <f t="shared" si="69"/>
        <v>45228078</v>
      </c>
      <c r="AL106" s="63">
        <f t="shared" si="69"/>
        <v>30152052</v>
      </c>
      <c r="AM106" s="63">
        <f t="shared" si="69"/>
        <v>27833589.481500003</v>
      </c>
      <c r="AN106" s="63">
        <f t="shared" si="69"/>
        <v>44520512.706</v>
      </c>
      <c r="AO106" s="63">
        <f t="shared" si="69"/>
        <v>50093845.8345</v>
      </c>
      <c r="AP106" s="63">
        <f t="shared" si="69"/>
        <v>50093845.8345</v>
      </c>
      <c r="AQ106" s="63">
        <f t="shared" si="69"/>
        <v>50093845.8345</v>
      </c>
      <c r="AR106" s="63">
        <f t="shared" si="69"/>
        <v>50093845.8345</v>
      </c>
      <c r="AS106" s="63">
        <f t="shared" si="69"/>
        <v>50093845.8345</v>
      </c>
      <c r="AT106" s="63">
        <f t="shared" si="69"/>
        <v>50093845.8345</v>
      </c>
      <c r="AU106" s="63">
        <f t="shared" si="69"/>
        <v>50093845.8345</v>
      </c>
      <c r="AV106" s="63">
        <f t="shared" si="69"/>
        <v>50093845.8345</v>
      </c>
      <c r="AW106" s="63">
        <f t="shared" si="69"/>
        <v>50093845.8345</v>
      </c>
      <c r="AX106" s="63">
        <f t="shared" si="69"/>
        <v>33390384.529500004</v>
      </c>
      <c r="AY106" s="63">
        <f t="shared" si="69"/>
        <v>30666728.051955003</v>
      </c>
      <c r="AZ106" s="63">
        <f t="shared" si="69"/>
        <v>49070304.032355003</v>
      </c>
      <c r="BA106" s="63">
        <f t="shared" si="69"/>
        <v>55193032.195065007</v>
      </c>
      <c r="BB106" s="63">
        <f t="shared" si="69"/>
        <v>55193032.195065007</v>
      </c>
      <c r="BC106" s="63">
        <f t="shared" si="69"/>
        <v>55193032.195065007</v>
      </c>
      <c r="BD106" s="63">
        <f t="shared" si="69"/>
        <v>55193032.195065007</v>
      </c>
      <c r="BE106" s="63">
        <f t="shared" si="69"/>
        <v>55193032.195065007</v>
      </c>
      <c r="BF106" s="63">
        <f t="shared" si="69"/>
        <v>55193032.195065007</v>
      </c>
      <c r="BG106" s="63">
        <f t="shared" si="69"/>
        <v>55193032.195065007</v>
      </c>
      <c r="BH106" s="63">
        <f t="shared" si="69"/>
        <v>55193032.195065007</v>
      </c>
      <c r="BI106" s="63">
        <f t="shared" si="69"/>
        <v>55193032.195065007</v>
      </c>
      <c r="BJ106" s="63">
        <f t="shared" si="69"/>
        <v>36807151.960800007</v>
      </c>
      <c r="BK106" s="118">
        <f>SUM(C106:BJ106)</f>
        <v>1841514539.628195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10948.999999999996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</v>
      </c>
      <c r="AN108" s="63">
        <f t="shared" si="70"/>
        <v>11637.908499999998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11637.908500000003</v>
      </c>
      <c r="AR108" s="63">
        <f t="shared" si="70"/>
        <v>11637.908500000003</v>
      </c>
      <c r="AS108" s="63">
        <f t="shared" si="70"/>
        <v>11637.908500000003</v>
      </c>
      <c r="AT108" s="63">
        <f t="shared" si="70"/>
        <v>11637.908500000003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11637.908499999998</v>
      </c>
      <c r="AY108" s="63">
        <f t="shared" si="70"/>
        <v>12452.562095000001</v>
      </c>
      <c r="AZ108" s="63">
        <f t="shared" si="70"/>
        <v>12452.562094999999</v>
      </c>
      <c r="BA108" s="63">
        <f t="shared" si="70"/>
        <v>12452.562095000003</v>
      </c>
      <c r="BB108" s="63">
        <f t="shared" si="70"/>
        <v>12452.562095000003</v>
      </c>
      <c r="BC108" s="63">
        <f t="shared" si="70"/>
        <v>12452.562095000003</v>
      </c>
      <c r="BD108" s="63">
        <f t="shared" si="70"/>
        <v>12452.562095000003</v>
      </c>
      <c r="BE108" s="63">
        <f t="shared" si="70"/>
        <v>12452.562095000003</v>
      </c>
      <c r="BF108" s="63">
        <f t="shared" si="70"/>
        <v>12452.562095000003</v>
      </c>
      <c r="BG108" s="63">
        <f t="shared" si="70"/>
        <v>12452.562095000003</v>
      </c>
      <c r="BH108" s="63">
        <f t="shared" si="70"/>
        <v>12452.562095000003</v>
      </c>
      <c r="BI108" s="63">
        <f t="shared" si="70"/>
        <v>12452.562095000003</v>
      </c>
      <c r="BJ108" s="63">
        <f t="shared" si="70"/>
        <v>12452.562095000001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230330</v>
      </c>
      <c r="H109" s="63">
        <f t="shared" si="72"/>
        <v>230330</v>
      </c>
      <c r="I109" s="63">
        <f t="shared" si="72"/>
        <v>230330</v>
      </c>
      <c r="J109" s="63">
        <f t="shared" si="72"/>
        <v>230330</v>
      </c>
      <c r="K109" s="63">
        <f t="shared" si="72"/>
        <v>230330</v>
      </c>
      <c r="L109" s="63">
        <f t="shared" si="72"/>
        <v>230330</v>
      </c>
      <c r="M109" s="63">
        <f t="shared" si="72"/>
        <v>230330</v>
      </c>
      <c r="N109" s="63">
        <f t="shared" si="72"/>
        <v>215470</v>
      </c>
      <c r="O109" s="63">
        <f t="shared" si="72"/>
        <v>5641575</v>
      </c>
      <c r="P109" s="63">
        <f t="shared" si="72"/>
        <v>9331470</v>
      </c>
      <c r="Q109" s="63">
        <f t="shared" si="72"/>
        <v>10500445</v>
      </c>
      <c r="R109" s="63">
        <f t="shared" si="72"/>
        <v>10500445</v>
      </c>
      <c r="S109" s="63">
        <f t="shared" si="72"/>
        <v>10500445</v>
      </c>
      <c r="T109" s="63">
        <f t="shared" si="72"/>
        <v>10500445</v>
      </c>
      <c r="U109" s="63">
        <f t="shared" si="72"/>
        <v>10500445</v>
      </c>
      <c r="V109" s="63">
        <f t="shared" si="72"/>
        <v>10500445</v>
      </c>
      <c r="W109" s="63">
        <f t="shared" si="72"/>
        <v>10500445</v>
      </c>
      <c r="X109" s="63">
        <f t="shared" si="72"/>
        <v>10500445</v>
      </c>
      <c r="Y109" s="63">
        <f t="shared" si="72"/>
        <v>10500445</v>
      </c>
      <c r="Z109" s="63">
        <f t="shared" si="72"/>
        <v>7003685</v>
      </c>
      <c r="AA109" s="63">
        <f t="shared" si="72"/>
        <v>17890666.000000004</v>
      </c>
      <c r="AB109" s="63">
        <f t="shared" si="72"/>
        <v>28620685.999999993</v>
      </c>
      <c r="AC109" s="63">
        <f t="shared" si="72"/>
        <v>32190060</v>
      </c>
      <c r="AD109" s="63">
        <f t="shared" si="72"/>
        <v>32190060</v>
      </c>
      <c r="AE109" s="63">
        <f t="shared" si="72"/>
        <v>32190060</v>
      </c>
      <c r="AF109" s="63">
        <f t="shared" si="72"/>
        <v>32190060</v>
      </c>
      <c r="AG109" s="63">
        <f t="shared" si="72"/>
        <v>32190060</v>
      </c>
      <c r="AH109" s="63">
        <f t="shared" si="72"/>
        <v>32190060</v>
      </c>
      <c r="AI109" s="63">
        <f t="shared" si="72"/>
        <v>32190060</v>
      </c>
      <c r="AJ109" s="63">
        <f t="shared" si="72"/>
        <v>32190060</v>
      </c>
      <c r="AK109" s="63">
        <f t="shared" si="72"/>
        <v>32190060</v>
      </c>
      <c r="AL109" s="63">
        <f t="shared" si="72"/>
        <v>21460040</v>
      </c>
      <c r="AM109" s="63">
        <f t="shared" si="72"/>
        <v>19586600.0055</v>
      </c>
      <c r="AN109" s="63">
        <f t="shared" si="72"/>
        <v>31329249.681999996</v>
      </c>
      <c r="AO109" s="63">
        <f t="shared" si="72"/>
        <v>35251224.846500009</v>
      </c>
      <c r="AP109" s="63">
        <f t="shared" si="72"/>
        <v>35251224.846500009</v>
      </c>
      <c r="AQ109" s="63">
        <f t="shared" si="72"/>
        <v>35251224.846500009</v>
      </c>
      <c r="AR109" s="63">
        <f t="shared" si="72"/>
        <v>35251224.846500009</v>
      </c>
      <c r="AS109" s="63">
        <f t="shared" si="72"/>
        <v>35251224.846500009</v>
      </c>
      <c r="AT109" s="63">
        <f t="shared" si="72"/>
        <v>35251224.846500009</v>
      </c>
      <c r="AU109" s="63">
        <f t="shared" si="72"/>
        <v>35251224.846500009</v>
      </c>
      <c r="AV109" s="63">
        <f t="shared" si="72"/>
        <v>35251224.846500009</v>
      </c>
      <c r="AW109" s="63">
        <f t="shared" si="72"/>
        <v>35251224.846500009</v>
      </c>
      <c r="AX109" s="63">
        <f t="shared" si="72"/>
        <v>23496937.261499997</v>
      </c>
      <c r="AY109" s="63">
        <f t="shared" si="72"/>
        <v>21580290.110635001</v>
      </c>
      <c r="AZ109" s="63">
        <f t="shared" si="72"/>
        <v>34530954.689434998</v>
      </c>
      <c r="BA109" s="63">
        <f t="shared" si="72"/>
        <v>38839541.174305007</v>
      </c>
      <c r="BB109" s="63">
        <f t="shared" si="72"/>
        <v>38839541.174305007</v>
      </c>
      <c r="BC109" s="63">
        <f t="shared" si="72"/>
        <v>38839541.174305007</v>
      </c>
      <c r="BD109" s="63">
        <f t="shared" si="72"/>
        <v>38839541.174305007</v>
      </c>
      <c r="BE109" s="63">
        <f t="shared" si="72"/>
        <v>38839541.174305007</v>
      </c>
      <c r="BF109" s="63">
        <f t="shared" si="72"/>
        <v>38839541.174305007</v>
      </c>
      <c r="BG109" s="63">
        <f t="shared" si="72"/>
        <v>38839541.174305007</v>
      </c>
      <c r="BH109" s="63">
        <f t="shared" si="72"/>
        <v>38839541.174305007</v>
      </c>
      <c r="BI109" s="63">
        <f t="shared" si="72"/>
        <v>38839541.174305007</v>
      </c>
      <c r="BJ109" s="63">
        <f t="shared" si="72"/>
        <v>25901329.157600001</v>
      </c>
      <c r="BK109" s="118">
        <f>SUM(C109:BJ109)</f>
        <v>1299366442.093915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0.41579481025493009</v>
      </c>
      <c r="AC110" s="46">
        <f t="shared" si="73"/>
        <v>0.4157948102549302</v>
      </c>
      <c r="AD110" s="46">
        <f t="shared" si="73"/>
        <v>0.4157948102549302</v>
      </c>
      <c r="AE110" s="46">
        <f t="shared" si="73"/>
        <v>0.4157948102549302</v>
      </c>
      <c r="AF110" s="46">
        <f t="shared" si="73"/>
        <v>0.4157948102549302</v>
      </c>
      <c r="AG110" s="46">
        <f t="shared" si="73"/>
        <v>0.4157948102549302</v>
      </c>
      <c r="AH110" s="46">
        <f t="shared" si="73"/>
        <v>0.4157948102549302</v>
      </c>
      <c r="AI110" s="46">
        <f t="shared" ref="AI110:BJ110" si="74">IF(AI109&gt;0,(AI109/AI97),0)</f>
        <v>0.4157948102549302</v>
      </c>
      <c r="AJ110" s="46">
        <f t="shared" si="74"/>
        <v>0.4157948102549302</v>
      </c>
      <c r="AK110" s="46">
        <f t="shared" si="74"/>
        <v>0.4157948102549302</v>
      </c>
      <c r="AL110" s="46">
        <f t="shared" si="74"/>
        <v>0.4157948102549302</v>
      </c>
      <c r="AM110" s="46">
        <f t="shared" si="74"/>
        <v>0.41304347826086951</v>
      </c>
      <c r="AN110" s="46">
        <f t="shared" si="74"/>
        <v>0.41304347826086951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0.41304347826086962</v>
      </c>
      <c r="AR110" s="46">
        <f t="shared" si="74"/>
        <v>0.41304347826086962</v>
      </c>
      <c r="AS110" s="46">
        <f t="shared" si="74"/>
        <v>0.41304347826086962</v>
      </c>
      <c r="AT110" s="46">
        <f t="shared" si="74"/>
        <v>0.41304347826086962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0.41304347826086951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0.41304347826086951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1206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22</v>
      </c>
      <c r="H115" s="169">
        <f t="shared" si="75"/>
        <v>22</v>
      </c>
      <c r="I115" s="169">
        <f t="shared" si="75"/>
        <v>22</v>
      </c>
      <c r="J115" s="169">
        <f t="shared" si="75"/>
        <v>22</v>
      </c>
      <c r="K115" s="169">
        <f t="shared" si="75"/>
        <v>22</v>
      </c>
      <c r="L115" s="169">
        <f t="shared" si="75"/>
        <v>22</v>
      </c>
      <c r="M115" s="169">
        <f t="shared" si="75"/>
        <v>22</v>
      </c>
      <c r="N115" s="169">
        <f t="shared" si="75"/>
        <v>21</v>
      </c>
      <c r="O115" s="102">
        <f t="shared" si="75"/>
        <v>416</v>
      </c>
      <c r="P115" s="102">
        <f t="shared" si="75"/>
        <v>688</v>
      </c>
      <c r="Q115" s="102">
        <f t="shared" si="75"/>
        <v>774</v>
      </c>
      <c r="R115" s="102">
        <f t="shared" si="75"/>
        <v>774</v>
      </c>
      <c r="S115" s="102">
        <f t="shared" si="75"/>
        <v>774</v>
      </c>
      <c r="T115" s="102">
        <f t="shared" si="75"/>
        <v>774</v>
      </c>
      <c r="U115" s="102">
        <f t="shared" si="75"/>
        <v>774</v>
      </c>
      <c r="V115" s="102">
        <f t="shared" si="75"/>
        <v>774</v>
      </c>
      <c r="W115" s="102">
        <f t="shared" si="75"/>
        <v>774</v>
      </c>
      <c r="X115" s="102">
        <f t="shared" si="75"/>
        <v>774</v>
      </c>
      <c r="Y115" s="102">
        <f t="shared" si="75"/>
        <v>774</v>
      </c>
      <c r="Z115" s="102">
        <f t="shared" si="75"/>
        <v>516</v>
      </c>
      <c r="AA115" s="102">
        <f t="shared" si="75"/>
        <v>1143</v>
      </c>
      <c r="AB115" s="102">
        <f t="shared" si="75"/>
        <v>1829</v>
      </c>
      <c r="AC115" s="102">
        <f t="shared" si="75"/>
        <v>2058</v>
      </c>
      <c r="AD115" s="102">
        <f t="shared" si="75"/>
        <v>2058</v>
      </c>
      <c r="AE115" s="102">
        <f t="shared" si="75"/>
        <v>2058</v>
      </c>
      <c r="AF115" s="102">
        <f t="shared" si="75"/>
        <v>2058</v>
      </c>
      <c r="AG115" s="102">
        <f t="shared" si="75"/>
        <v>2058</v>
      </c>
      <c r="AH115" s="102">
        <f t="shared" si="75"/>
        <v>2058</v>
      </c>
      <c r="AI115" s="102">
        <f t="shared" ref="AI115:BJ115" si="76">AI92-AI116</f>
        <v>2058</v>
      </c>
      <c r="AJ115" s="102">
        <f t="shared" si="76"/>
        <v>2058</v>
      </c>
      <c r="AK115" s="102">
        <f t="shared" si="76"/>
        <v>2058</v>
      </c>
      <c r="AL115" s="102">
        <f t="shared" si="76"/>
        <v>1372</v>
      </c>
      <c r="AM115" s="102">
        <f t="shared" si="76"/>
        <v>1178</v>
      </c>
      <c r="AN115" s="102">
        <f t="shared" si="76"/>
        <v>1884</v>
      </c>
      <c r="AO115" s="102">
        <f t="shared" si="76"/>
        <v>2120</v>
      </c>
      <c r="AP115" s="102">
        <f t="shared" si="76"/>
        <v>2120</v>
      </c>
      <c r="AQ115" s="102">
        <f t="shared" si="76"/>
        <v>2120</v>
      </c>
      <c r="AR115" s="102">
        <f t="shared" si="76"/>
        <v>2120</v>
      </c>
      <c r="AS115" s="102">
        <f t="shared" si="76"/>
        <v>2120</v>
      </c>
      <c r="AT115" s="102">
        <f t="shared" si="76"/>
        <v>2120</v>
      </c>
      <c r="AU115" s="102">
        <f t="shared" si="76"/>
        <v>2120</v>
      </c>
      <c r="AV115" s="102">
        <f t="shared" si="76"/>
        <v>2120</v>
      </c>
      <c r="AW115" s="102">
        <f t="shared" si="76"/>
        <v>2120</v>
      </c>
      <c r="AX115" s="102">
        <f t="shared" si="76"/>
        <v>1413</v>
      </c>
      <c r="AY115" s="102">
        <f t="shared" si="76"/>
        <v>1213</v>
      </c>
      <c r="AZ115" s="102">
        <f t="shared" si="76"/>
        <v>1941</v>
      </c>
      <c r="BA115" s="102">
        <f t="shared" si="76"/>
        <v>2183</v>
      </c>
      <c r="BB115" s="102">
        <f t="shared" si="76"/>
        <v>2183</v>
      </c>
      <c r="BC115" s="102">
        <f t="shared" si="76"/>
        <v>2183</v>
      </c>
      <c r="BD115" s="102">
        <f t="shared" si="76"/>
        <v>2183</v>
      </c>
      <c r="BE115" s="102">
        <f t="shared" si="76"/>
        <v>2183</v>
      </c>
      <c r="BF115" s="102">
        <f t="shared" si="76"/>
        <v>2183</v>
      </c>
      <c r="BG115" s="102">
        <f t="shared" si="76"/>
        <v>2183</v>
      </c>
      <c r="BH115" s="102">
        <f t="shared" si="76"/>
        <v>2183</v>
      </c>
      <c r="BI115" s="102">
        <f t="shared" si="76"/>
        <v>2183</v>
      </c>
      <c r="BJ115" s="102">
        <f t="shared" si="76"/>
        <v>1456</v>
      </c>
      <c r="BK115" s="103">
        <f>SUM(C115:BJ115)</f>
        <v>79452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9</v>
      </c>
      <c r="H116" s="169">
        <f t="shared" si="77"/>
        <v>9</v>
      </c>
      <c r="I116" s="169">
        <f t="shared" si="77"/>
        <v>9</v>
      </c>
      <c r="J116" s="169">
        <f t="shared" si="77"/>
        <v>9</v>
      </c>
      <c r="K116" s="169">
        <f t="shared" si="77"/>
        <v>9</v>
      </c>
      <c r="L116" s="169">
        <f t="shared" si="77"/>
        <v>9</v>
      </c>
      <c r="M116" s="169">
        <f t="shared" si="77"/>
        <v>9</v>
      </c>
      <c r="N116" s="169">
        <f t="shared" si="77"/>
        <v>8</v>
      </c>
      <c r="O116" s="102">
        <f t="shared" si="77"/>
        <v>139</v>
      </c>
      <c r="P116" s="102">
        <f t="shared" si="77"/>
        <v>230</v>
      </c>
      <c r="Q116" s="102">
        <f t="shared" si="77"/>
        <v>259</v>
      </c>
      <c r="R116" s="102">
        <f t="shared" si="77"/>
        <v>259</v>
      </c>
      <c r="S116" s="102">
        <f t="shared" si="77"/>
        <v>259</v>
      </c>
      <c r="T116" s="102">
        <f t="shared" si="77"/>
        <v>259</v>
      </c>
      <c r="U116" s="102">
        <f t="shared" si="77"/>
        <v>259</v>
      </c>
      <c r="V116" s="102">
        <f t="shared" si="77"/>
        <v>259</v>
      </c>
      <c r="W116" s="102">
        <f t="shared" si="77"/>
        <v>259</v>
      </c>
      <c r="X116" s="102">
        <f t="shared" si="77"/>
        <v>259</v>
      </c>
      <c r="Y116" s="102">
        <f t="shared" si="77"/>
        <v>259</v>
      </c>
      <c r="Z116" s="102">
        <f t="shared" si="77"/>
        <v>173</v>
      </c>
      <c r="AA116" s="102">
        <f t="shared" si="77"/>
        <v>491</v>
      </c>
      <c r="AB116" s="102">
        <f t="shared" si="77"/>
        <v>785</v>
      </c>
      <c r="AC116" s="102">
        <f t="shared" si="77"/>
        <v>882</v>
      </c>
      <c r="AD116" s="102">
        <f t="shared" si="77"/>
        <v>882</v>
      </c>
      <c r="AE116" s="102">
        <f t="shared" si="77"/>
        <v>882</v>
      </c>
      <c r="AF116" s="102">
        <f t="shared" si="77"/>
        <v>882</v>
      </c>
      <c r="AG116" s="102">
        <f t="shared" si="77"/>
        <v>882</v>
      </c>
      <c r="AH116" s="102">
        <f t="shared" si="77"/>
        <v>882</v>
      </c>
      <c r="AI116" s="102">
        <f t="shared" ref="AI116:BJ116" si="78">ROUNDUP(+AI92*AI114,0)</f>
        <v>882</v>
      </c>
      <c r="AJ116" s="102">
        <f t="shared" si="78"/>
        <v>882</v>
      </c>
      <c r="AK116" s="102">
        <f t="shared" si="78"/>
        <v>882</v>
      </c>
      <c r="AL116" s="102">
        <f t="shared" si="78"/>
        <v>588</v>
      </c>
      <c r="AM116" s="102">
        <f t="shared" si="78"/>
        <v>505</v>
      </c>
      <c r="AN116" s="102">
        <f t="shared" si="78"/>
        <v>808</v>
      </c>
      <c r="AO116" s="102">
        <f t="shared" si="78"/>
        <v>909</v>
      </c>
      <c r="AP116" s="102">
        <f t="shared" si="78"/>
        <v>909</v>
      </c>
      <c r="AQ116" s="102">
        <f t="shared" si="78"/>
        <v>909</v>
      </c>
      <c r="AR116" s="102">
        <f t="shared" si="78"/>
        <v>909</v>
      </c>
      <c r="AS116" s="102">
        <f t="shared" si="78"/>
        <v>909</v>
      </c>
      <c r="AT116" s="102">
        <f t="shared" si="78"/>
        <v>909</v>
      </c>
      <c r="AU116" s="102">
        <f t="shared" si="78"/>
        <v>909</v>
      </c>
      <c r="AV116" s="102">
        <f t="shared" si="78"/>
        <v>909</v>
      </c>
      <c r="AW116" s="102">
        <f t="shared" si="78"/>
        <v>909</v>
      </c>
      <c r="AX116" s="102">
        <f t="shared" si="78"/>
        <v>606</v>
      </c>
      <c r="AY116" s="102">
        <f t="shared" si="78"/>
        <v>520</v>
      </c>
      <c r="AZ116" s="102">
        <f t="shared" si="78"/>
        <v>832</v>
      </c>
      <c r="BA116" s="102">
        <f t="shared" si="78"/>
        <v>936</v>
      </c>
      <c r="BB116" s="102">
        <f t="shared" si="78"/>
        <v>936</v>
      </c>
      <c r="BC116" s="102">
        <f t="shared" si="78"/>
        <v>936</v>
      </c>
      <c r="BD116" s="102">
        <f t="shared" si="78"/>
        <v>936</v>
      </c>
      <c r="BE116" s="102">
        <f t="shared" si="78"/>
        <v>936</v>
      </c>
      <c r="BF116" s="102">
        <f t="shared" si="78"/>
        <v>936</v>
      </c>
      <c r="BG116" s="102">
        <f t="shared" si="78"/>
        <v>936</v>
      </c>
      <c r="BH116" s="102">
        <f t="shared" si="78"/>
        <v>936</v>
      </c>
      <c r="BI116" s="102">
        <f t="shared" si="78"/>
        <v>936</v>
      </c>
      <c r="BJ116" s="102">
        <f t="shared" si="78"/>
        <v>624</v>
      </c>
      <c r="BK116" s="103">
        <f>SUM(C116:BJ116)</f>
        <v>33251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22500</v>
      </c>
      <c r="H126" s="9">
        <f>'COGS-PRICE-MARGIN_CWS'!$B49*H116</f>
        <v>22500</v>
      </c>
      <c r="I126" s="9">
        <f>'COGS-PRICE-MARGIN_CWS'!$B49*I116</f>
        <v>22500</v>
      </c>
      <c r="J126" s="9">
        <f>'COGS-PRICE-MARGIN_CWS'!$B49*J116</f>
        <v>22500</v>
      </c>
      <c r="K126" s="9">
        <f>'COGS-PRICE-MARGIN_CWS'!$B49*K116</f>
        <v>22500</v>
      </c>
      <c r="L126" s="9">
        <f>'COGS-PRICE-MARGIN_CWS'!$B49*L116</f>
        <v>22500</v>
      </c>
      <c r="M126" s="9">
        <f>'COGS-PRICE-MARGIN_CWS'!$B49*M116</f>
        <v>22500</v>
      </c>
      <c r="N126" s="9">
        <f>'COGS-PRICE-MARGIN_CWS'!$B49*N116</f>
        <v>20000</v>
      </c>
      <c r="O126" s="9">
        <f>'COGS-PRICE-MARGIN_CWS'!$B99*O116</f>
        <v>371825</v>
      </c>
      <c r="P126" s="9">
        <f>'COGS-PRICE-MARGIN_CWS'!$B99*P116</f>
        <v>615250</v>
      </c>
      <c r="Q126" s="9">
        <f>'COGS-PRICE-MARGIN_CWS'!$B99*Q116</f>
        <v>692825</v>
      </c>
      <c r="R126" s="9">
        <f>'COGS-PRICE-MARGIN_CWS'!$B99*R116</f>
        <v>692825</v>
      </c>
      <c r="S126" s="9">
        <f>'COGS-PRICE-MARGIN_CWS'!$B99*S116</f>
        <v>692825</v>
      </c>
      <c r="T126" s="9">
        <f>'COGS-PRICE-MARGIN_CWS'!$B99*T116</f>
        <v>692825</v>
      </c>
      <c r="U126" s="9">
        <f>'COGS-PRICE-MARGIN_CWS'!$B99*U116</f>
        <v>692825</v>
      </c>
      <c r="V126" s="9">
        <f>'COGS-PRICE-MARGIN_CWS'!$B99*V116</f>
        <v>692825</v>
      </c>
      <c r="W126" s="9">
        <f>'COGS-PRICE-MARGIN_CWS'!$B99*W116</f>
        <v>692825</v>
      </c>
      <c r="X126" s="9">
        <f>'COGS-PRICE-MARGIN_CWS'!$B99*X116</f>
        <v>692825</v>
      </c>
      <c r="Y126" s="9">
        <f>'COGS-PRICE-MARGIN_CWS'!$B99*Y116</f>
        <v>692825</v>
      </c>
      <c r="Z126" s="9">
        <f>'COGS-PRICE-MARGIN_CWS'!$B99*Z116</f>
        <v>462775</v>
      </c>
      <c r="AA126" s="9">
        <f>'COGS-PRICE-MARGIN_CWS'!$B149*AA116</f>
        <v>1405364.75</v>
      </c>
      <c r="AB126" s="9">
        <f>'COGS-PRICE-MARGIN_CWS'!$B149*AB116</f>
        <v>2246866.25</v>
      </c>
      <c r="AC126" s="9">
        <f>'COGS-PRICE-MARGIN_CWS'!$B149*AC116</f>
        <v>2524504.5</v>
      </c>
      <c r="AD126" s="9">
        <f>'COGS-PRICE-MARGIN_CWS'!$B149*AD116</f>
        <v>2524504.5</v>
      </c>
      <c r="AE126" s="9">
        <f>'COGS-PRICE-MARGIN_CWS'!$B149*AE116</f>
        <v>2524504.5</v>
      </c>
      <c r="AF126" s="9">
        <f>'COGS-PRICE-MARGIN_CWS'!$B149*AF116</f>
        <v>2524504.5</v>
      </c>
      <c r="AG126" s="9">
        <f>'COGS-PRICE-MARGIN_CWS'!$B149*AG116</f>
        <v>2524504.5</v>
      </c>
      <c r="AH126" s="9">
        <f>'COGS-PRICE-MARGIN_CWS'!$B149*AH116</f>
        <v>2524504.5</v>
      </c>
      <c r="AI126" s="9">
        <f>'COGS-PRICE-MARGIN_CWS'!$B149*AI116</f>
        <v>2524504.5</v>
      </c>
      <c r="AJ126" s="9">
        <f>'COGS-PRICE-MARGIN_CWS'!$B149*AJ116</f>
        <v>2524504.5</v>
      </c>
      <c r="AK126" s="9">
        <f>'COGS-PRICE-MARGIN_CWS'!$B149*AK116</f>
        <v>2524504.5</v>
      </c>
      <c r="AL126" s="9">
        <f>'COGS-PRICE-MARGIN_CWS'!$B149*AL116</f>
        <v>1683003</v>
      </c>
      <c r="AM126" s="9">
        <f>'COGS-PRICE-MARGIN_CWS'!$B199*AM116</f>
        <v>1546616.7875000001</v>
      </c>
      <c r="AN126" s="9">
        <f>'COGS-PRICE-MARGIN_CWS'!$B199*AN116</f>
        <v>2474586.86</v>
      </c>
      <c r="AO126" s="9">
        <f>'COGS-PRICE-MARGIN_CWS'!$B199*AO116</f>
        <v>2783910.2175000003</v>
      </c>
      <c r="AP126" s="9">
        <f>'COGS-PRICE-MARGIN_CWS'!$B199*AP116</f>
        <v>2783910.2175000003</v>
      </c>
      <c r="AQ126" s="9">
        <f>'COGS-PRICE-MARGIN_CWS'!$B199*AQ116</f>
        <v>2783910.2175000003</v>
      </c>
      <c r="AR126" s="9">
        <f>'COGS-PRICE-MARGIN_CWS'!$B199*AR116</f>
        <v>2783910.2175000003</v>
      </c>
      <c r="AS126" s="9">
        <f>'COGS-PRICE-MARGIN_CWS'!$B199*AS116</f>
        <v>2783910.2175000003</v>
      </c>
      <c r="AT126" s="9">
        <f>'COGS-PRICE-MARGIN_CWS'!$B199*AT116</f>
        <v>2783910.2175000003</v>
      </c>
      <c r="AU126" s="9">
        <f>'COGS-PRICE-MARGIN_CWS'!$B199*AU116</f>
        <v>2783910.2175000003</v>
      </c>
      <c r="AV126" s="9">
        <f>'COGS-PRICE-MARGIN_CWS'!$B199*AV116</f>
        <v>2783910.2175000003</v>
      </c>
      <c r="AW126" s="9">
        <f>'COGS-PRICE-MARGIN_CWS'!$B199*AW116</f>
        <v>2783910.2175000003</v>
      </c>
      <c r="AX126" s="9">
        <f>'COGS-PRICE-MARGIN_CWS'!$B199*AX116</f>
        <v>1855940.145</v>
      </c>
      <c r="AY126" s="9">
        <f>'COGS-PRICE-MARGIN_CWS'!$B249*AY116</f>
        <v>1704034.8130000001</v>
      </c>
      <c r="AZ126" s="9">
        <f>'COGS-PRICE-MARGIN_CWS'!$B249*AZ116</f>
        <v>2726455.7008000002</v>
      </c>
      <c r="BA126" s="9">
        <f>'COGS-PRICE-MARGIN_CWS'!$B249*BA116</f>
        <v>3067262.6634</v>
      </c>
      <c r="BB126" s="9">
        <f>'COGS-PRICE-MARGIN_CWS'!$B249*BB116</f>
        <v>3067262.6634</v>
      </c>
      <c r="BC126" s="9">
        <f>'COGS-PRICE-MARGIN_CWS'!$B249*BC116</f>
        <v>3067262.6634</v>
      </c>
      <c r="BD126" s="9">
        <f>'COGS-PRICE-MARGIN_CWS'!$B249*BD116</f>
        <v>3067262.6634</v>
      </c>
      <c r="BE126" s="9">
        <f>'COGS-PRICE-MARGIN_CWS'!$B249*BE116</f>
        <v>3067262.6634</v>
      </c>
      <c r="BF126" s="9">
        <f>'COGS-PRICE-MARGIN_CWS'!$B249*BF116</f>
        <v>3067262.6634</v>
      </c>
      <c r="BG126" s="9">
        <f>'COGS-PRICE-MARGIN_CWS'!$B249*BG116</f>
        <v>3067262.6634</v>
      </c>
      <c r="BH126" s="9">
        <f>'COGS-PRICE-MARGIN_CWS'!$B249*BH116</f>
        <v>3067262.6634</v>
      </c>
      <c r="BI126" s="9">
        <f>'COGS-PRICE-MARGIN_CWS'!$B249*BI116</f>
        <v>3067262.6634</v>
      </c>
      <c r="BJ126" s="9">
        <f>'COGS-PRICE-MARGIN_CWS'!$B249*BJ116</f>
        <v>2044841.7756000001</v>
      </c>
      <c r="BK126" s="118">
        <f>SUM(C126:BJ126)</f>
        <v>100944081.50999996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22500</v>
      </c>
      <c r="H128" s="63">
        <f t="shared" si="81"/>
        <v>22500</v>
      </c>
      <c r="I128" s="63">
        <f t="shared" si="81"/>
        <v>22500</v>
      </c>
      <c r="J128" s="63">
        <f t="shared" si="81"/>
        <v>22500</v>
      </c>
      <c r="K128" s="63">
        <f t="shared" si="81"/>
        <v>22500</v>
      </c>
      <c r="L128" s="63">
        <f t="shared" si="81"/>
        <v>22500</v>
      </c>
      <c r="M128" s="63">
        <f t="shared" si="81"/>
        <v>22500</v>
      </c>
      <c r="N128" s="63">
        <f t="shared" si="81"/>
        <v>20000</v>
      </c>
      <c r="O128" s="63">
        <f t="shared" si="81"/>
        <v>371825</v>
      </c>
      <c r="P128" s="63">
        <f t="shared" si="81"/>
        <v>615250</v>
      </c>
      <c r="Q128" s="63">
        <f t="shared" si="81"/>
        <v>692825</v>
      </c>
      <c r="R128" s="63">
        <f t="shared" si="81"/>
        <v>692825</v>
      </c>
      <c r="S128" s="63">
        <f t="shared" si="81"/>
        <v>692825</v>
      </c>
      <c r="T128" s="63">
        <f t="shared" si="81"/>
        <v>692825</v>
      </c>
      <c r="U128" s="63">
        <f t="shared" si="81"/>
        <v>692825</v>
      </c>
      <c r="V128" s="63">
        <f t="shared" si="81"/>
        <v>692825</v>
      </c>
      <c r="W128" s="63">
        <f t="shared" si="81"/>
        <v>692825</v>
      </c>
      <c r="X128" s="63">
        <f t="shared" si="81"/>
        <v>692825</v>
      </c>
      <c r="Y128" s="63">
        <f t="shared" si="81"/>
        <v>692825</v>
      </c>
      <c r="Z128" s="63">
        <f t="shared" si="81"/>
        <v>462775</v>
      </c>
      <c r="AA128" s="63">
        <f t="shared" si="81"/>
        <v>1405364.75</v>
      </c>
      <c r="AB128" s="63">
        <f t="shared" si="81"/>
        <v>2246866.25</v>
      </c>
      <c r="AC128" s="63">
        <f t="shared" si="81"/>
        <v>2524504.5</v>
      </c>
      <c r="AD128" s="63">
        <f t="shared" si="81"/>
        <v>2524504.5</v>
      </c>
      <c r="AE128" s="63">
        <f t="shared" si="81"/>
        <v>2524504.5</v>
      </c>
      <c r="AF128" s="63">
        <f t="shared" si="81"/>
        <v>2524504.5</v>
      </c>
      <c r="AG128" s="63">
        <f t="shared" si="81"/>
        <v>2524504.5</v>
      </c>
      <c r="AH128" s="63">
        <f t="shared" si="81"/>
        <v>2524504.5</v>
      </c>
      <c r="AI128" s="63">
        <f t="shared" si="81"/>
        <v>2524504.5</v>
      </c>
      <c r="AJ128" s="63">
        <f t="shared" si="81"/>
        <v>2524504.5</v>
      </c>
      <c r="AK128" s="63">
        <f t="shared" si="81"/>
        <v>2524504.5</v>
      </c>
      <c r="AL128" s="63">
        <f t="shared" si="81"/>
        <v>1683003</v>
      </c>
      <c r="AM128" s="63">
        <f t="shared" si="81"/>
        <v>1546616.7875000001</v>
      </c>
      <c r="AN128" s="63">
        <f t="shared" si="81"/>
        <v>2474586.86</v>
      </c>
      <c r="AO128" s="63">
        <f t="shared" si="81"/>
        <v>2783910.2175000003</v>
      </c>
      <c r="AP128" s="63">
        <f t="shared" si="81"/>
        <v>2783910.2175000003</v>
      </c>
      <c r="AQ128" s="63">
        <f t="shared" si="81"/>
        <v>2783910.2175000003</v>
      </c>
      <c r="AR128" s="63">
        <f t="shared" si="81"/>
        <v>2783910.2175000003</v>
      </c>
      <c r="AS128" s="63">
        <f t="shared" si="81"/>
        <v>2783910.2175000003</v>
      </c>
      <c r="AT128" s="63">
        <f t="shared" si="81"/>
        <v>2783910.2175000003</v>
      </c>
      <c r="AU128" s="63">
        <f t="shared" si="81"/>
        <v>2783910.2175000003</v>
      </c>
      <c r="AV128" s="63">
        <f t="shared" si="81"/>
        <v>2783910.2175000003</v>
      </c>
      <c r="AW128" s="63">
        <f t="shared" si="81"/>
        <v>2783910.2175000003</v>
      </c>
      <c r="AX128" s="63">
        <f t="shared" si="81"/>
        <v>1855940.145</v>
      </c>
      <c r="AY128" s="63">
        <f t="shared" si="81"/>
        <v>1704034.8130000001</v>
      </c>
      <c r="AZ128" s="63">
        <f t="shared" si="81"/>
        <v>2726455.7008000002</v>
      </c>
      <c r="BA128" s="63">
        <f t="shared" si="81"/>
        <v>3067262.6634</v>
      </c>
      <c r="BB128" s="63">
        <f t="shared" si="81"/>
        <v>3067262.6634</v>
      </c>
      <c r="BC128" s="63">
        <f t="shared" si="81"/>
        <v>3067262.6634</v>
      </c>
      <c r="BD128" s="63">
        <f t="shared" si="81"/>
        <v>3067262.6634</v>
      </c>
      <c r="BE128" s="63">
        <f t="shared" si="81"/>
        <v>3067262.6634</v>
      </c>
      <c r="BF128" s="63">
        <f t="shared" si="81"/>
        <v>3067262.6634</v>
      </c>
      <c r="BG128" s="63">
        <f t="shared" si="81"/>
        <v>3067262.6634</v>
      </c>
      <c r="BH128" s="63">
        <f t="shared" si="81"/>
        <v>3067262.6634</v>
      </c>
      <c r="BI128" s="63">
        <f t="shared" si="81"/>
        <v>3067262.6634</v>
      </c>
      <c r="BJ128" s="63">
        <f t="shared" si="81"/>
        <v>2044841.7756000001</v>
      </c>
      <c r="BL128" s="178">
        <f>BJ128+BJ123</f>
        <v>2044841.7756000001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1862930</v>
      </c>
      <c r="H132" s="63">
        <f t="shared" si="82"/>
        <v>1862930</v>
      </c>
      <c r="I132" s="63">
        <f t="shared" si="82"/>
        <v>1862930</v>
      </c>
      <c r="J132" s="63">
        <f t="shared" si="82"/>
        <v>1862930</v>
      </c>
      <c r="K132" s="63">
        <f t="shared" si="82"/>
        <v>1862930</v>
      </c>
      <c r="L132" s="63">
        <f t="shared" si="82"/>
        <v>1862930</v>
      </c>
      <c r="M132" s="63">
        <f t="shared" si="82"/>
        <v>1862930</v>
      </c>
      <c r="N132" s="63">
        <f t="shared" si="82"/>
        <v>1766930</v>
      </c>
      <c r="O132" s="63">
        <f t="shared" si="82"/>
        <v>39908325</v>
      </c>
      <c r="P132" s="63">
        <f t="shared" si="82"/>
        <v>64012750</v>
      </c>
      <c r="Q132" s="63">
        <f t="shared" si="82"/>
        <v>72016350</v>
      </c>
      <c r="R132" s="63">
        <f t="shared" si="82"/>
        <v>72016350</v>
      </c>
      <c r="S132" s="63">
        <f t="shared" si="82"/>
        <v>72016350</v>
      </c>
      <c r="T132" s="63">
        <f t="shared" si="82"/>
        <v>72016350</v>
      </c>
      <c r="U132" s="63">
        <f t="shared" si="82"/>
        <v>72016350</v>
      </c>
      <c r="V132" s="63">
        <f t="shared" si="82"/>
        <v>72016350</v>
      </c>
      <c r="W132" s="63">
        <f t="shared" si="82"/>
        <v>72016350</v>
      </c>
      <c r="X132" s="63">
        <f t="shared" si="82"/>
        <v>72016350</v>
      </c>
      <c r="Y132" s="63">
        <f t="shared" si="82"/>
        <v>72016350</v>
      </c>
      <c r="Z132" s="63">
        <f t="shared" si="82"/>
        <v>48013575</v>
      </c>
      <c r="AA132" s="63">
        <f t="shared" si="82"/>
        <v>79537347.900000006</v>
      </c>
      <c r="AB132" s="63">
        <f t="shared" si="82"/>
        <v>127251055.40000001</v>
      </c>
      <c r="AC132" s="63">
        <f t="shared" si="82"/>
        <v>143141122.5</v>
      </c>
      <c r="AD132" s="63">
        <f t="shared" si="82"/>
        <v>143141122.5</v>
      </c>
      <c r="AE132" s="63">
        <f t="shared" si="82"/>
        <v>143141122.5</v>
      </c>
      <c r="AF132" s="63">
        <f t="shared" si="82"/>
        <v>143141122.5</v>
      </c>
      <c r="AG132" s="63">
        <f t="shared" si="82"/>
        <v>143141122.5</v>
      </c>
      <c r="AH132" s="63">
        <f t="shared" si="82"/>
        <v>143141122.5</v>
      </c>
      <c r="AI132" s="63">
        <f t="shared" si="82"/>
        <v>143141122.5</v>
      </c>
      <c r="AJ132" s="63">
        <f t="shared" si="82"/>
        <v>143141122.5</v>
      </c>
      <c r="AK132" s="63">
        <f t="shared" si="82"/>
        <v>143141122.5</v>
      </c>
      <c r="AL132" s="63">
        <f t="shared" si="82"/>
        <v>95427415</v>
      </c>
      <c r="AM132" s="63">
        <f t="shared" si="82"/>
        <v>87602824.930000007</v>
      </c>
      <c r="AN132" s="63">
        <f t="shared" si="82"/>
        <v>140159619.71600002</v>
      </c>
      <c r="AO132" s="63">
        <f t="shared" si="82"/>
        <v>157682634.78800002</v>
      </c>
      <c r="AP132" s="63">
        <f t="shared" si="82"/>
        <v>157682634.78800002</v>
      </c>
      <c r="AQ132" s="63">
        <f t="shared" si="82"/>
        <v>157682634.78800002</v>
      </c>
      <c r="AR132" s="63">
        <f t="shared" si="82"/>
        <v>157682634.78800002</v>
      </c>
      <c r="AS132" s="63">
        <f t="shared" si="82"/>
        <v>157682634.78800002</v>
      </c>
      <c r="AT132" s="63">
        <f t="shared" si="82"/>
        <v>157682634.78800002</v>
      </c>
      <c r="AU132" s="63">
        <f t="shared" si="82"/>
        <v>157682634.78800002</v>
      </c>
      <c r="AV132" s="63">
        <f t="shared" si="82"/>
        <v>157682634.78800002</v>
      </c>
      <c r="AW132" s="63">
        <f t="shared" si="82"/>
        <v>157682634.78800002</v>
      </c>
      <c r="AX132" s="63">
        <f t="shared" si="82"/>
        <v>105119714.787</v>
      </c>
      <c r="AY132" s="63">
        <f t="shared" si="82"/>
        <v>96544058.524530008</v>
      </c>
      <c r="AZ132" s="63">
        <f t="shared" si="82"/>
        <v>154457647.83835</v>
      </c>
      <c r="BA132" s="63">
        <f t="shared" si="82"/>
        <v>173757808.28959</v>
      </c>
      <c r="BB132" s="63">
        <f t="shared" si="82"/>
        <v>173757808.28959</v>
      </c>
      <c r="BC132" s="63">
        <f t="shared" si="82"/>
        <v>173757808.28959</v>
      </c>
      <c r="BD132" s="63">
        <f t="shared" si="82"/>
        <v>173757808.28959</v>
      </c>
      <c r="BE132" s="63">
        <f t="shared" si="82"/>
        <v>173757808.28959</v>
      </c>
      <c r="BF132" s="63">
        <f t="shared" si="82"/>
        <v>173757808.28959</v>
      </c>
      <c r="BG132" s="63">
        <f t="shared" si="82"/>
        <v>173757808.28959</v>
      </c>
      <c r="BH132" s="63">
        <f t="shared" si="82"/>
        <v>173757808.28959</v>
      </c>
      <c r="BI132" s="63">
        <f t="shared" si="82"/>
        <v>173757808.28959</v>
      </c>
      <c r="BJ132" s="63">
        <f t="shared" si="82"/>
        <v>115850772.95582001</v>
      </c>
      <c r="BK132" s="118">
        <f>SUM(C132:BJ132)</f>
        <v>6089126847.2500105</v>
      </c>
      <c r="BL132" s="178">
        <f>BK87+BK86+BK82+BK81+BK56</f>
        <v>2847301784.0178995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569430</v>
      </c>
      <c r="H133" s="63">
        <f t="shared" si="83"/>
        <v>569430</v>
      </c>
      <c r="I133" s="63">
        <f t="shared" si="83"/>
        <v>569430</v>
      </c>
      <c r="J133" s="63">
        <f t="shared" si="83"/>
        <v>569430</v>
      </c>
      <c r="K133" s="63">
        <f t="shared" si="83"/>
        <v>569430</v>
      </c>
      <c r="L133" s="63">
        <f t="shared" si="83"/>
        <v>569430</v>
      </c>
      <c r="M133" s="63">
        <f t="shared" si="83"/>
        <v>569430</v>
      </c>
      <c r="N133" s="63">
        <f t="shared" si="83"/>
        <v>537930</v>
      </c>
      <c r="O133" s="63">
        <f t="shared" si="83"/>
        <v>14570725</v>
      </c>
      <c r="P133" s="63">
        <f t="shared" si="83"/>
        <v>23440490</v>
      </c>
      <c r="Q133" s="63">
        <f t="shared" si="83"/>
        <v>26372290</v>
      </c>
      <c r="R133" s="63">
        <f t="shared" si="83"/>
        <v>26372290</v>
      </c>
      <c r="S133" s="63">
        <f t="shared" si="83"/>
        <v>26372290</v>
      </c>
      <c r="T133" s="63">
        <f t="shared" si="83"/>
        <v>26372290</v>
      </c>
      <c r="U133" s="63">
        <f t="shared" si="83"/>
        <v>26372290</v>
      </c>
      <c r="V133" s="63">
        <f t="shared" si="83"/>
        <v>26372290</v>
      </c>
      <c r="W133" s="63">
        <f t="shared" si="83"/>
        <v>26372290</v>
      </c>
      <c r="X133" s="63">
        <f t="shared" si="83"/>
        <v>26372290</v>
      </c>
      <c r="Y133" s="63">
        <f t="shared" si="83"/>
        <v>26372290</v>
      </c>
      <c r="Z133" s="63">
        <f t="shared" si="83"/>
        <v>17583845</v>
      </c>
      <c r="AA133" s="63">
        <f t="shared" si="83"/>
        <v>31030110.850000001</v>
      </c>
      <c r="AB133" s="63">
        <f t="shared" si="83"/>
        <v>49642767.349999987</v>
      </c>
      <c r="AC133" s="63">
        <f t="shared" si="83"/>
        <v>55837969.5</v>
      </c>
      <c r="AD133" s="63">
        <f t="shared" si="83"/>
        <v>55837969.5</v>
      </c>
      <c r="AE133" s="63">
        <f t="shared" si="83"/>
        <v>55837969.5</v>
      </c>
      <c r="AF133" s="63">
        <f t="shared" si="83"/>
        <v>55837969.5</v>
      </c>
      <c r="AG133" s="63">
        <f t="shared" si="83"/>
        <v>55837969.5</v>
      </c>
      <c r="AH133" s="63">
        <f t="shared" si="83"/>
        <v>55837969.5</v>
      </c>
      <c r="AI133" s="63">
        <f t="shared" si="83"/>
        <v>55837969.5</v>
      </c>
      <c r="AJ133" s="63">
        <f t="shared" si="83"/>
        <v>55837969.5</v>
      </c>
      <c r="AK133" s="63">
        <f t="shared" si="83"/>
        <v>55837969.5</v>
      </c>
      <c r="AL133" s="63">
        <f t="shared" si="83"/>
        <v>37225313</v>
      </c>
      <c r="AM133" s="63">
        <f t="shared" si="83"/>
        <v>34012706.373499997</v>
      </c>
      <c r="AN133" s="63">
        <f t="shared" si="83"/>
        <v>54416410.059999995</v>
      </c>
      <c r="AO133" s="63">
        <f t="shared" si="83"/>
        <v>61220911.403500013</v>
      </c>
      <c r="AP133" s="63">
        <f t="shared" si="83"/>
        <v>61220911.403500013</v>
      </c>
      <c r="AQ133" s="63">
        <f t="shared" si="83"/>
        <v>61220911.403500013</v>
      </c>
      <c r="AR133" s="63">
        <f t="shared" si="83"/>
        <v>61220911.403500013</v>
      </c>
      <c r="AS133" s="63">
        <f t="shared" si="83"/>
        <v>61220911.403500013</v>
      </c>
      <c r="AT133" s="63">
        <f t="shared" si="83"/>
        <v>61220911.403500013</v>
      </c>
      <c r="AU133" s="63">
        <f t="shared" si="83"/>
        <v>61220911.403500013</v>
      </c>
      <c r="AV133" s="63">
        <f t="shared" si="83"/>
        <v>61220911.403500013</v>
      </c>
      <c r="AW133" s="63">
        <f t="shared" si="83"/>
        <v>61220911.403500013</v>
      </c>
      <c r="AX133" s="63">
        <f t="shared" si="83"/>
        <v>40812307.544999994</v>
      </c>
      <c r="AY133" s="63">
        <f t="shared" si="83"/>
        <v>37482211.90595001</v>
      </c>
      <c r="AZ133" s="63">
        <f t="shared" si="83"/>
        <v>59968262.059495002</v>
      </c>
      <c r="BA133" s="63">
        <f t="shared" si="83"/>
        <v>67460116.654650018</v>
      </c>
      <c r="BB133" s="63">
        <f t="shared" si="83"/>
        <v>67460116.654650018</v>
      </c>
      <c r="BC133" s="63">
        <f t="shared" si="83"/>
        <v>67460116.654650018</v>
      </c>
      <c r="BD133" s="63">
        <f t="shared" si="83"/>
        <v>67460116.654650018</v>
      </c>
      <c r="BE133" s="63">
        <f t="shared" si="83"/>
        <v>67460116.654650018</v>
      </c>
      <c r="BF133" s="63">
        <f t="shared" si="83"/>
        <v>67460116.654650018</v>
      </c>
      <c r="BG133" s="63">
        <f t="shared" si="83"/>
        <v>67460116.654650018</v>
      </c>
      <c r="BH133" s="63">
        <f t="shared" si="83"/>
        <v>67460116.654650018</v>
      </c>
      <c r="BI133" s="63">
        <f t="shared" si="83"/>
        <v>67460116.654650018</v>
      </c>
      <c r="BJ133" s="63">
        <f t="shared" si="83"/>
        <v>44979309.685145006</v>
      </c>
      <c r="BK133" s="118">
        <f>SUM(C133:BJ133)</f>
        <v>2348032546.8524408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1146600</v>
      </c>
      <c r="H7" s="9">
        <f>'REV-REVCALC_CWS'!H17</f>
        <v>1146600</v>
      </c>
      <c r="I7" s="9">
        <f>'REV-REVCALC_CWS'!I17</f>
        <v>1146600</v>
      </c>
      <c r="J7" s="9">
        <f>'REV-REVCALC_CWS'!J17</f>
        <v>1146600</v>
      </c>
      <c r="K7" s="9">
        <f>'REV-REVCALC_CWS'!K17</f>
        <v>1146600</v>
      </c>
      <c r="L7" s="9">
        <f>'REV-REVCALC_CWS'!L17</f>
        <v>1146600</v>
      </c>
      <c r="M7" s="9">
        <f>'REV-REVCALC_CWS'!M17</f>
        <v>1146600</v>
      </c>
      <c r="N7" s="9">
        <f>'REV-REVCALC_CWS'!N17</f>
        <v>1097460</v>
      </c>
      <c r="O7" s="9">
        <f>'REV-REVCALC_CWS'!O17</f>
        <v>24575760</v>
      </c>
      <c r="P7" s="9">
        <f>'REV-REVCALC_CWS'!P17</f>
        <v>39328920</v>
      </c>
      <c r="Q7" s="9">
        <f>'REV-REVCALC_CWS'!Q17</f>
        <v>44240220</v>
      </c>
      <c r="R7" s="9">
        <f>'REV-REVCALC_CWS'!R17</f>
        <v>44240220</v>
      </c>
      <c r="S7" s="9">
        <f>'REV-REVCALC_CWS'!S17</f>
        <v>44240220</v>
      </c>
      <c r="T7" s="9">
        <f>'REV-REVCALC_CWS'!T17</f>
        <v>44240220</v>
      </c>
      <c r="U7" s="9">
        <f>'REV-REVCALC_CWS'!U17</f>
        <v>44240220</v>
      </c>
      <c r="V7" s="9">
        <f>'REV-REVCALC_CWS'!V17</f>
        <v>44240220</v>
      </c>
      <c r="W7" s="9">
        <f>'REV-REVCALC_CWS'!W17</f>
        <v>44240220</v>
      </c>
      <c r="X7" s="9">
        <f>'REV-REVCALC_CWS'!X17</f>
        <v>44240220</v>
      </c>
      <c r="Y7" s="9">
        <f>'REV-REVCALC_CWS'!Y17</f>
        <v>44240220</v>
      </c>
      <c r="Z7" s="9">
        <f>'REV-REVCALC_CWS'!Z17</f>
        <v>29487060</v>
      </c>
      <c r="AA7" s="9">
        <f>'REV-REVCALC_CWS'!AA17</f>
        <v>33653190.600000001</v>
      </c>
      <c r="AB7" s="9">
        <f>'REV-REVCALC_CWS'!AB17</f>
        <v>53849226.600000001</v>
      </c>
      <c r="AC7" s="9">
        <f>'REV-REVCALC_CWS'!AC17</f>
        <v>60588108</v>
      </c>
      <c r="AD7" s="9">
        <f>'REV-REVCALC_CWS'!AD17</f>
        <v>60588108</v>
      </c>
      <c r="AE7" s="9">
        <f>'REV-REVCALC_CWS'!AE17</f>
        <v>60588108</v>
      </c>
      <c r="AF7" s="9">
        <f>'REV-REVCALC_CWS'!AF17</f>
        <v>60588108</v>
      </c>
      <c r="AG7" s="9">
        <f>'REV-REVCALC_CWS'!AG17</f>
        <v>60588108</v>
      </c>
      <c r="AH7" s="9">
        <f>'REV-REVCALC_CWS'!AH17</f>
        <v>60588108</v>
      </c>
      <c r="AI7" s="9">
        <f>'REV-REVCALC_CWS'!AI17</f>
        <v>60588108</v>
      </c>
      <c r="AJ7" s="9">
        <f>'REV-REVCALC_CWS'!AJ17</f>
        <v>60588108</v>
      </c>
      <c r="AK7" s="9">
        <f>'REV-REVCALC_CWS'!AK17</f>
        <v>60588108</v>
      </c>
      <c r="AL7" s="9">
        <f>'REV-REVCALC_CWS'!AL17</f>
        <v>40392072</v>
      </c>
      <c r="AM7" s="9">
        <f>'REV-REVCALC_CWS'!AM17</f>
        <v>74200854.510000005</v>
      </c>
      <c r="AN7" s="9">
        <f>'REV-REVCALC_CWS'!AN17</f>
        <v>118721367.21600001</v>
      </c>
      <c r="AO7" s="9">
        <f>'REV-REVCALC_CWS'!AO17</f>
        <v>133561538.118</v>
      </c>
      <c r="AP7" s="9">
        <f>'REV-REVCALC_CWS'!AP17</f>
        <v>133561538.118</v>
      </c>
      <c r="AQ7" s="9">
        <f>'REV-REVCALC_CWS'!AQ17</f>
        <v>133561538.118</v>
      </c>
      <c r="AR7" s="9">
        <f>'REV-REVCALC_CWS'!AR17</f>
        <v>133561538.118</v>
      </c>
      <c r="AS7" s="9">
        <f>'REV-REVCALC_CWS'!AS17</f>
        <v>133561538.118</v>
      </c>
      <c r="AT7" s="9">
        <f>'REV-REVCALC_CWS'!AT17</f>
        <v>133561538.118</v>
      </c>
      <c r="AU7" s="9">
        <f>'REV-REVCALC_CWS'!AU17</f>
        <v>133561538.118</v>
      </c>
      <c r="AV7" s="9">
        <f>'REV-REVCALC_CWS'!AV17</f>
        <v>133561538.118</v>
      </c>
      <c r="AW7" s="9">
        <f>'REV-REVCALC_CWS'!AW17</f>
        <v>133561538.118</v>
      </c>
      <c r="AX7" s="9">
        <f>'REV-REVCALC_CWS'!AX17</f>
        <v>89041025.412</v>
      </c>
      <c r="AY7" s="9">
        <f>'REV-REVCALC_CWS'!AY17</f>
        <v>81777941.471880019</v>
      </c>
      <c r="AZ7" s="9">
        <f>'REV-REVCALC_CWS'!AZ17</f>
        <v>130830549.75810002</v>
      </c>
      <c r="BA7" s="9">
        <f>'REV-REVCALC_CWS'!BA17</f>
        <v>147181419.18684003</v>
      </c>
      <c r="BB7" s="9">
        <f>'REV-REVCALC_CWS'!BB17</f>
        <v>147181419.18684003</v>
      </c>
      <c r="BC7" s="9">
        <f>'REV-REVCALC_CWS'!BC17</f>
        <v>147181419.18684003</v>
      </c>
      <c r="BD7" s="9">
        <f>'REV-REVCALC_CWS'!BD17</f>
        <v>147181419.18684003</v>
      </c>
      <c r="BE7" s="9">
        <f>'REV-REVCALC_CWS'!BE17</f>
        <v>147181419.18684003</v>
      </c>
      <c r="BF7" s="9">
        <f>'REV-REVCALC_CWS'!BF17</f>
        <v>147181419.18684003</v>
      </c>
      <c r="BG7" s="9">
        <f>'REV-REVCALC_CWS'!BG17</f>
        <v>147181419.18684003</v>
      </c>
      <c r="BH7" s="9">
        <f>'REV-REVCALC_CWS'!BH17</f>
        <v>147181419.18684003</v>
      </c>
      <c r="BI7" s="9">
        <f>'REV-REVCALC_CWS'!BI17</f>
        <v>147181419.18684003</v>
      </c>
      <c r="BJ7" s="9">
        <f>'REV-REVCALC_CWS'!BJ17</f>
        <v>98128810.900620013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1055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45000</v>
      </c>
      <c r="H10" s="9">
        <f>'REV-REVCALC_CWS'!H44</f>
        <v>45000</v>
      </c>
      <c r="I10" s="9">
        <f>'REV-REVCALC_CWS'!I44</f>
        <v>45000</v>
      </c>
      <c r="J10" s="9">
        <f>'REV-REVCALC_CWS'!J44</f>
        <v>45000</v>
      </c>
      <c r="K10" s="9">
        <f>'REV-REVCALC_CWS'!K44</f>
        <v>45000</v>
      </c>
      <c r="L10" s="9">
        <f>'REV-REVCALC_CWS'!L44</f>
        <v>45000</v>
      </c>
      <c r="M10" s="9">
        <f>'REV-REVCALC_CWS'!M44</f>
        <v>45000</v>
      </c>
      <c r="N10" s="9">
        <f>'REV-REVCALC_CWS'!N44</f>
        <v>42500</v>
      </c>
      <c r="O10" s="9">
        <f>'REV-REVCALC_CWS'!O44</f>
        <v>922875</v>
      </c>
      <c r="P10" s="9">
        <f>'REV-REVCALC_CWS'!P44</f>
        <v>1476600</v>
      </c>
      <c r="Q10" s="9">
        <f>'REV-REVCALC_CWS'!Q44</f>
        <v>1661175</v>
      </c>
      <c r="R10" s="9">
        <f>'REV-REVCALC_CWS'!R44</f>
        <v>1661175</v>
      </c>
      <c r="S10" s="9">
        <f>'REV-REVCALC_CWS'!S44</f>
        <v>1661175</v>
      </c>
      <c r="T10" s="9">
        <f>'REV-REVCALC_CWS'!T44</f>
        <v>1661175</v>
      </c>
      <c r="U10" s="9">
        <f>'REV-REVCALC_CWS'!U44</f>
        <v>1661175</v>
      </c>
      <c r="V10" s="9">
        <f>'REV-REVCALC_CWS'!V44</f>
        <v>1661175</v>
      </c>
      <c r="W10" s="9">
        <f>'REV-REVCALC_CWS'!W44</f>
        <v>1661175</v>
      </c>
      <c r="X10" s="9">
        <f>'REV-REVCALC_CWS'!X44</f>
        <v>1661175</v>
      </c>
      <c r="Y10" s="9">
        <f>'REV-REVCALC_CWS'!Y44</f>
        <v>1661175</v>
      </c>
      <c r="Z10" s="9">
        <f>'REV-REVCALC_CWS'!Z44</f>
        <v>1107450</v>
      </c>
      <c r="AA10" s="9">
        <f>'REV-REVCALC_CWS'!AA44</f>
        <v>1451160.75</v>
      </c>
      <c r="AB10" s="9">
        <f>'REV-REVCALC_CWS'!AB44</f>
        <v>2321284.75</v>
      </c>
      <c r="AC10" s="9">
        <f>'REV-REVCALC_CWS'!AC44</f>
        <v>2610372</v>
      </c>
      <c r="AD10" s="9">
        <f>'REV-REVCALC_CWS'!AD44</f>
        <v>2610372</v>
      </c>
      <c r="AE10" s="9">
        <f>'REV-REVCALC_CWS'!AE44</f>
        <v>2610372</v>
      </c>
      <c r="AF10" s="9">
        <f>'REV-REVCALC_CWS'!AF44</f>
        <v>2610372</v>
      </c>
      <c r="AG10" s="9">
        <f>'REV-REVCALC_CWS'!AG44</f>
        <v>2610372</v>
      </c>
      <c r="AH10" s="9">
        <f>'REV-REVCALC_CWS'!AH44</f>
        <v>2610372</v>
      </c>
      <c r="AI10" s="9">
        <f>'REV-REVCALC_CWS'!AI44</f>
        <v>2610372</v>
      </c>
      <c r="AJ10" s="9">
        <f>'REV-REVCALC_CWS'!AJ44</f>
        <v>2610372</v>
      </c>
      <c r="AK10" s="9">
        <f>'REV-REVCALC_CWS'!AK44</f>
        <v>2610372</v>
      </c>
      <c r="AL10" s="9">
        <f>'REV-REVCALC_CWS'!AL44</f>
        <v>1740248</v>
      </c>
      <c r="AM10" s="9">
        <f>'REV-REVCALC_CWS'!AM44</f>
        <v>3093233.5750000002</v>
      </c>
      <c r="AN10" s="9">
        <f>'REV-REVCALC_CWS'!AN44</f>
        <v>4949173.72</v>
      </c>
      <c r="AO10" s="9">
        <f>'REV-REVCALC_CWS'!AO44</f>
        <v>5567820.4350000005</v>
      </c>
      <c r="AP10" s="9">
        <f>'REV-REVCALC_CWS'!AP44</f>
        <v>5567820.4350000005</v>
      </c>
      <c r="AQ10" s="9">
        <f>'REV-REVCALC_CWS'!AQ44</f>
        <v>5567820.4350000005</v>
      </c>
      <c r="AR10" s="9">
        <f>'REV-REVCALC_CWS'!AR44</f>
        <v>5567820.4350000005</v>
      </c>
      <c r="AS10" s="9">
        <f>'REV-REVCALC_CWS'!AS44</f>
        <v>5567820.4350000005</v>
      </c>
      <c r="AT10" s="9">
        <f>'REV-REVCALC_CWS'!AT44</f>
        <v>5567820.4350000005</v>
      </c>
      <c r="AU10" s="9">
        <f>'REV-REVCALC_CWS'!AU44</f>
        <v>5567820.4350000005</v>
      </c>
      <c r="AV10" s="9">
        <f>'REV-REVCALC_CWS'!AV44</f>
        <v>5567820.4350000005</v>
      </c>
      <c r="AW10" s="9">
        <f>'REV-REVCALC_CWS'!AW44</f>
        <v>5567820.4350000005</v>
      </c>
      <c r="AX10" s="9">
        <f>'REV-REVCALC_CWS'!AX44</f>
        <v>3711880.29</v>
      </c>
      <c r="AY10" s="9">
        <f>'REV-REVCALC_CWS'!AY44</f>
        <v>3408069.6260000002</v>
      </c>
      <c r="AZ10" s="9">
        <f>'REV-REVCALC_CWS'!AZ44</f>
        <v>5452911.4016000004</v>
      </c>
      <c r="BA10" s="9">
        <f>'REV-REVCALC_CWS'!BA44</f>
        <v>6134525.3267999999</v>
      </c>
      <c r="BB10" s="9">
        <f>'REV-REVCALC_CWS'!BB44</f>
        <v>6134525.3267999999</v>
      </c>
      <c r="BC10" s="9">
        <f>'REV-REVCALC_CWS'!BC44</f>
        <v>6134525.3267999999</v>
      </c>
      <c r="BD10" s="9">
        <f>'REV-REVCALC_CWS'!BD44</f>
        <v>6134525.3267999999</v>
      </c>
      <c r="BE10" s="9">
        <f>'REV-REVCALC_CWS'!BE44</f>
        <v>6134525.3267999999</v>
      </c>
      <c r="BF10" s="9">
        <f>'REV-REVCALC_CWS'!BF44</f>
        <v>6134525.3267999999</v>
      </c>
      <c r="BG10" s="9">
        <f>'REV-REVCALC_CWS'!BG44</f>
        <v>6134525.3267999999</v>
      </c>
      <c r="BH10" s="9">
        <f>'REV-REVCALC_CWS'!BH44</f>
        <v>6134525.3267999999</v>
      </c>
      <c r="BI10" s="9">
        <f>'REV-REVCALC_CWS'!BI44</f>
        <v>6134525.3267999999</v>
      </c>
      <c r="BJ10" s="9">
        <f>'REV-REVCALC_CWS'!BJ44</f>
        <v>4089683.5512000001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1191600</v>
      </c>
      <c r="H12" s="9">
        <f t="shared" si="0"/>
        <v>1191600</v>
      </c>
      <c r="I12" s="9">
        <f t="shared" si="0"/>
        <v>1191600</v>
      </c>
      <c r="J12" s="9">
        <f t="shared" si="0"/>
        <v>1191600</v>
      </c>
      <c r="K12" s="9">
        <f t="shared" si="0"/>
        <v>1191600</v>
      </c>
      <c r="L12" s="9">
        <f t="shared" si="0"/>
        <v>1191600</v>
      </c>
      <c r="M12" s="9">
        <f t="shared" si="0"/>
        <v>1191600</v>
      </c>
      <c r="N12" s="9">
        <f t="shared" si="0"/>
        <v>1139960</v>
      </c>
      <c r="O12" s="9">
        <f t="shared" si="0"/>
        <v>25498635</v>
      </c>
      <c r="P12" s="9">
        <f t="shared" si="0"/>
        <v>40805520</v>
      </c>
      <c r="Q12" s="9">
        <f t="shared" si="0"/>
        <v>45901395</v>
      </c>
      <c r="R12" s="9">
        <f t="shared" si="0"/>
        <v>45901395</v>
      </c>
      <c r="S12" s="9">
        <f t="shared" si="0"/>
        <v>45901395</v>
      </c>
      <c r="T12" s="9">
        <f t="shared" si="0"/>
        <v>45901395</v>
      </c>
      <c r="U12" s="9">
        <f t="shared" si="0"/>
        <v>45901395</v>
      </c>
      <c r="V12" s="9">
        <f t="shared" si="0"/>
        <v>45901395</v>
      </c>
      <c r="W12" s="9">
        <f t="shared" si="0"/>
        <v>45901395</v>
      </c>
      <c r="X12" s="9">
        <f t="shared" si="0"/>
        <v>45901395</v>
      </c>
      <c r="Y12" s="9">
        <f t="shared" si="0"/>
        <v>45901395</v>
      </c>
      <c r="Z12" s="9">
        <f t="shared" si="0"/>
        <v>30594510</v>
      </c>
      <c r="AA12" s="9">
        <f t="shared" si="0"/>
        <v>35104351.350000001</v>
      </c>
      <c r="AB12" s="9">
        <f t="shared" si="0"/>
        <v>56170511.350000001</v>
      </c>
      <c r="AC12" s="9">
        <f t="shared" si="0"/>
        <v>63198480</v>
      </c>
      <c r="AD12" s="9">
        <f t="shared" si="0"/>
        <v>63198480</v>
      </c>
      <c r="AE12" s="9">
        <f t="shared" si="0"/>
        <v>63198480</v>
      </c>
      <c r="AF12" s="9">
        <f t="shared" si="0"/>
        <v>63198480</v>
      </c>
      <c r="AG12" s="9">
        <f t="shared" si="0"/>
        <v>63198480</v>
      </c>
      <c r="AH12" s="9">
        <f t="shared" si="0"/>
        <v>63198480</v>
      </c>
      <c r="AI12" s="9">
        <f t="shared" si="0"/>
        <v>63198480</v>
      </c>
      <c r="AJ12" s="9">
        <f t="shared" si="0"/>
        <v>63198480</v>
      </c>
      <c r="AK12" s="9">
        <f t="shared" si="0"/>
        <v>63198480</v>
      </c>
      <c r="AL12" s="9">
        <f t="shared" si="0"/>
        <v>42132320</v>
      </c>
      <c r="AM12" s="9">
        <f t="shared" si="0"/>
        <v>77294088.085000008</v>
      </c>
      <c r="AN12" s="9">
        <f t="shared" si="0"/>
        <v>123670540.936</v>
      </c>
      <c r="AO12" s="9">
        <f t="shared" si="0"/>
        <v>139129358.553</v>
      </c>
      <c r="AP12" s="9">
        <f t="shared" si="0"/>
        <v>139129358.553</v>
      </c>
      <c r="AQ12" s="9">
        <f t="shared" si="0"/>
        <v>139129358.553</v>
      </c>
      <c r="AR12" s="9">
        <f t="shared" si="0"/>
        <v>139129358.553</v>
      </c>
      <c r="AS12" s="9">
        <f t="shared" si="0"/>
        <v>139129358.553</v>
      </c>
      <c r="AT12" s="9">
        <f t="shared" si="0"/>
        <v>139129358.553</v>
      </c>
      <c r="AU12" s="9">
        <f t="shared" si="0"/>
        <v>139129358.553</v>
      </c>
      <c r="AV12" s="9">
        <f t="shared" si="0"/>
        <v>139129358.553</v>
      </c>
      <c r="AW12" s="9">
        <f t="shared" si="0"/>
        <v>139129358.553</v>
      </c>
      <c r="AX12" s="9">
        <f t="shared" si="0"/>
        <v>92752905.702000007</v>
      </c>
      <c r="AY12" s="9">
        <f t="shared" si="0"/>
        <v>85186011.097880021</v>
      </c>
      <c r="AZ12" s="9">
        <f t="shared" si="0"/>
        <v>136283461.15970001</v>
      </c>
      <c r="BA12" s="9">
        <f t="shared" si="0"/>
        <v>153315944.51364002</v>
      </c>
      <c r="BB12" s="9">
        <f t="shared" si="0"/>
        <v>153315944.51364002</v>
      </c>
      <c r="BC12" s="9">
        <f t="shared" si="0"/>
        <v>153315944.51364002</v>
      </c>
      <c r="BD12" s="9">
        <f t="shared" si="0"/>
        <v>153315944.51364002</v>
      </c>
      <c r="BE12" s="9">
        <f t="shared" si="0"/>
        <v>153315944.51364002</v>
      </c>
      <c r="BF12" s="9">
        <f t="shared" si="0"/>
        <v>153315944.51364002</v>
      </c>
      <c r="BG12" s="9">
        <f t="shared" si="0"/>
        <v>153315944.51364002</v>
      </c>
      <c r="BH12" s="9">
        <f t="shared" si="0"/>
        <v>153315944.51364002</v>
      </c>
      <c r="BI12" s="9">
        <f t="shared" si="0"/>
        <v>153315944.51364002</v>
      </c>
      <c r="BJ12" s="9">
        <f t="shared" si="0"/>
        <v>102218494.45182002</v>
      </c>
      <c r="BK12" s="66">
        <f>SUM(C12:BJ12)</f>
        <v>4471762931.7321596</v>
      </c>
    </row>
    <row r="13" spans="1:63" s="37" customFormat="1" x14ac:dyDescent="0.15">
      <c r="B13" s="37" t="s">
        <v>301</v>
      </c>
      <c r="N13" s="38">
        <f>SUM(C7:N11)</f>
        <v>10144980</v>
      </c>
      <c r="Z13" s="38">
        <f>SUM(O7:Z11)</f>
        <v>510011220</v>
      </c>
      <c r="AL13" s="38">
        <f>SUM(AA7:AL11)</f>
        <v>702193502.70000005</v>
      </c>
      <c r="AX13" s="38">
        <f>SUM(AM7:AX11)</f>
        <v>1545881761.6999996</v>
      </c>
      <c r="BJ13" s="38">
        <f>SUM(AY7:BJ11)</f>
        <v>1703531467.3321612</v>
      </c>
      <c r="BK13" s="65">
        <f>SUM(C13:BJ13)</f>
        <v>4471762931.7321606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569430</v>
      </c>
      <c r="H20" s="9">
        <f>'FIN-P&amp;L_CWS'!J129</f>
        <v>569430</v>
      </c>
      <c r="I20" s="9">
        <f>'FIN-P&amp;L_CWS'!K129</f>
        <v>569430</v>
      </c>
      <c r="J20" s="9">
        <f>'FIN-P&amp;L_CWS'!L129</f>
        <v>569430</v>
      </c>
      <c r="K20" s="9">
        <f>'FIN-P&amp;L_CWS'!M129</f>
        <v>569430</v>
      </c>
      <c r="L20" s="9">
        <f>'FIN-P&amp;L_CWS'!N129</f>
        <v>569430</v>
      </c>
      <c r="M20" s="9">
        <f>'FIN-P&amp;L_CWS'!O129</f>
        <v>569430</v>
      </c>
      <c r="N20" s="9">
        <f>'FIN-P&amp;L_CWS'!P129</f>
        <v>537930</v>
      </c>
      <c r="O20" s="9">
        <f>'FIN-P&amp;L_CWS'!Q129</f>
        <v>14652045</v>
      </c>
      <c r="P20" s="9">
        <f>'FIN-P&amp;L_CWS'!R129</f>
        <v>23440490</v>
      </c>
      <c r="Q20" s="9">
        <f>'FIN-P&amp;L_CWS'!S129</f>
        <v>26372290</v>
      </c>
      <c r="R20" s="9">
        <f>'FIN-P&amp;L_CWS'!T129</f>
        <v>26372290</v>
      </c>
      <c r="S20" s="9">
        <f>'FIN-P&amp;L_CWS'!U129</f>
        <v>26372290</v>
      </c>
      <c r="T20" s="9">
        <f>'FIN-P&amp;L_CWS'!V129</f>
        <v>26372290</v>
      </c>
      <c r="U20" s="9">
        <f>'FIN-P&amp;L_CWS'!W129</f>
        <v>26372290</v>
      </c>
      <c r="V20" s="9">
        <f>'FIN-P&amp;L_CWS'!X129</f>
        <v>26372290</v>
      </c>
      <c r="W20" s="9">
        <f>'FIN-P&amp;L_CWS'!Y129</f>
        <v>26372290</v>
      </c>
      <c r="X20" s="9">
        <f>'FIN-P&amp;L_CWS'!Z129</f>
        <v>26372290</v>
      </c>
      <c r="Y20" s="9">
        <f>'FIN-P&amp;L_CWS'!AA129</f>
        <v>26372290</v>
      </c>
      <c r="Z20" s="9">
        <f>'FIN-P&amp;L_CWS'!AB129</f>
        <v>17583845</v>
      </c>
      <c r="AA20" s="9">
        <f>'FIN-P&amp;L_CWS'!AC129</f>
        <v>30911727.550000001</v>
      </c>
      <c r="AB20" s="9">
        <f>'FIN-P&amp;L_CWS'!AD129</f>
        <v>49453383.04999999</v>
      </c>
      <c r="AC20" s="9">
        <f>'FIN-P&amp;L_CWS'!AE129</f>
        <v>55624966.5</v>
      </c>
      <c r="AD20" s="9">
        <f>'FIN-P&amp;L_CWS'!AF129</f>
        <v>55624966.5</v>
      </c>
      <c r="AE20" s="9">
        <f>'FIN-P&amp;L_CWS'!AG129</f>
        <v>55624966.5</v>
      </c>
      <c r="AF20" s="9">
        <f>'FIN-P&amp;L_CWS'!AH129</f>
        <v>55624966.5</v>
      </c>
      <c r="AG20" s="9">
        <f>'FIN-P&amp;L_CWS'!AI129</f>
        <v>55624966.5</v>
      </c>
      <c r="AH20" s="9">
        <f>'FIN-P&amp;L_CWS'!AJ129</f>
        <v>55624966.5</v>
      </c>
      <c r="AI20" s="9">
        <f>'FIN-P&amp;L_CWS'!AK129</f>
        <v>55624966.5</v>
      </c>
      <c r="AJ20" s="9">
        <f>'FIN-P&amp;L_CWS'!AL129</f>
        <v>55624966.5</v>
      </c>
      <c r="AK20" s="9">
        <f>'FIN-P&amp;L_CWS'!AM129</f>
        <v>55624966.5</v>
      </c>
      <c r="AL20" s="9">
        <f>'FIN-P&amp;L_CWS'!AN129</f>
        <v>37083311</v>
      </c>
      <c r="AM20" s="9">
        <f>'FIN-P&amp;L_CWS'!AO129</f>
        <v>48719822.722000003</v>
      </c>
      <c r="AN20" s="9">
        <f>'FIN-P&amp;L_CWS'!AP129</f>
        <v>77941540.483999997</v>
      </c>
      <c r="AO20" s="9">
        <f>'FIN-P&amp;L_CWS'!AQ129</f>
        <v>87691504.963999987</v>
      </c>
      <c r="AP20" s="9">
        <f>'FIN-P&amp;L_CWS'!AR129</f>
        <v>87690592.963999987</v>
      </c>
      <c r="AQ20" s="9">
        <f>'FIN-P&amp;L_CWS'!AS129</f>
        <v>87690592.963999987</v>
      </c>
      <c r="AR20" s="9">
        <f>'FIN-P&amp;L_CWS'!AT129</f>
        <v>87690592.963999987</v>
      </c>
      <c r="AS20" s="9">
        <f>'FIN-P&amp;L_CWS'!AU129</f>
        <v>87690592.963999987</v>
      </c>
      <c r="AT20" s="9">
        <f>'FIN-P&amp;L_CWS'!AV129</f>
        <v>87690592.963999987</v>
      </c>
      <c r="AU20" s="9">
        <f>'FIN-P&amp;L_CWS'!AW129</f>
        <v>87690592.963999987</v>
      </c>
      <c r="AV20" s="9">
        <f>'FIN-P&amp;L_CWS'!AX129</f>
        <v>87690592.963999987</v>
      </c>
      <c r="AW20" s="9">
        <f>'FIN-P&amp;L_CWS'!AY129</f>
        <v>87690592.963999987</v>
      </c>
      <c r="AX20" s="9">
        <f>'FIN-P&amp;L_CWS'!AZ129</f>
        <v>58456155.362999998</v>
      </c>
      <c r="AY20" s="9">
        <f>'FIN-P&amp;L_CWS'!BA129</f>
        <v>47073884.371130012</v>
      </c>
      <c r="AZ20" s="9">
        <f>'FIN-P&amp;L_CWS'!BB129</f>
        <v>75315848.290875003</v>
      </c>
      <c r="BA20" s="9">
        <f>'FIN-P&amp;L_CWS'!BC129</f>
        <v>84724218.517790005</v>
      </c>
      <c r="BB20" s="9">
        <f>'FIN-P&amp;L_CWS'!BD129</f>
        <v>84723306.517790005</v>
      </c>
      <c r="BC20" s="9">
        <f>'FIN-P&amp;L_CWS'!BE129</f>
        <v>84723306.517790005</v>
      </c>
      <c r="BD20" s="9">
        <f>'FIN-P&amp;L_CWS'!BF129</f>
        <v>84723306.517790005</v>
      </c>
      <c r="BE20" s="9">
        <f>'FIN-P&amp;L_CWS'!BG129</f>
        <v>84723306.517790005</v>
      </c>
      <c r="BF20" s="9">
        <f>'FIN-P&amp;L_CWS'!BH129</f>
        <v>84723306.517790005</v>
      </c>
      <c r="BG20" s="9">
        <f>'FIN-P&amp;L_CWS'!BI129</f>
        <v>84723306.517790005</v>
      </c>
      <c r="BH20" s="9">
        <f>'FIN-P&amp;L_CWS'!BJ129</f>
        <v>84723306.517790005</v>
      </c>
      <c r="BI20" s="9">
        <f>'FIN-P&amp;L_CWS'!BK129</f>
        <v>84723306.517790005</v>
      </c>
      <c r="BJ20" s="9">
        <f>'FIN-P&amp;L_CWS'!BL129</f>
        <v>56491137.217545003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-15797971.333333332</v>
      </c>
      <c r="H22" s="9">
        <f>'FIN-P&amp;L_CWS'!J208</f>
        <v>-17797971.333333332</v>
      </c>
      <c r="I22" s="9">
        <f>'FIN-P&amp;L_CWS'!K208</f>
        <v>-17409910.666666668</v>
      </c>
      <c r="J22" s="9">
        <f>'FIN-P&amp;L_CWS'!L208</f>
        <v>-17409910.666666668</v>
      </c>
      <c r="K22" s="9">
        <f>'FIN-P&amp;L_CWS'!M208</f>
        <v>-17409910.666666668</v>
      </c>
      <c r="L22" s="9">
        <f>'FIN-P&amp;L_CWS'!N208</f>
        <v>-17409910.666666668</v>
      </c>
      <c r="M22" s="9">
        <f>'FIN-P&amp;L_CWS'!O208</f>
        <v>-17409910.666666668</v>
      </c>
      <c r="N22" s="9">
        <f>'FIN-P&amp;L_CWS'!P208</f>
        <v>-17441410.666666668</v>
      </c>
      <c r="O22" s="9">
        <f>'FIN-P&amp;L_CWS'!Q208</f>
        <v>-6425695.6666666679</v>
      </c>
      <c r="P22" s="9">
        <f>'FIN-P&amp;L_CWS'!R208</f>
        <v>2362749.3333333321</v>
      </c>
      <c r="Q22" s="9">
        <f>'FIN-P&amp;L_CWS'!S208</f>
        <v>5294549.3333333321</v>
      </c>
      <c r="R22" s="9">
        <f>'FIN-P&amp;L_CWS'!T208</f>
        <v>6294549.3333333321</v>
      </c>
      <c r="S22" s="9">
        <f>'FIN-P&amp;L_CWS'!U208</f>
        <v>6294549.3333333321</v>
      </c>
      <c r="T22" s="9">
        <f>'FIN-P&amp;L_CWS'!V208</f>
        <v>6294549.3333333321</v>
      </c>
      <c r="U22" s="9">
        <f>'FIN-P&amp;L_CWS'!W208</f>
        <v>6294549.3333333321</v>
      </c>
      <c r="V22" s="9">
        <f>'FIN-P&amp;L_CWS'!X208</f>
        <v>6294549.3333333321</v>
      </c>
      <c r="W22" s="9">
        <f>'FIN-P&amp;L_CWS'!Y208</f>
        <v>6294549.3333333321</v>
      </c>
      <c r="X22" s="9">
        <f>'FIN-P&amp;L_CWS'!Z208</f>
        <v>6294549.3333333321</v>
      </c>
      <c r="Y22" s="9">
        <f>'FIN-P&amp;L_CWS'!AA208</f>
        <v>6294549.3333333321</v>
      </c>
      <c r="Z22" s="9">
        <f>'FIN-P&amp;L_CWS'!AB208</f>
        <v>-2493895.6666666679</v>
      </c>
      <c r="AA22" s="9">
        <f>'FIN-P&amp;L_CWS'!AC208</f>
        <v>9358786.8833333328</v>
      </c>
      <c r="AB22" s="9">
        <f>'FIN-P&amp;L_CWS'!AD208</f>
        <v>27900442.383333322</v>
      </c>
      <c r="AC22" s="9">
        <f>'FIN-P&amp;L_CWS'!AE208</f>
        <v>34072025.833333328</v>
      </c>
      <c r="AD22" s="9">
        <f>'FIN-P&amp;L_CWS'!AF208</f>
        <v>34072025.833333328</v>
      </c>
      <c r="AE22" s="9">
        <f>'FIN-P&amp;L_CWS'!AG208</f>
        <v>34072025.833333328</v>
      </c>
      <c r="AF22" s="9">
        <f>'FIN-P&amp;L_CWS'!AH208</f>
        <v>34072025.833333328</v>
      </c>
      <c r="AG22" s="9">
        <f>'FIN-P&amp;L_CWS'!AI208</f>
        <v>34072025.833333328</v>
      </c>
      <c r="AH22" s="9">
        <f>'FIN-P&amp;L_CWS'!AJ208</f>
        <v>34072025.833333328</v>
      </c>
      <c r="AI22" s="9">
        <f>'FIN-P&amp;L_CWS'!AK208</f>
        <v>34072025.833333328</v>
      </c>
      <c r="AJ22" s="9">
        <f>'FIN-P&amp;L_CWS'!AL208</f>
        <v>34072025.833333328</v>
      </c>
      <c r="AK22" s="9">
        <f>'FIN-P&amp;L_CWS'!AM208</f>
        <v>34072025.833333328</v>
      </c>
      <c r="AL22" s="9">
        <f>'FIN-P&amp;L_CWS'!AN208</f>
        <v>15530370.333333332</v>
      </c>
      <c r="AM22" s="9">
        <f>'FIN-P&amp;L_CWS'!AO208</f>
        <v>24871406.055333335</v>
      </c>
      <c r="AN22" s="9">
        <f>'FIN-P&amp;L_CWS'!AP208</f>
        <v>54093123.817333326</v>
      </c>
      <c r="AO22" s="9">
        <f>'FIN-P&amp;L_CWS'!AQ208</f>
        <v>63843088.297333315</v>
      </c>
      <c r="AP22" s="9">
        <f>'FIN-P&amp;L_CWS'!AR208</f>
        <v>63842176.297333315</v>
      </c>
      <c r="AQ22" s="9">
        <f>'FIN-P&amp;L_CWS'!AS208</f>
        <v>63842176.297333315</v>
      </c>
      <c r="AR22" s="9">
        <f>'FIN-P&amp;L_CWS'!AT208</f>
        <v>63842176.297333315</v>
      </c>
      <c r="AS22" s="9">
        <f>'FIN-P&amp;L_CWS'!AU208</f>
        <v>63842176.297333315</v>
      </c>
      <c r="AT22" s="9">
        <f>'FIN-P&amp;L_CWS'!AV208</f>
        <v>63842176.297333315</v>
      </c>
      <c r="AU22" s="9">
        <f>'FIN-P&amp;L_CWS'!AW208</f>
        <v>63842176.297333315</v>
      </c>
      <c r="AV22" s="9">
        <f>'FIN-P&amp;L_CWS'!AX208</f>
        <v>63842176.297333315</v>
      </c>
      <c r="AW22" s="9">
        <f>'FIN-P&amp;L_CWS'!AY208</f>
        <v>63842176.297333315</v>
      </c>
      <c r="AX22" s="9">
        <f>'FIN-P&amp;L_CWS'!AZ208</f>
        <v>34607738.696333334</v>
      </c>
      <c r="AY22" s="9">
        <f>'FIN-P&amp;L_CWS'!BA208</f>
        <v>20264246.38446334</v>
      </c>
      <c r="AZ22" s="9">
        <f>'FIN-P&amp;L_CWS'!BB208</f>
        <v>48506210.304208331</v>
      </c>
      <c r="BA22" s="9">
        <f>'FIN-P&amp;L_CWS'!BC208</f>
        <v>57914580.531123333</v>
      </c>
      <c r="BB22" s="9">
        <f>'FIN-P&amp;L_CWS'!BD208</f>
        <v>57913668.531123333</v>
      </c>
      <c r="BC22" s="9">
        <f>'FIN-P&amp;L_CWS'!BE208</f>
        <v>57913668.531123333</v>
      </c>
      <c r="BD22" s="9">
        <f>'FIN-P&amp;L_CWS'!BF208</f>
        <v>57913668.531123333</v>
      </c>
      <c r="BE22" s="9">
        <f>'FIN-P&amp;L_CWS'!BG208</f>
        <v>57913668.531123333</v>
      </c>
      <c r="BF22" s="9">
        <f>'FIN-P&amp;L_CWS'!BH208</f>
        <v>57913668.531123333</v>
      </c>
      <c r="BG22" s="9">
        <f>'FIN-P&amp;L_CWS'!BI208</f>
        <v>57913668.531123333</v>
      </c>
      <c r="BH22" s="9">
        <f>'FIN-P&amp;L_CWS'!BJ208</f>
        <v>57913668.531123333</v>
      </c>
      <c r="BI22" s="9">
        <f>'FIN-P&amp;L_CWS'!BK208</f>
        <v>57913668.531123333</v>
      </c>
      <c r="BJ22" s="9">
        <f>'FIN-P&amp;L_CWS'!BL208</f>
        <v>29681499.230878331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-36839646</v>
      </c>
      <c r="H23" s="9">
        <f>'FIN-P&amp;L_CWS'!J209</f>
        <v>-54637617.333333328</v>
      </c>
      <c r="I23" s="9">
        <f>'FIN-P&amp;L_CWS'!K209</f>
        <v>-72047528</v>
      </c>
      <c r="J23" s="9">
        <f>'FIN-P&amp;L_CWS'!L209</f>
        <v>-89457438.666666672</v>
      </c>
      <c r="K23" s="9">
        <f>'FIN-P&amp;L_CWS'!M209</f>
        <v>-106867349.33333334</v>
      </c>
      <c r="L23" s="9">
        <f>'FIN-P&amp;L_CWS'!N209</f>
        <v>-124277260.00000001</v>
      </c>
      <c r="M23" s="9">
        <f>'FIN-P&amp;L_CWS'!O209</f>
        <v>-141687170.66666669</v>
      </c>
      <c r="N23" s="9">
        <f>'FIN-P&amp;L_CWS'!P209</f>
        <v>-159128581.33333334</v>
      </c>
      <c r="O23" s="9">
        <f>'FIN-P&amp;L_CWS'!Q209</f>
        <v>-165554277</v>
      </c>
      <c r="P23" s="9">
        <f>'FIN-P&amp;L_CWS'!R209</f>
        <v>-163191527.66666666</v>
      </c>
      <c r="Q23" s="9">
        <f>'FIN-P&amp;L_CWS'!S209</f>
        <v>-157896978.33333331</v>
      </c>
      <c r="R23" s="9">
        <f>'FIN-P&amp;L_CWS'!T209</f>
        <v>-151602428.99999997</v>
      </c>
      <c r="S23" s="9">
        <f>'FIN-P&amp;L_CWS'!U209</f>
        <v>-145307879.66666663</v>
      </c>
      <c r="T23" s="9">
        <f>'FIN-P&amp;L_CWS'!V209</f>
        <v>-139013330.33333328</v>
      </c>
      <c r="U23" s="9">
        <f>'FIN-P&amp;L_CWS'!W209</f>
        <v>-132718780.99999996</v>
      </c>
      <c r="V23" s="9">
        <f>'FIN-P&amp;L_CWS'!X209</f>
        <v>-126424231.66666663</v>
      </c>
      <c r="W23" s="9">
        <f>'FIN-P&amp;L_CWS'!Y209</f>
        <v>-120129682.3333333</v>
      </c>
      <c r="X23" s="9">
        <f>'FIN-P&amp;L_CWS'!Z209</f>
        <v>-113835132.99999997</v>
      </c>
      <c r="Y23" s="9">
        <f>'FIN-P&amp;L_CWS'!AA209</f>
        <v>-107540583.66666664</v>
      </c>
      <c r="Z23" s="9">
        <f>'FIN-P&amp;L_CWS'!AB209</f>
        <v>-110034479.33333331</v>
      </c>
      <c r="AA23" s="9">
        <f>'FIN-P&amp;L_CWS'!AC209</f>
        <v>-100675692.44999999</v>
      </c>
      <c r="AB23" s="9">
        <f>'FIN-P&amp;L_CWS'!AD209</f>
        <v>-72775250.066666663</v>
      </c>
      <c r="AC23" s="9">
        <f>'FIN-P&amp;L_CWS'!AE209</f>
        <v>-38703224.233333334</v>
      </c>
      <c r="AD23" s="9">
        <f>'FIN-P&amp;L_CWS'!AF209</f>
        <v>-4631198.400000006</v>
      </c>
      <c r="AE23" s="9">
        <f>'FIN-P&amp;L_CWS'!AG209</f>
        <v>29440827.433333322</v>
      </c>
      <c r="AF23" s="9">
        <f>'FIN-P&amp;L_CWS'!AH209</f>
        <v>63512853.266666651</v>
      </c>
      <c r="AG23" s="9">
        <f>'FIN-P&amp;L_CWS'!AI209</f>
        <v>97584879.099999979</v>
      </c>
      <c r="AH23" s="9">
        <f>'FIN-P&amp;L_CWS'!AJ209</f>
        <v>131656904.93333331</v>
      </c>
      <c r="AI23" s="9">
        <f>'FIN-P&amp;L_CWS'!AK209</f>
        <v>165728930.76666665</v>
      </c>
      <c r="AJ23" s="9">
        <f>'FIN-P&amp;L_CWS'!AL209</f>
        <v>199800956.59999996</v>
      </c>
      <c r="AK23" s="9">
        <f>'FIN-P&amp;L_CWS'!AM209</f>
        <v>233872982.43333328</v>
      </c>
      <c r="AL23" s="9">
        <f>'FIN-P&amp;L_CWS'!AN209</f>
        <v>249403352.76666662</v>
      </c>
      <c r="AM23" s="9">
        <f>'FIN-P&amp;L_CWS'!AO209</f>
        <v>274274758.82199997</v>
      </c>
      <c r="AN23" s="9">
        <f>'FIN-P&amp;L_CWS'!AP209</f>
        <v>328367882.63933331</v>
      </c>
      <c r="AO23" s="9">
        <f>'FIN-P&amp;L_CWS'!AQ209</f>
        <v>392210970.93666661</v>
      </c>
      <c r="AP23" s="9">
        <f>'FIN-P&amp;L_CWS'!AR209</f>
        <v>456053147.23399991</v>
      </c>
      <c r="AQ23" s="9">
        <f>'FIN-P&amp;L_CWS'!AS209</f>
        <v>519895323.53133321</v>
      </c>
      <c r="AR23" s="9">
        <f>'FIN-P&amp;L_CWS'!AT209</f>
        <v>583737499.82866657</v>
      </c>
      <c r="AS23" s="9">
        <f>'FIN-P&amp;L_CWS'!AU209</f>
        <v>647579676.12599993</v>
      </c>
      <c r="AT23" s="9">
        <f>'FIN-P&amp;L_CWS'!AV209</f>
        <v>711421852.42333329</v>
      </c>
      <c r="AU23" s="9">
        <f>'FIN-P&amp;L_CWS'!AW209</f>
        <v>775264028.72066665</v>
      </c>
      <c r="AV23" s="9">
        <f>'FIN-P&amp;L_CWS'!AX209</f>
        <v>839106205.01800001</v>
      </c>
      <c r="AW23" s="9">
        <f>'FIN-P&amp;L_CWS'!AY209</f>
        <v>902948381.31533337</v>
      </c>
      <c r="AX23" s="9">
        <f>'FIN-P&amp;L_CWS'!AZ209</f>
        <v>937556120.01166666</v>
      </c>
      <c r="AY23" s="9">
        <f>'FIN-P&amp;L_CWS'!BA209</f>
        <v>957820366.39612997</v>
      </c>
      <c r="AZ23" s="9">
        <f>'FIN-P&amp;L_CWS'!BB209</f>
        <v>1006326576.7003382</v>
      </c>
      <c r="BA23" s="9">
        <f>'FIN-P&amp;L_CWS'!BC209</f>
        <v>1064241157.2314615</v>
      </c>
      <c r="BB23" s="9">
        <f>'FIN-P&amp;L_CWS'!BD209</f>
        <v>1122154825.7625849</v>
      </c>
      <c r="BC23" s="9">
        <f>'FIN-P&amp;L_CWS'!BE209</f>
        <v>1180068494.2937083</v>
      </c>
      <c r="BD23" s="9">
        <f>'FIN-P&amp;L_CWS'!BF209</f>
        <v>1237982162.8248317</v>
      </c>
      <c r="BE23" s="9">
        <f>'FIN-P&amp;L_CWS'!BG209</f>
        <v>1295895831.3559551</v>
      </c>
      <c r="BF23" s="9">
        <f>'FIN-P&amp;L_CWS'!BH209</f>
        <v>1353809499.8870785</v>
      </c>
      <c r="BG23" s="9">
        <f>'FIN-P&amp;L_CWS'!BI209</f>
        <v>1411723168.4182019</v>
      </c>
      <c r="BH23" s="9">
        <f>'FIN-P&amp;L_CWS'!BJ209</f>
        <v>1469636836.9493253</v>
      </c>
      <c r="BI23" s="9">
        <f>'FIN-P&amp;L_CWS'!BK209</f>
        <v>1527550505.4804487</v>
      </c>
      <c r="BJ23" s="9">
        <f>'FIN-P&amp;L_CWS'!BL209</f>
        <v>1557232004.7113271</v>
      </c>
    </row>
    <row r="25" spans="2:62" x14ac:dyDescent="0.15">
      <c r="B25" s="14" t="s">
        <v>648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569430</v>
      </c>
      <c r="H28" s="9">
        <f>COGS_DB!H13</f>
        <v>569430</v>
      </c>
      <c r="I28" s="9">
        <f>COGS_DB!I13</f>
        <v>569430</v>
      </c>
      <c r="J28" s="9">
        <f>COGS_DB!J13</f>
        <v>569430</v>
      </c>
      <c r="K28" s="9">
        <f>COGS_DB!K13</f>
        <v>569430</v>
      </c>
      <c r="L28" s="9">
        <f>COGS_DB!L13</f>
        <v>569430</v>
      </c>
      <c r="M28" s="9">
        <f>COGS_DB!M13</f>
        <v>569430</v>
      </c>
      <c r="N28" s="9">
        <f>COGS_DB!N13</f>
        <v>537930</v>
      </c>
      <c r="O28" s="9">
        <f>COGS_DB!O13</f>
        <v>14570725</v>
      </c>
      <c r="P28" s="9">
        <f>COGS_DB!P13</f>
        <v>23440490</v>
      </c>
      <c r="Q28" s="9">
        <f>COGS_DB!Q13</f>
        <v>26372290</v>
      </c>
      <c r="R28" s="9">
        <f>COGS_DB!R13</f>
        <v>26372290</v>
      </c>
      <c r="S28" s="9">
        <f>COGS_DB!S13</f>
        <v>26372290</v>
      </c>
      <c r="T28" s="9">
        <f>COGS_DB!T13</f>
        <v>26372290</v>
      </c>
      <c r="U28" s="9">
        <f>COGS_DB!U13</f>
        <v>26372290</v>
      </c>
      <c r="V28" s="9">
        <f>COGS_DB!V13</f>
        <v>26372290</v>
      </c>
      <c r="W28" s="9">
        <f>COGS_DB!W13</f>
        <v>26372290</v>
      </c>
      <c r="X28" s="9">
        <f>COGS_DB!X13</f>
        <v>26372290</v>
      </c>
      <c r="Y28" s="9">
        <f>COGS_DB!Y13</f>
        <v>26372290</v>
      </c>
      <c r="Z28" s="9">
        <f>COGS_DB!Z13</f>
        <v>17583845</v>
      </c>
      <c r="AA28" s="9">
        <f>COGS_DB!AA13</f>
        <v>31030110.850000001</v>
      </c>
      <c r="AB28" s="9">
        <f>COGS_DB!AB13</f>
        <v>49642767.349999987</v>
      </c>
      <c r="AC28" s="9">
        <f>COGS_DB!AC13</f>
        <v>55837969.5</v>
      </c>
      <c r="AD28" s="9">
        <f>COGS_DB!AD13</f>
        <v>55837969.5</v>
      </c>
      <c r="AE28" s="9">
        <f>COGS_DB!AE13</f>
        <v>55837969.5</v>
      </c>
      <c r="AF28" s="9">
        <f>COGS_DB!AF13</f>
        <v>55837969.5</v>
      </c>
      <c r="AG28" s="9">
        <f>COGS_DB!AG13</f>
        <v>55837969.5</v>
      </c>
      <c r="AH28" s="9">
        <f>COGS_DB!AH13</f>
        <v>55837969.5</v>
      </c>
      <c r="AI28" s="9">
        <f>COGS_DB!AI13</f>
        <v>55837969.5</v>
      </c>
      <c r="AJ28" s="9">
        <f>COGS_DB!AJ13</f>
        <v>55837969.5</v>
      </c>
      <c r="AK28" s="9">
        <f>COGS_DB!AK13</f>
        <v>55837969.5</v>
      </c>
      <c r="AL28" s="9">
        <f>COGS_DB!AL13</f>
        <v>37225313</v>
      </c>
      <c r="AM28" s="9">
        <f>COGS_DB!AM13</f>
        <v>34012706.373499997</v>
      </c>
      <c r="AN28" s="9">
        <f>COGS_DB!AN13</f>
        <v>54416410.059999995</v>
      </c>
      <c r="AO28" s="9">
        <f>COGS_DB!AO13</f>
        <v>61220911.403500013</v>
      </c>
      <c r="AP28" s="9">
        <f>COGS_DB!AP13</f>
        <v>61220911.403500013</v>
      </c>
      <c r="AQ28" s="9">
        <f>COGS_DB!AQ13</f>
        <v>61220911.403500013</v>
      </c>
      <c r="AR28" s="9">
        <f>COGS_DB!AR13</f>
        <v>61220911.403500013</v>
      </c>
      <c r="AS28" s="9">
        <f>COGS_DB!AS13</f>
        <v>61220911.403500013</v>
      </c>
      <c r="AT28" s="9">
        <f>COGS_DB!AT13</f>
        <v>61220911.403500013</v>
      </c>
      <c r="AU28" s="9">
        <f>COGS_DB!AU13</f>
        <v>61220911.403500013</v>
      </c>
      <c r="AV28" s="9">
        <f>COGS_DB!AV13</f>
        <v>61220911.403500013</v>
      </c>
      <c r="AW28" s="9">
        <f>COGS_DB!AW13</f>
        <v>61220911.403500013</v>
      </c>
      <c r="AX28" s="9">
        <f>COGS_DB!AX13</f>
        <v>40812307.544999994</v>
      </c>
      <c r="AY28" s="9">
        <f>COGS_DB!AY13</f>
        <v>37482211.90595001</v>
      </c>
      <c r="AZ28" s="9">
        <f>COGS_DB!AZ13</f>
        <v>59968262.059495002</v>
      </c>
      <c r="BA28" s="9">
        <f>COGS_DB!BA13</f>
        <v>67460116.654650018</v>
      </c>
      <c r="BB28" s="9">
        <f>COGS_DB!BB13</f>
        <v>67460116.654650018</v>
      </c>
      <c r="BC28" s="9">
        <f>COGS_DB!BC13</f>
        <v>67460116.654650018</v>
      </c>
      <c r="BD28" s="9">
        <f>COGS_DB!BD13</f>
        <v>67460116.654650018</v>
      </c>
      <c r="BE28" s="9">
        <f>COGS_DB!BE13</f>
        <v>67460116.654650018</v>
      </c>
      <c r="BF28" s="9">
        <f>COGS_DB!BF13</f>
        <v>67460116.654650018</v>
      </c>
      <c r="BG28" s="9">
        <f>COGS_DB!BG13</f>
        <v>67460116.654650018</v>
      </c>
      <c r="BH28" s="9">
        <f>COGS_DB!BH13</f>
        <v>67460116.654650018</v>
      </c>
      <c r="BI28" s="9">
        <f>COGS_DB!BI13</f>
        <v>67460116.654650018</v>
      </c>
      <c r="BJ28" s="9">
        <f>COGS_DB!BJ13</f>
        <v>44979309.685145006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316600</v>
      </c>
      <c r="H29" s="9">
        <f>COGS_DB!H15</f>
        <v>316600</v>
      </c>
      <c r="I29" s="9">
        <f>COGS_DB!I15</f>
        <v>316600</v>
      </c>
      <c r="J29" s="9">
        <f>COGS_DB!J15</f>
        <v>316600</v>
      </c>
      <c r="K29" s="9">
        <f>COGS_DB!K15</f>
        <v>316600</v>
      </c>
      <c r="L29" s="9">
        <f>COGS_DB!L15</f>
        <v>316600</v>
      </c>
      <c r="M29" s="9">
        <f>COGS_DB!M15</f>
        <v>316600</v>
      </c>
      <c r="N29" s="9">
        <f>COGS_DB!N15</f>
        <v>302460</v>
      </c>
      <c r="O29" s="9">
        <f>COGS_DB!O15</f>
        <v>8557325</v>
      </c>
      <c r="P29" s="9">
        <f>COGS_DB!P15</f>
        <v>13493770</v>
      </c>
      <c r="Q29" s="9">
        <f>COGS_DB!Q15</f>
        <v>15179020</v>
      </c>
      <c r="R29" s="9">
        <f>COGS_DB!R15</f>
        <v>15179020</v>
      </c>
      <c r="S29" s="9">
        <f>COGS_DB!S15</f>
        <v>15179020</v>
      </c>
      <c r="T29" s="9">
        <f>COGS_DB!T15</f>
        <v>15179020</v>
      </c>
      <c r="U29" s="9">
        <f>COGS_DB!U15</f>
        <v>15179020</v>
      </c>
      <c r="V29" s="9">
        <f>COGS_DB!V15</f>
        <v>15179020</v>
      </c>
      <c r="W29" s="9">
        <f>COGS_DB!W15</f>
        <v>15179020</v>
      </c>
      <c r="X29" s="9">
        <f>COGS_DB!X15</f>
        <v>15179020</v>
      </c>
      <c r="Y29" s="9">
        <f>COGS_DB!Y15</f>
        <v>15179020</v>
      </c>
      <c r="Z29" s="9">
        <f>COGS_DB!Z15</f>
        <v>10117385</v>
      </c>
      <c r="AA29" s="9">
        <f>COGS_DB!AA15</f>
        <v>11734080.099999998</v>
      </c>
      <c r="AB29" s="9">
        <f>COGS_DB!AB15</f>
        <v>18775215.099999994</v>
      </c>
      <c r="AC29" s="9">
        <f>COGS_DB!AC15</f>
        <v>21123405</v>
      </c>
      <c r="AD29" s="9">
        <f>COGS_DB!AD15</f>
        <v>21123405</v>
      </c>
      <c r="AE29" s="9">
        <f>COGS_DB!AE15</f>
        <v>21123405</v>
      </c>
      <c r="AF29" s="9">
        <f>COGS_DB!AF15</f>
        <v>21123405</v>
      </c>
      <c r="AG29" s="9">
        <f>COGS_DB!AG15</f>
        <v>21123405</v>
      </c>
      <c r="AH29" s="9">
        <f>COGS_DB!AH15</f>
        <v>21123405</v>
      </c>
      <c r="AI29" s="9">
        <f>COGS_DB!AI15</f>
        <v>21123405</v>
      </c>
      <c r="AJ29" s="9">
        <f>COGS_DB!AJ15</f>
        <v>21123405</v>
      </c>
      <c r="AK29" s="9">
        <f>COGS_DB!AK15</f>
        <v>21123405</v>
      </c>
      <c r="AL29" s="9">
        <f>COGS_DB!AL15</f>
        <v>14082269.999999996</v>
      </c>
      <c r="AM29" s="9">
        <f>COGS_DB!AM15</f>
        <v>12879489.580499997</v>
      </c>
      <c r="AN29" s="9">
        <f>COGS_DB!AN15</f>
        <v>20612573.517999999</v>
      </c>
      <c r="AO29" s="9">
        <f>COGS_DB!AO15</f>
        <v>23185776.339500003</v>
      </c>
      <c r="AP29" s="9">
        <f>COGS_DB!AP15</f>
        <v>23185776.339500003</v>
      </c>
      <c r="AQ29" s="9">
        <f>COGS_DB!AQ15</f>
        <v>23185776.339500003</v>
      </c>
      <c r="AR29" s="9">
        <f>COGS_DB!AR15</f>
        <v>23185776.339500003</v>
      </c>
      <c r="AS29" s="9">
        <f>COGS_DB!AS15</f>
        <v>23185776.339500003</v>
      </c>
      <c r="AT29" s="9">
        <f>COGS_DB!AT15</f>
        <v>23185776.339500003</v>
      </c>
      <c r="AU29" s="9">
        <f>COGS_DB!AU15</f>
        <v>23185776.339500003</v>
      </c>
      <c r="AV29" s="9">
        <f>COGS_DB!AV15</f>
        <v>23185776.339500003</v>
      </c>
      <c r="AW29" s="9">
        <f>COGS_DB!AW15</f>
        <v>23185776.339500003</v>
      </c>
      <c r="AX29" s="9">
        <f>COGS_DB!AX15</f>
        <v>15459430.138499998</v>
      </c>
      <c r="AY29" s="9">
        <f>COGS_DB!AY15</f>
        <v>14197886.982315008</v>
      </c>
      <c r="AZ29" s="9">
        <f>COGS_DB!AZ15</f>
        <v>22710851.669260003</v>
      </c>
      <c r="BA29" s="9">
        <f>COGS_DB!BA15</f>
        <v>25553312.816945009</v>
      </c>
      <c r="BB29" s="9">
        <f>COGS_DB!BB15</f>
        <v>25553312.816945009</v>
      </c>
      <c r="BC29" s="9">
        <f>COGS_DB!BC15</f>
        <v>25553312.816945009</v>
      </c>
      <c r="BD29" s="9">
        <f>COGS_DB!BD15</f>
        <v>25553312.816945009</v>
      </c>
      <c r="BE29" s="9">
        <f>COGS_DB!BE15</f>
        <v>25553312.816945009</v>
      </c>
      <c r="BF29" s="9">
        <f>COGS_DB!BF15</f>
        <v>25553312.816945009</v>
      </c>
      <c r="BG29" s="9">
        <f>COGS_DB!BG15</f>
        <v>25553312.816945009</v>
      </c>
      <c r="BH29" s="9">
        <f>COGS_DB!BH15</f>
        <v>25553312.816945009</v>
      </c>
      <c r="BI29" s="9">
        <f>COGS_DB!BI15</f>
        <v>25553312.816945009</v>
      </c>
      <c r="BJ29" s="9">
        <f>COGS_DB!BJ15</f>
        <v>17033138.751945004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252830</v>
      </c>
      <c r="H30" s="9">
        <f>COGS_DB!H16</f>
        <v>252830</v>
      </c>
      <c r="I30" s="9">
        <f>COGS_DB!I16</f>
        <v>252830</v>
      </c>
      <c r="J30" s="9">
        <f>COGS_DB!J16</f>
        <v>252830</v>
      </c>
      <c r="K30" s="9">
        <f>COGS_DB!K16</f>
        <v>252830</v>
      </c>
      <c r="L30" s="9">
        <f>COGS_DB!L16</f>
        <v>252830</v>
      </c>
      <c r="M30" s="9">
        <f>COGS_DB!M16</f>
        <v>252830</v>
      </c>
      <c r="N30" s="9">
        <f>COGS_DB!N16</f>
        <v>235470</v>
      </c>
      <c r="O30" s="9">
        <f>COGS_DB!O16</f>
        <v>6013400</v>
      </c>
      <c r="P30" s="9">
        <f>COGS_DB!P16</f>
        <v>9946720</v>
      </c>
      <c r="Q30" s="9">
        <f>COGS_DB!Q16</f>
        <v>11193270</v>
      </c>
      <c r="R30" s="9">
        <f>COGS_DB!R16</f>
        <v>11193270</v>
      </c>
      <c r="S30" s="9">
        <f>COGS_DB!S16</f>
        <v>11193270</v>
      </c>
      <c r="T30" s="9">
        <f>COGS_DB!T16</f>
        <v>11193270</v>
      </c>
      <c r="U30" s="9">
        <f>COGS_DB!U16</f>
        <v>11193270</v>
      </c>
      <c r="V30" s="9">
        <f>COGS_DB!V16</f>
        <v>11193270</v>
      </c>
      <c r="W30" s="9">
        <f>COGS_DB!W16</f>
        <v>11193270</v>
      </c>
      <c r="X30" s="9">
        <f>COGS_DB!X16</f>
        <v>11193270</v>
      </c>
      <c r="Y30" s="9">
        <f>COGS_DB!Y16</f>
        <v>11193270</v>
      </c>
      <c r="Z30" s="9">
        <f>COGS_DB!Z16</f>
        <v>7466460</v>
      </c>
      <c r="AA30" s="9">
        <f>COGS_DB!AA16</f>
        <v>19296030.750000004</v>
      </c>
      <c r="AB30" s="9">
        <f>COGS_DB!AB16</f>
        <v>30867552.249999989</v>
      </c>
      <c r="AC30" s="9">
        <f>COGS_DB!AC16</f>
        <v>34714564.5</v>
      </c>
      <c r="AD30" s="9">
        <f>COGS_DB!AD16</f>
        <v>34714564.5</v>
      </c>
      <c r="AE30" s="9">
        <f>COGS_DB!AE16</f>
        <v>34714564.5</v>
      </c>
      <c r="AF30" s="9">
        <f>COGS_DB!AF16</f>
        <v>34714564.5</v>
      </c>
      <c r="AG30" s="9">
        <f>COGS_DB!AG16</f>
        <v>34714564.5</v>
      </c>
      <c r="AH30" s="9">
        <f>COGS_DB!AH16</f>
        <v>34714564.5</v>
      </c>
      <c r="AI30" s="9">
        <f>COGS_DB!AI16</f>
        <v>34714564.5</v>
      </c>
      <c r="AJ30" s="9">
        <f>COGS_DB!AJ16</f>
        <v>34714564.5</v>
      </c>
      <c r="AK30" s="9">
        <f>COGS_DB!AK16</f>
        <v>34714564.5</v>
      </c>
      <c r="AL30" s="9">
        <f>COGS_DB!AL16</f>
        <v>23143043</v>
      </c>
      <c r="AM30" s="9">
        <f>COGS_DB!AM16</f>
        <v>21133216.793000001</v>
      </c>
      <c r="AN30" s="9">
        <f>COGS_DB!AN16</f>
        <v>33803836.541999996</v>
      </c>
      <c r="AO30" s="9">
        <f>COGS_DB!AO16</f>
        <v>38035135.06400001</v>
      </c>
      <c r="AP30" s="9">
        <f>COGS_DB!AP16</f>
        <v>38035135.06400001</v>
      </c>
      <c r="AQ30" s="9">
        <f>COGS_DB!AQ16</f>
        <v>38035135.06400001</v>
      </c>
      <c r="AR30" s="9">
        <f>COGS_DB!AR16</f>
        <v>38035135.06400001</v>
      </c>
      <c r="AS30" s="9">
        <f>COGS_DB!AS16</f>
        <v>38035135.06400001</v>
      </c>
      <c r="AT30" s="9">
        <f>COGS_DB!AT16</f>
        <v>38035135.06400001</v>
      </c>
      <c r="AU30" s="9">
        <f>COGS_DB!AU16</f>
        <v>38035135.06400001</v>
      </c>
      <c r="AV30" s="9">
        <f>COGS_DB!AV16</f>
        <v>38035135.06400001</v>
      </c>
      <c r="AW30" s="9">
        <f>COGS_DB!AW16</f>
        <v>38035135.06400001</v>
      </c>
      <c r="AX30" s="9">
        <f>COGS_DB!AX16</f>
        <v>25352877.406499997</v>
      </c>
      <c r="AY30" s="9">
        <f>COGS_DB!AY16</f>
        <v>23284324.923635002</v>
      </c>
      <c r="AZ30" s="9">
        <f>COGS_DB!AZ16</f>
        <v>37257410.390234999</v>
      </c>
      <c r="BA30" s="9">
        <f>COGS_DB!BA16</f>
        <v>41906803.837705009</v>
      </c>
      <c r="BB30" s="9">
        <f>COGS_DB!BB16</f>
        <v>41906803.837705009</v>
      </c>
      <c r="BC30" s="9">
        <f>COGS_DB!BC16</f>
        <v>41906803.837705009</v>
      </c>
      <c r="BD30" s="9">
        <f>COGS_DB!BD16</f>
        <v>41906803.837705009</v>
      </c>
      <c r="BE30" s="9">
        <f>COGS_DB!BE16</f>
        <v>41906803.837705009</v>
      </c>
      <c r="BF30" s="9">
        <f>COGS_DB!BF16</f>
        <v>41906803.837705009</v>
      </c>
      <c r="BG30" s="9">
        <f>COGS_DB!BG16</f>
        <v>41906803.837705009</v>
      </c>
      <c r="BH30" s="9">
        <f>COGS_DB!BH16</f>
        <v>41906803.837705009</v>
      </c>
      <c r="BI30" s="9">
        <f>COGS_DB!BI16</f>
        <v>41906803.837705009</v>
      </c>
      <c r="BJ30" s="9">
        <f>COGS_DB!BJ16</f>
        <v>27946170.933200002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0.30566365885996788</v>
      </c>
      <c r="H31" s="98">
        <f>COGS_DB!H14</f>
        <v>0.30566365885996788</v>
      </c>
      <c r="I31" s="98">
        <f>COGS_DB!I14</f>
        <v>0.30566365885996788</v>
      </c>
      <c r="J31" s="98">
        <f>COGS_DB!J14</f>
        <v>0.30566365885996788</v>
      </c>
      <c r="K31" s="98">
        <f>COGS_DB!K14</f>
        <v>0.30566365885996788</v>
      </c>
      <c r="L31" s="98">
        <f>COGS_DB!L14</f>
        <v>0.30566365885996788</v>
      </c>
      <c r="M31" s="98">
        <f>COGS_DB!M14</f>
        <v>0.30566365885996788</v>
      </c>
      <c r="N31" s="98">
        <f>COGS_DB!N14</f>
        <v>0.30444329996094921</v>
      </c>
      <c r="O31" s="98">
        <f>COGS_DB!O14</f>
        <v>0.36510489979221128</v>
      </c>
      <c r="P31" s="98">
        <f>COGS_DB!P14</f>
        <v>0.36618470539072295</v>
      </c>
      <c r="Q31" s="98">
        <f>COGS_DB!Q14</f>
        <v>0.36619864794591783</v>
      </c>
      <c r="R31" s="98">
        <f>COGS_DB!R14</f>
        <v>0.36619864794591783</v>
      </c>
      <c r="S31" s="98">
        <f>COGS_DB!S14</f>
        <v>0.36619864794591783</v>
      </c>
      <c r="T31" s="98">
        <f>COGS_DB!T14</f>
        <v>0.36619864794591783</v>
      </c>
      <c r="U31" s="98">
        <f>COGS_DB!U14</f>
        <v>0.36619864794591783</v>
      </c>
      <c r="V31" s="98">
        <f>COGS_DB!V14</f>
        <v>0.36619864794591783</v>
      </c>
      <c r="W31" s="98">
        <f>COGS_DB!W14</f>
        <v>0.36619864794591783</v>
      </c>
      <c r="X31" s="98">
        <f>COGS_DB!X14</f>
        <v>0.36619864794591783</v>
      </c>
      <c r="Y31" s="98">
        <f>COGS_DB!Y14</f>
        <v>0.36619864794591783</v>
      </c>
      <c r="Z31" s="98">
        <f>COGS_DB!Z14</f>
        <v>0.36622653072594574</v>
      </c>
      <c r="AA31" s="98">
        <f>COGS_DB!AA14</f>
        <v>0.39013258135050288</v>
      </c>
      <c r="AB31" s="98">
        <f>COGS_DB!AB14</f>
        <v>0.3901167435818374</v>
      </c>
      <c r="AC31" s="98">
        <f>COGS_DB!AC14</f>
        <v>0.39009034248700963</v>
      </c>
      <c r="AD31" s="98">
        <f>COGS_DB!AD14</f>
        <v>0.39009034248700963</v>
      </c>
      <c r="AE31" s="98">
        <f>COGS_DB!AE14</f>
        <v>0.39009034248700963</v>
      </c>
      <c r="AF31" s="98">
        <f>COGS_DB!AF14</f>
        <v>0.39009034248700963</v>
      </c>
      <c r="AG31" s="98">
        <f>COGS_DB!AG14</f>
        <v>0.39009034248700963</v>
      </c>
      <c r="AH31" s="98">
        <f>COGS_DB!AH14</f>
        <v>0.39009034248700963</v>
      </c>
      <c r="AI31" s="98">
        <f>COGS_DB!AI14</f>
        <v>0.39009034248700963</v>
      </c>
      <c r="AJ31" s="98">
        <f>COGS_DB!AJ14</f>
        <v>0.39009034248700963</v>
      </c>
      <c r="AK31" s="98">
        <f>COGS_DB!AK14</f>
        <v>0.39009034248700963</v>
      </c>
      <c r="AL31" s="98">
        <f>COGS_DB!AL14</f>
        <v>0.39009034248700963</v>
      </c>
      <c r="AM31" s="98">
        <f>COGS_DB!AM14</f>
        <v>0.38826038316319389</v>
      </c>
      <c r="AN31" s="98">
        <f>COGS_DB!AN14</f>
        <v>0.38824598818305761</v>
      </c>
      <c r="AO31" s="98">
        <f>COGS_DB!AO14</f>
        <v>0.38825398551850587</v>
      </c>
      <c r="AP31" s="98">
        <f>COGS_DB!AP14</f>
        <v>0.38825398551850587</v>
      </c>
      <c r="AQ31" s="98">
        <f>COGS_DB!AQ14</f>
        <v>0.38825398551850587</v>
      </c>
      <c r="AR31" s="98">
        <f>COGS_DB!AR14</f>
        <v>0.38825398551850587</v>
      </c>
      <c r="AS31" s="98">
        <f>COGS_DB!AS14</f>
        <v>0.38825398551850587</v>
      </c>
      <c r="AT31" s="98">
        <f>COGS_DB!AT14</f>
        <v>0.38825398551850587</v>
      </c>
      <c r="AU31" s="98">
        <f>COGS_DB!AU14</f>
        <v>0.38825398551850587</v>
      </c>
      <c r="AV31" s="98">
        <f>COGS_DB!AV14</f>
        <v>0.38825398551850587</v>
      </c>
      <c r="AW31" s="98">
        <f>COGS_DB!AW14</f>
        <v>0.38825398551850587</v>
      </c>
      <c r="AX31" s="98">
        <f>COGS_DB!AX14</f>
        <v>0.38824598818305767</v>
      </c>
      <c r="AY31" s="98">
        <f>COGS_DB!AY14</f>
        <v>0.38823944713725178</v>
      </c>
      <c r="AZ31" s="98">
        <f>COGS_DB!AZ14</f>
        <v>0.3882505197946281</v>
      </c>
      <c r="BA31" s="98">
        <f>COGS_DB!BA14</f>
        <v>0.38824221667333048</v>
      </c>
      <c r="BB31" s="98">
        <f>COGS_DB!BB14</f>
        <v>0.38824221667333048</v>
      </c>
      <c r="BC31" s="98">
        <f>COGS_DB!BC14</f>
        <v>0.38824221667333048</v>
      </c>
      <c r="BD31" s="98">
        <f>COGS_DB!BD14</f>
        <v>0.38824221667333048</v>
      </c>
      <c r="BE31" s="98">
        <f>COGS_DB!BE14</f>
        <v>0.38824221667333048</v>
      </c>
      <c r="BF31" s="98">
        <f>COGS_DB!BF14</f>
        <v>0.38824221667333048</v>
      </c>
      <c r="BG31" s="98">
        <f>COGS_DB!BG14</f>
        <v>0.38824221667333048</v>
      </c>
      <c r="BH31" s="98">
        <f>COGS_DB!BH14</f>
        <v>0.38824221667333048</v>
      </c>
      <c r="BI31" s="98">
        <f>COGS_DB!BI14</f>
        <v>0.38824221667333048</v>
      </c>
      <c r="BJ31" s="98">
        <f>COGS_DB!BJ14</f>
        <v>0.38825213278721915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1862930</v>
      </c>
      <c r="H32" s="9">
        <f>COGS_DB!H12</f>
        <v>1862930</v>
      </c>
      <c r="I32" s="9">
        <f>COGS_DB!I12</f>
        <v>1862930</v>
      </c>
      <c r="J32" s="9">
        <f>COGS_DB!J12</f>
        <v>1862930</v>
      </c>
      <c r="K32" s="9">
        <f>COGS_DB!K12</f>
        <v>1862930</v>
      </c>
      <c r="L32" s="9">
        <f>COGS_DB!L12</f>
        <v>1862930</v>
      </c>
      <c r="M32" s="9">
        <f>COGS_DB!M12</f>
        <v>1862930</v>
      </c>
      <c r="N32" s="9">
        <f>COGS_DB!N12</f>
        <v>1766930</v>
      </c>
      <c r="O32" s="9">
        <f>COGS_DB!O12</f>
        <v>39908325</v>
      </c>
      <c r="P32" s="9">
        <f>COGS_DB!P12</f>
        <v>64012750</v>
      </c>
      <c r="Q32" s="9">
        <f>COGS_DB!Q12</f>
        <v>72016350</v>
      </c>
      <c r="R32" s="9">
        <f>COGS_DB!R12</f>
        <v>72016350</v>
      </c>
      <c r="S32" s="9">
        <f>COGS_DB!S12</f>
        <v>72016350</v>
      </c>
      <c r="T32" s="9">
        <f>COGS_DB!T12</f>
        <v>72016350</v>
      </c>
      <c r="U32" s="9">
        <f>COGS_DB!U12</f>
        <v>72016350</v>
      </c>
      <c r="V32" s="9">
        <f>COGS_DB!V12</f>
        <v>72016350</v>
      </c>
      <c r="W32" s="9">
        <f>COGS_DB!W12</f>
        <v>72016350</v>
      </c>
      <c r="X32" s="9">
        <f>COGS_DB!X12</f>
        <v>72016350</v>
      </c>
      <c r="Y32" s="9">
        <f>COGS_DB!Y12</f>
        <v>72016350</v>
      </c>
      <c r="Z32" s="9">
        <f>COGS_DB!Z12</f>
        <v>48013575</v>
      </c>
      <c r="AA32" s="9">
        <f>COGS_DB!AA12</f>
        <v>79537347.900000006</v>
      </c>
      <c r="AB32" s="9">
        <f>COGS_DB!AB12</f>
        <v>127251055.40000001</v>
      </c>
      <c r="AC32" s="9">
        <f>COGS_DB!AC12</f>
        <v>143141122.5</v>
      </c>
      <c r="AD32" s="9">
        <f>COGS_DB!AD12</f>
        <v>143141122.5</v>
      </c>
      <c r="AE32" s="9">
        <f>COGS_DB!AE12</f>
        <v>143141122.5</v>
      </c>
      <c r="AF32" s="9">
        <f>COGS_DB!AF12</f>
        <v>143141122.5</v>
      </c>
      <c r="AG32" s="9">
        <f>COGS_DB!AG12</f>
        <v>143141122.5</v>
      </c>
      <c r="AH32" s="9">
        <f>COGS_DB!AH12</f>
        <v>143141122.5</v>
      </c>
      <c r="AI32" s="9">
        <f>COGS_DB!AI12</f>
        <v>143141122.5</v>
      </c>
      <c r="AJ32" s="9">
        <f>COGS_DB!AJ12</f>
        <v>143141122.5</v>
      </c>
      <c r="AK32" s="9">
        <f>COGS_DB!AK12</f>
        <v>143141122.5</v>
      </c>
      <c r="AL32" s="9">
        <f>COGS_DB!AL12</f>
        <v>95427415</v>
      </c>
      <c r="AM32" s="9">
        <f>COGS_DB!AM12</f>
        <v>87602824.930000007</v>
      </c>
      <c r="AN32" s="9">
        <f>COGS_DB!AN12</f>
        <v>140159619.71600002</v>
      </c>
      <c r="AO32" s="9">
        <f>COGS_DB!AO12</f>
        <v>157682634.78800002</v>
      </c>
      <c r="AP32" s="9">
        <f>COGS_DB!AP12</f>
        <v>157682634.78800002</v>
      </c>
      <c r="AQ32" s="9">
        <f>COGS_DB!AQ12</f>
        <v>157682634.78800002</v>
      </c>
      <c r="AR32" s="9">
        <f>COGS_DB!AR12</f>
        <v>157682634.78800002</v>
      </c>
      <c r="AS32" s="9">
        <f>COGS_DB!AS12</f>
        <v>157682634.78800002</v>
      </c>
      <c r="AT32" s="9">
        <f>COGS_DB!AT12</f>
        <v>157682634.78800002</v>
      </c>
      <c r="AU32" s="9">
        <f>COGS_DB!AU12</f>
        <v>157682634.78800002</v>
      </c>
      <c r="AV32" s="9">
        <f>COGS_DB!AV12</f>
        <v>157682634.78800002</v>
      </c>
      <c r="AW32" s="9">
        <f>COGS_DB!AW12</f>
        <v>157682634.78800002</v>
      </c>
      <c r="AX32" s="9">
        <f>COGS_DB!AX12</f>
        <v>105119714.787</v>
      </c>
      <c r="AY32" s="9">
        <f>COGS_DB!AY12</f>
        <v>96544058.524530008</v>
      </c>
      <c r="AZ32" s="9">
        <f>COGS_DB!AZ12</f>
        <v>154457647.83835</v>
      </c>
      <c r="BA32" s="9">
        <f>COGS_DB!BA12</f>
        <v>173757808.28959</v>
      </c>
      <c r="BB32" s="9">
        <f>COGS_DB!BB12</f>
        <v>173757808.28959</v>
      </c>
      <c r="BC32" s="9">
        <f>COGS_DB!BC12</f>
        <v>173757808.28959</v>
      </c>
      <c r="BD32" s="9">
        <f>COGS_DB!BD12</f>
        <v>173757808.28959</v>
      </c>
      <c r="BE32" s="9">
        <f>COGS_DB!BE12</f>
        <v>173757808.28959</v>
      </c>
      <c r="BF32" s="9">
        <f>COGS_DB!BF12</f>
        <v>173757808.28959</v>
      </c>
      <c r="BG32" s="9">
        <f>COGS_DB!BG12</f>
        <v>173757808.28959</v>
      </c>
      <c r="BH32" s="9">
        <f>COGS_DB!BH12</f>
        <v>173757808.28959</v>
      </c>
      <c r="BI32" s="9">
        <f>COGS_DB!BI12</f>
        <v>173757808.28959</v>
      </c>
      <c r="BJ32" s="9">
        <f>COGS_DB!BJ12</f>
        <v>115850772.95582001</v>
      </c>
    </row>
    <row r="34" spans="2:66" x14ac:dyDescent="0.15">
      <c r="B34" s="14" t="s">
        <v>649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15860500</v>
      </c>
      <c r="D36" s="9">
        <f>COGS_DB!E3</f>
        <v>800081800</v>
      </c>
      <c r="E36" s="9">
        <f>COGS_DB!G3</f>
        <v>1590485920.8</v>
      </c>
      <c r="F36" s="9">
        <f>COGS_DB!I3</f>
        <v>1752025872.5250003</v>
      </c>
      <c r="G36" s="9">
        <f>COGS_DB!K3</f>
        <v>1930672753.9250097</v>
      </c>
      <c r="H36" s="9"/>
      <c r="I36" s="9"/>
      <c r="J36" s="9"/>
      <c r="K36" s="9"/>
      <c r="L36" s="9"/>
      <c r="M36" s="9"/>
      <c r="N36" s="9"/>
      <c r="O36" s="9">
        <f>COGS_DB!O20</f>
        <v>24941700</v>
      </c>
      <c r="P36" s="9">
        <f>COGS_DB!P20</f>
        <v>39328920</v>
      </c>
      <c r="Q36" s="9">
        <f>COGS_DB!Q20</f>
        <v>44240220</v>
      </c>
      <c r="R36" s="9">
        <f>COGS_DB!R20</f>
        <v>44240220</v>
      </c>
      <c r="S36" s="9">
        <f>COGS_DB!S20</f>
        <v>44240220</v>
      </c>
      <c r="T36" s="9">
        <f>COGS_DB!T20</f>
        <v>44240220</v>
      </c>
      <c r="U36" s="9">
        <f>COGS_DB!U20</f>
        <v>44240220</v>
      </c>
      <c r="V36" s="9">
        <f>COGS_DB!V20</f>
        <v>44240220</v>
      </c>
      <c r="W36" s="9">
        <f>COGS_DB!W20</f>
        <v>44240220</v>
      </c>
      <c r="X36" s="9">
        <f>COGS_DB!X20</f>
        <v>44240220</v>
      </c>
      <c r="Y36" s="9">
        <f>COGS_DB!Y20</f>
        <v>44240220</v>
      </c>
      <c r="Z36" s="9">
        <f>COGS_DB!Z20</f>
        <v>29487060</v>
      </c>
      <c r="AA36" s="9">
        <f>COGS_DB!AA20</f>
        <v>33653190.600000001</v>
      </c>
      <c r="AB36" s="9">
        <f>COGS_DB!AB20</f>
        <v>53849226.600000001</v>
      </c>
      <c r="AC36" s="9">
        <f>COGS_DB!AC20</f>
        <v>60588108</v>
      </c>
      <c r="AD36" s="9">
        <f>COGS_DB!AD20</f>
        <v>60588108</v>
      </c>
      <c r="AE36" s="9">
        <f>COGS_DB!AE20</f>
        <v>60588108</v>
      </c>
      <c r="AF36" s="9">
        <f>COGS_DB!AF20</f>
        <v>60588108</v>
      </c>
      <c r="AG36" s="9">
        <f>COGS_DB!AG20</f>
        <v>60588108</v>
      </c>
      <c r="AH36" s="9">
        <f>COGS_DB!AH20</f>
        <v>60588108</v>
      </c>
      <c r="AI36" s="9">
        <f>COGS_DB!AI20</f>
        <v>60588108</v>
      </c>
      <c r="AJ36" s="9">
        <f>COGS_DB!AJ20</f>
        <v>60588108</v>
      </c>
      <c r="AK36" s="9">
        <f>COGS_DB!AK20</f>
        <v>60588108</v>
      </c>
      <c r="AL36" s="9">
        <f>COGS_DB!AL20</f>
        <v>40392072</v>
      </c>
      <c r="AM36" s="9">
        <f>COGS_DB!AM20</f>
        <v>37089401.868000001</v>
      </c>
      <c r="AN36" s="9">
        <f>COGS_DB!AN20</f>
        <v>59360683.608000003</v>
      </c>
      <c r="AO36" s="9">
        <f>COGS_DB!AO20</f>
        <v>66769743.672000006</v>
      </c>
      <c r="AP36" s="9">
        <f>COGS_DB!AP20</f>
        <v>66769743.672000006</v>
      </c>
      <c r="AQ36" s="9">
        <f>COGS_DB!AQ20</f>
        <v>66769743.672000006</v>
      </c>
      <c r="AR36" s="9">
        <f>COGS_DB!AR20</f>
        <v>66769743.672000006</v>
      </c>
      <c r="AS36" s="9">
        <f>COGS_DB!AS20</f>
        <v>66769743.672000006</v>
      </c>
      <c r="AT36" s="9">
        <f>COGS_DB!AT20</f>
        <v>66769743.672000006</v>
      </c>
      <c r="AU36" s="9">
        <f>COGS_DB!AU20</f>
        <v>66769743.672000006</v>
      </c>
      <c r="AV36" s="9">
        <f>COGS_DB!AV20</f>
        <v>66769743.672000006</v>
      </c>
      <c r="AW36" s="9">
        <f>COGS_DB!AW20</f>
        <v>66769743.672000006</v>
      </c>
      <c r="AX36" s="9">
        <f>COGS_DB!AX20</f>
        <v>44520512.706</v>
      </c>
      <c r="AY36" s="9">
        <f>COGS_DB!AY20</f>
        <v>40888970.735940009</v>
      </c>
      <c r="AZ36" s="9">
        <f>COGS_DB!AZ20</f>
        <v>65403477.714960009</v>
      </c>
      <c r="BA36" s="9">
        <f>COGS_DB!BA20</f>
        <v>73590709.593420014</v>
      </c>
      <c r="BB36" s="9">
        <f>COGS_DB!BB20</f>
        <v>73590709.593420014</v>
      </c>
      <c r="BC36" s="9">
        <f>COGS_DB!BC20</f>
        <v>73590709.593420014</v>
      </c>
      <c r="BD36" s="9">
        <f>COGS_DB!BD20</f>
        <v>73590709.593420014</v>
      </c>
      <c r="BE36" s="9">
        <f>COGS_DB!BE20</f>
        <v>73590709.593420014</v>
      </c>
      <c r="BF36" s="9">
        <f>COGS_DB!BF20</f>
        <v>73590709.593420014</v>
      </c>
      <c r="BG36" s="9">
        <f>COGS_DB!BG20</f>
        <v>73590709.593420014</v>
      </c>
      <c r="BH36" s="9">
        <f>COGS_DB!BH20</f>
        <v>73590709.593420014</v>
      </c>
      <c r="BI36" s="9">
        <f>COGS_DB!BI20</f>
        <v>73590709.593420014</v>
      </c>
      <c r="BJ36" s="9">
        <f>COGS_DB!BJ20</f>
        <v>49052608.286220007</v>
      </c>
    </row>
    <row r="37" spans="2:66" x14ac:dyDescent="0.15">
      <c r="B37" s="14" t="s">
        <v>636</v>
      </c>
      <c r="C37" s="9">
        <f>COGS_DB!C4</f>
        <v>4846500</v>
      </c>
      <c r="D37" s="9">
        <f>COGS_DB!E4</f>
        <v>292945670</v>
      </c>
      <c r="E37" s="9">
        <f>COGS_DB!G4</f>
        <v>620439916.70000005</v>
      </c>
      <c r="F37" s="9">
        <f>COGS_DB!I4</f>
        <v>680229626.61000001</v>
      </c>
      <c r="G37" s="9">
        <f>COGS_DB!K4</f>
        <v>749570833.54244018</v>
      </c>
      <c r="H37" s="9"/>
      <c r="I37" s="9"/>
      <c r="J37" s="9"/>
      <c r="K37" s="9"/>
      <c r="L37" s="9"/>
      <c r="M37" s="9"/>
      <c r="N37" s="9"/>
      <c r="O37" s="9">
        <f>COGS_DB!O21</f>
        <v>7621075</v>
      </c>
      <c r="P37" s="9">
        <f>COGS_DB!P21</f>
        <v>12017170</v>
      </c>
      <c r="Q37" s="9">
        <f>COGS_DB!Q21</f>
        <v>13517845</v>
      </c>
      <c r="R37" s="9">
        <f>COGS_DB!R21</f>
        <v>13517845</v>
      </c>
      <c r="S37" s="9">
        <f>COGS_DB!S21</f>
        <v>13517845</v>
      </c>
      <c r="T37" s="9">
        <f>COGS_DB!T21</f>
        <v>13517845</v>
      </c>
      <c r="U37" s="9">
        <f>COGS_DB!U21</f>
        <v>13517845</v>
      </c>
      <c r="V37" s="9">
        <f>COGS_DB!V21</f>
        <v>13517845</v>
      </c>
      <c r="W37" s="9">
        <f>COGS_DB!W21</f>
        <v>13517845</v>
      </c>
      <c r="X37" s="9">
        <f>COGS_DB!X21</f>
        <v>13517845</v>
      </c>
      <c r="Y37" s="9">
        <f>COGS_DB!Y21</f>
        <v>13517845</v>
      </c>
      <c r="Z37" s="9">
        <f>COGS_DB!Z21</f>
        <v>9009935</v>
      </c>
      <c r="AA37" s="9">
        <f>COGS_DB!AA21</f>
        <v>10282919.349999998</v>
      </c>
      <c r="AB37" s="9">
        <f>COGS_DB!AB21</f>
        <v>16453930.349999994</v>
      </c>
      <c r="AC37" s="9">
        <f>COGS_DB!AC21</f>
        <v>18513033</v>
      </c>
      <c r="AD37" s="9">
        <f>COGS_DB!AD21</f>
        <v>18513033</v>
      </c>
      <c r="AE37" s="9">
        <f>COGS_DB!AE21</f>
        <v>18513033</v>
      </c>
      <c r="AF37" s="9">
        <f>COGS_DB!AF21</f>
        <v>18513033</v>
      </c>
      <c r="AG37" s="9">
        <f>COGS_DB!AG21</f>
        <v>18513033</v>
      </c>
      <c r="AH37" s="9">
        <f>COGS_DB!AH21</f>
        <v>18513033</v>
      </c>
      <c r="AI37" s="9">
        <f>COGS_DB!AI21</f>
        <v>18513033</v>
      </c>
      <c r="AJ37" s="9">
        <f>COGS_DB!AJ21</f>
        <v>18513033</v>
      </c>
      <c r="AK37" s="9">
        <f>COGS_DB!AK21</f>
        <v>18513033</v>
      </c>
      <c r="AL37" s="9">
        <f>COGS_DB!AL21</f>
        <v>12342021.999999996</v>
      </c>
      <c r="AM37" s="9">
        <f>COGS_DB!AM21</f>
        <v>11332872.792999998</v>
      </c>
      <c r="AN37" s="9">
        <f>COGS_DB!AN21</f>
        <v>18137986.658</v>
      </c>
      <c r="AO37" s="9">
        <f>COGS_DB!AO21</f>
        <v>20401866.122000001</v>
      </c>
      <c r="AP37" s="9">
        <f>COGS_DB!AP21</f>
        <v>20401866.122000001</v>
      </c>
      <c r="AQ37" s="9">
        <f>COGS_DB!AQ21</f>
        <v>20401866.122000001</v>
      </c>
      <c r="AR37" s="9">
        <f>COGS_DB!AR21</f>
        <v>20401866.122000001</v>
      </c>
      <c r="AS37" s="9">
        <f>COGS_DB!AS21</f>
        <v>20401866.122000001</v>
      </c>
      <c r="AT37" s="9">
        <f>COGS_DB!AT21</f>
        <v>20401866.122000001</v>
      </c>
      <c r="AU37" s="9">
        <f>COGS_DB!AU21</f>
        <v>20401866.122000001</v>
      </c>
      <c r="AV37" s="9">
        <f>COGS_DB!AV21</f>
        <v>20401866.122000001</v>
      </c>
      <c r="AW37" s="9">
        <f>COGS_DB!AW21</f>
        <v>20401866.122000001</v>
      </c>
      <c r="AX37" s="9">
        <f>COGS_DB!AX21</f>
        <v>13603489.993499998</v>
      </c>
      <c r="AY37" s="9">
        <f>COGS_DB!AY21</f>
        <v>12493852.169315007</v>
      </c>
      <c r="AZ37" s="9">
        <f>COGS_DB!AZ21</f>
        <v>19984395.968460001</v>
      </c>
      <c r="BA37" s="9">
        <f>COGS_DB!BA21</f>
        <v>22486050.153545007</v>
      </c>
      <c r="BB37" s="9">
        <f>COGS_DB!BB21</f>
        <v>22486050.153545007</v>
      </c>
      <c r="BC37" s="9">
        <f>COGS_DB!BC21</f>
        <v>22486050.153545007</v>
      </c>
      <c r="BD37" s="9">
        <f>COGS_DB!BD21</f>
        <v>22486050.153545007</v>
      </c>
      <c r="BE37" s="9">
        <f>COGS_DB!BE21</f>
        <v>22486050.153545007</v>
      </c>
      <c r="BF37" s="9">
        <f>COGS_DB!BF21</f>
        <v>22486050.153545007</v>
      </c>
      <c r="BG37" s="9">
        <f>COGS_DB!BG21</f>
        <v>22486050.153545007</v>
      </c>
      <c r="BH37" s="9">
        <f>COGS_DB!BH21</f>
        <v>22486050.153545007</v>
      </c>
      <c r="BI37" s="9">
        <f>COGS_DB!BI21</f>
        <v>22486050.153545007</v>
      </c>
      <c r="BJ37" s="9">
        <f>COGS_DB!BJ21</f>
        <v>14988296.976345003</v>
      </c>
    </row>
    <row r="38" spans="2:66" x14ac:dyDescent="0.15">
      <c r="B38" s="14" t="s">
        <v>642</v>
      </c>
      <c r="C38" s="9">
        <f>COGS_DB!C6</f>
        <v>2694980</v>
      </c>
      <c r="D38" s="9">
        <f>COGS_DB!E6</f>
        <v>168779660</v>
      </c>
      <c r="E38" s="9">
        <f>COGS_DB!G6</f>
        <v>234702210.19999999</v>
      </c>
      <c r="F38" s="9">
        <f>COGS_DB!I6</f>
        <v>257623480.29250008</v>
      </c>
      <c r="G38" s="9">
        <f>COGS_DB!K6</f>
        <v>283921692.75602514</v>
      </c>
      <c r="H38" s="9"/>
      <c r="I38" s="9"/>
      <c r="J38" s="9"/>
      <c r="K38" s="9"/>
      <c r="L38" s="9"/>
      <c r="M38" s="9"/>
      <c r="N38" s="9"/>
      <c r="O38" s="9">
        <f>COGS_DB!O24</f>
        <v>0.33068017366136032</v>
      </c>
      <c r="P38" s="9">
        <f>COGS_DB!P24</f>
        <v>0.3306849171386616</v>
      </c>
      <c r="Q38" s="9">
        <f>COGS_DB!Q24</f>
        <v>0.33068755317785004</v>
      </c>
      <c r="R38" s="9">
        <f>COGS_DB!R24</f>
        <v>0.33068755317785004</v>
      </c>
      <c r="S38" s="9">
        <f>COGS_DB!S24</f>
        <v>0.33068755317785004</v>
      </c>
      <c r="T38" s="9">
        <f>COGS_DB!T24</f>
        <v>0.33068755317785004</v>
      </c>
      <c r="U38" s="9">
        <f>COGS_DB!U24</f>
        <v>0.33068755317785004</v>
      </c>
      <c r="V38" s="9">
        <f>COGS_DB!V24</f>
        <v>0.33068755317785004</v>
      </c>
      <c r="W38" s="9">
        <f>COGS_DB!W24</f>
        <v>0.33068755317785004</v>
      </c>
      <c r="X38" s="9">
        <f>COGS_DB!X24</f>
        <v>0.33068755317785004</v>
      </c>
      <c r="Y38" s="9">
        <f>COGS_DB!Y24</f>
        <v>0.33068755317785004</v>
      </c>
      <c r="Z38" s="9">
        <f>COGS_DB!Z24</f>
        <v>0.33069282691567864</v>
      </c>
      <c r="AA38" s="9">
        <f>COGS_DB!AA24</f>
        <v>0.33426283776070959</v>
      </c>
      <c r="AB38" s="9">
        <f>COGS_DB!AB24</f>
        <v>0.33425394657725499</v>
      </c>
      <c r="AC38" s="9">
        <f>COGS_DB!AC24</f>
        <v>0.33423913043478259</v>
      </c>
      <c r="AD38" s="9">
        <f>COGS_DB!AD24</f>
        <v>0.33423913043478259</v>
      </c>
      <c r="AE38" s="9">
        <f>COGS_DB!AE24</f>
        <v>0.33423913043478259</v>
      </c>
      <c r="AF38" s="9">
        <f>COGS_DB!AF24</f>
        <v>0.33423913043478259</v>
      </c>
      <c r="AG38" s="9">
        <f>COGS_DB!AG24</f>
        <v>0.33423913043478259</v>
      </c>
      <c r="AH38" s="9">
        <f>COGS_DB!AH24</f>
        <v>0.33423913043478259</v>
      </c>
      <c r="AI38" s="9">
        <f>COGS_DB!AI24</f>
        <v>0.33423913043478259</v>
      </c>
      <c r="AJ38" s="9">
        <f>COGS_DB!AJ24</f>
        <v>0.33423913043478259</v>
      </c>
      <c r="AK38" s="9">
        <f>COGS_DB!AK24</f>
        <v>0.33423913043478259</v>
      </c>
      <c r="AL38" s="9">
        <f>COGS_DB!AL24</f>
        <v>0.33423913043478254</v>
      </c>
      <c r="AM38" s="9">
        <f>COGS_DB!AM24</f>
        <v>0.3333544715189371</v>
      </c>
      <c r="AN38" s="9">
        <f>COGS_DB!AN24</f>
        <v>0.3333465409303431</v>
      </c>
      <c r="AO38" s="9">
        <f>COGS_DB!AO24</f>
        <v>0.33335094625417205</v>
      </c>
      <c r="AP38" s="9">
        <f>COGS_DB!AP24</f>
        <v>0.33335094625417205</v>
      </c>
      <c r="AQ38" s="9">
        <f>COGS_DB!AQ24</f>
        <v>0.33335094625417205</v>
      </c>
      <c r="AR38" s="9">
        <f>COGS_DB!AR24</f>
        <v>0.33335094625417205</v>
      </c>
      <c r="AS38" s="9">
        <f>COGS_DB!AS24</f>
        <v>0.33335094625417205</v>
      </c>
      <c r="AT38" s="9">
        <f>COGS_DB!AT24</f>
        <v>0.33335094625417205</v>
      </c>
      <c r="AU38" s="9">
        <f>COGS_DB!AU24</f>
        <v>0.33335094625417205</v>
      </c>
      <c r="AV38" s="9">
        <f>COGS_DB!AV24</f>
        <v>0.33335094625417205</v>
      </c>
      <c r="AW38" s="9">
        <f>COGS_DB!AW24</f>
        <v>0.33335094625417205</v>
      </c>
      <c r="AX38" s="9">
        <f>COGS_DB!AX24</f>
        <v>0.33334654093034305</v>
      </c>
      <c r="AY38" s="9">
        <f>COGS_DB!AY24</f>
        <v>0.33333846248538201</v>
      </c>
      <c r="AZ38" s="9">
        <f>COGS_DB!AZ24</f>
        <v>0.33334615976604587</v>
      </c>
      <c r="BA38" s="9">
        <f>COGS_DB!BA24</f>
        <v>0.33334188297253864</v>
      </c>
      <c r="BB38" s="9">
        <f>COGS_DB!BB24</f>
        <v>0.33334188297253864</v>
      </c>
      <c r="BC38" s="9">
        <f>COGS_DB!BC24</f>
        <v>0.33334188297253864</v>
      </c>
      <c r="BD38" s="9">
        <f>COGS_DB!BD24</f>
        <v>0.33334188297253864</v>
      </c>
      <c r="BE38" s="9">
        <f>COGS_DB!BE24</f>
        <v>0.33334188297253864</v>
      </c>
      <c r="BF38" s="9">
        <f>COGS_DB!BF24</f>
        <v>0.33334188297253864</v>
      </c>
      <c r="BG38" s="9">
        <f>COGS_DB!BG24</f>
        <v>0.33334188297253864</v>
      </c>
      <c r="BH38" s="9">
        <f>COGS_DB!BH24</f>
        <v>0.33334188297253864</v>
      </c>
      <c r="BI38" s="9">
        <f>COGS_DB!BI24</f>
        <v>0.33334188297253864</v>
      </c>
      <c r="BJ38" s="9">
        <f>COGS_DB!BJ24</f>
        <v>0.33334615976604587</v>
      </c>
    </row>
    <row r="39" spans="2:66" x14ac:dyDescent="0.15">
      <c r="B39" s="14" t="s">
        <v>643</v>
      </c>
      <c r="C39" s="9">
        <f>COGS_DB!C7</f>
        <v>2151520</v>
      </c>
      <c r="D39" s="9">
        <f>COGS_DB!E7</f>
        <v>124166010</v>
      </c>
      <c r="E39" s="9">
        <f>COGS_DB!G7</f>
        <v>385737706.5</v>
      </c>
      <c r="F39" s="9">
        <f>COGS_DB!I7</f>
        <v>422606146.31750005</v>
      </c>
      <c r="G39" s="9">
        <f>COGS_DB!K7</f>
        <v>465649140.7864151</v>
      </c>
      <c r="H39" s="98"/>
      <c r="I39" s="98"/>
      <c r="J39" s="98"/>
      <c r="K39" s="98"/>
      <c r="L39" s="98"/>
      <c r="M39" s="98"/>
      <c r="N39" s="98"/>
      <c r="O39" s="98">
        <f>COGS_DB!O22</f>
        <v>936250</v>
      </c>
      <c r="P39" s="98">
        <f>COGS_DB!P22</f>
        <v>1476600</v>
      </c>
      <c r="Q39" s="98">
        <f>COGS_DB!Q22</f>
        <v>1661175</v>
      </c>
      <c r="R39" s="98">
        <f>COGS_DB!R22</f>
        <v>1661175</v>
      </c>
      <c r="S39" s="98">
        <f>COGS_DB!S22</f>
        <v>1661175</v>
      </c>
      <c r="T39" s="98">
        <f>COGS_DB!T22</f>
        <v>1661175</v>
      </c>
      <c r="U39" s="98">
        <f>COGS_DB!U22</f>
        <v>1661175</v>
      </c>
      <c r="V39" s="98">
        <f>COGS_DB!V22</f>
        <v>1661175</v>
      </c>
      <c r="W39" s="98">
        <f>COGS_DB!W22</f>
        <v>1661175</v>
      </c>
      <c r="X39" s="98">
        <f>COGS_DB!X22</f>
        <v>1661175</v>
      </c>
      <c r="Y39" s="98">
        <f>COGS_DB!Y22</f>
        <v>1661175</v>
      </c>
      <c r="Z39" s="98">
        <f>COGS_DB!Z22</f>
        <v>1107450</v>
      </c>
      <c r="AA39" s="98">
        <f>COGS_DB!AA22</f>
        <v>1451160.75</v>
      </c>
      <c r="AB39" s="98">
        <f>COGS_DB!AB22</f>
        <v>2321284.75</v>
      </c>
      <c r="AC39" s="98">
        <f>COGS_DB!AC22</f>
        <v>2610372</v>
      </c>
      <c r="AD39" s="98">
        <f>COGS_DB!AD22</f>
        <v>2610372</v>
      </c>
      <c r="AE39" s="98">
        <f>COGS_DB!AE22</f>
        <v>2610372</v>
      </c>
      <c r="AF39" s="98">
        <f>COGS_DB!AF22</f>
        <v>2610372</v>
      </c>
      <c r="AG39" s="98">
        <f>COGS_DB!AG22</f>
        <v>2610372</v>
      </c>
      <c r="AH39" s="98">
        <f>COGS_DB!AH22</f>
        <v>2610372</v>
      </c>
      <c r="AI39" s="98">
        <f>COGS_DB!AI22</f>
        <v>2610372</v>
      </c>
      <c r="AJ39" s="98">
        <f>COGS_DB!AJ22</f>
        <v>2610372</v>
      </c>
      <c r="AK39" s="98">
        <f>COGS_DB!AK22</f>
        <v>2610372</v>
      </c>
      <c r="AL39" s="98">
        <f>COGS_DB!AL22</f>
        <v>1740248</v>
      </c>
      <c r="AM39" s="98">
        <f>COGS_DB!AM22</f>
        <v>1546616.7875000001</v>
      </c>
      <c r="AN39" s="98">
        <f>COGS_DB!AN22</f>
        <v>2474586.86</v>
      </c>
      <c r="AO39" s="98">
        <f>COGS_DB!AO22</f>
        <v>2783910.2175000003</v>
      </c>
      <c r="AP39" s="98">
        <f>COGS_DB!AP22</f>
        <v>2783910.2175000003</v>
      </c>
      <c r="AQ39" s="98">
        <f>COGS_DB!AQ22</f>
        <v>2783910.2175000003</v>
      </c>
      <c r="AR39" s="98">
        <f>COGS_DB!AR22</f>
        <v>2783910.2175000003</v>
      </c>
      <c r="AS39" s="98">
        <f>COGS_DB!AS22</f>
        <v>2783910.2175000003</v>
      </c>
      <c r="AT39" s="98">
        <f>COGS_DB!AT22</f>
        <v>2783910.2175000003</v>
      </c>
      <c r="AU39" s="98">
        <f>COGS_DB!AU22</f>
        <v>2783910.2175000003</v>
      </c>
      <c r="AV39" s="98">
        <f>COGS_DB!AV22</f>
        <v>2783910.2175000003</v>
      </c>
      <c r="AW39" s="98">
        <f>COGS_DB!AW22</f>
        <v>2783910.2175000003</v>
      </c>
      <c r="AX39" s="98">
        <f>COGS_DB!AX22</f>
        <v>1855940.145</v>
      </c>
      <c r="AY39" s="98">
        <f>COGS_DB!AY22</f>
        <v>1704034.8130000001</v>
      </c>
      <c r="AZ39" s="98">
        <f>COGS_DB!AZ22</f>
        <v>2726455.7008000002</v>
      </c>
      <c r="BA39" s="98">
        <f>COGS_DB!BA22</f>
        <v>3067262.6634</v>
      </c>
      <c r="BB39" s="98">
        <f>COGS_DB!BB22</f>
        <v>3067262.6634</v>
      </c>
      <c r="BC39" s="98">
        <f>COGS_DB!BC22</f>
        <v>3067262.6634</v>
      </c>
      <c r="BD39" s="98">
        <f>COGS_DB!BD22</f>
        <v>3067262.6634</v>
      </c>
      <c r="BE39" s="98">
        <f>COGS_DB!BE22</f>
        <v>3067262.6634</v>
      </c>
      <c r="BF39" s="98">
        <f>COGS_DB!BF22</f>
        <v>3067262.6634</v>
      </c>
      <c r="BG39" s="98">
        <f>COGS_DB!BG22</f>
        <v>3067262.6634</v>
      </c>
      <c r="BH39" s="98">
        <f>COGS_DB!BH22</f>
        <v>3067262.6634</v>
      </c>
      <c r="BI39" s="98">
        <f>COGS_DB!BI22</f>
        <v>3067262.6634</v>
      </c>
      <c r="BJ39" s="98">
        <f>COGS_DB!BJ22</f>
        <v>2044841.7756000001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0.30557044229374863</v>
      </c>
      <c r="D42" s="116">
        <f>COGS_DB!E5</f>
        <v>0.36614464920961831</v>
      </c>
      <c r="E42" s="116">
        <f>COGS_DB!G5</f>
        <v>0.39009456706660089</v>
      </c>
      <c r="F42" s="116">
        <f>COGS_DB!I5</f>
        <v>0.38825318579894064</v>
      </c>
      <c r="G42" s="116">
        <f>COGS_DB!K5</f>
        <v>0.38824333746803091</v>
      </c>
      <c r="H42" s="9"/>
      <c r="I42" s="9"/>
      <c r="J42" s="9"/>
      <c r="K42" s="9"/>
      <c r="L42" s="9"/>
      <c r="M42" s="9"/>
      <c r="N42" s="9"/>
      <c r="O42" s="9">
        <f>COGS_DB!O23</f>
        <v>8557325</v>
      </c>
      <c r="P42" s="9">
        <f>COGS_DB!P23</f>
        <v>13493770</v>
      </c>
      <c r="Q42" s="9">
        <f>COGS_DB!Q23</f>
        <v>15179020</v>
      </c>
      <c r="R42" s="9">
        <f>COGS_DB!R23</f>
        <v>15179020</v>
      </c>
      <c r="S42" s="9">
        <f>COGS_DB!S23</f>
        <v>15179020</v>
      </c>
      <c r="T42" s="9">
        <f>COGS_DB!T23</f>
        <v>15179020</v>
      </c>
      <c r="U42" s="9">
        <f>COGS_DB!U23</f>
        <v>15179020</v>
      </c>
      <c r="V42" s="9">
        <f>COGS_DB!V23</f>
        <v>15179020</v>
      </c>
      <c r="W42" s="9">
        <f>COGS_DB!W23</f>
        <v>15179020</v>
      </c>
      <c r="X42" s="9">
        <f>COGS_DB!X23</f>
        <v>15179020</v>
      </c>
      <c r="Y42" s="9">
        <f>COGS_DB!Y23</f>
        <v>15179020</v>
      </c>
      <c r="Z42" s="9">
        <f>COGS_DB!Z23</f>
        <v>10117385</v>
      </c>
      <c r="AA42" s="9">
        <f>COGS_DB!AA23</f>
        <v>11734080.099999998</v>
      </c>
      <c r="AB42" s="9">
        <f>COGS_DB!AB23</f>
        <v>18775215.099999994</v>
      </c>
      <c r="AC42" s="9">
        <f>COGS_DB!AC23</f>
        <v>21123405</v>
      </c>
      <c r="AD42" s="9">
        <f>COGS_DB!AD23</f>
        <v>21123405</v>
      </c>
      <c r="AE42" s="9">
        <f>COGS_DB!AE23</f>
        <v>21123405</v>
      </c>
      <c r="AF42" s="9">
        <f>COGS_DB!AF23</f>
        <v>21123405</v>
      </c>
      <c r="AG42" s="9">
        <f>COGS_DB!AG23</f>
        <v>21123405</v>
      </c>
      <c r="AH42" s="9">
        <f>COGS_DB!AH23</f>
        <v>21123405</v>
      </c>
      <c r="AI42" s="9">
        <f>COGS_DB!AI23</f>
        <v>21123405</v>
      </c>
      <c r="AJ42" s="9">
        <f>COGS_DB!AJ23</f>
        <v>21123405</v>
      </c>
      <c r="AK42" s="9">
        <f>COGS_DB!AK23</f>
        <v>21123405</v>
      </c>
      <c r="AL42" s="9">
        <f>COGS_DB!AL23</f>
        <v>14082269.999999996</v>
      </c>
      <c r="AM42" s="9">
        <f>COGS_DB!AM23</f>
        <v>12879489.580499997</v>
      </c>
      <c r="AN42" s="9">
        <f>COGS_DB!AN23</f>
        <v>20612573.517999999</v>
      </c>
      <c r="AO42" s="9">
        <f>COGS_DB!AO23</f>
        <v>23185776.339500003</v>
      </c>
      <c r="AP42" s="9">
        <f>COGS_DB!AP23</f>
        <v>23185776.339500003</v>
      </c>
      <c r="AQ42" s="9">
        <f>COGS_DB!AQ23</f>
        <v>23185776.339500003</v>
      </c>
      <c r="AR42" s="9">
        <f>COGS_DB!AR23</f>
        <v>23185776.339500003</v>
      </c>
      <c r="AS42" s="9">
        <f>COGS_DB!AS23</f>
        <v>23185776.339500003</v>
      </c>
      <c r="AT42" s="9">
        <f>COGS_DB!AT23</f>
        <v>23185776.339500003</v>
      </c>
      <c r="AU42" s="9">
        <f>COGS_DB!AU23</f>
        <v>23185776.339500003</v>
      </c>
      <c r="AV42" s="9">
        <f>COGS_DB!AV23</f>
        <v>23185776.339500003</v>
      </c>
      <c r="AW42" s="9">
        <f>COGS_DB!AW23</f>
        <v>23185776.339500003</v>
      </c>
      <c r="AX42" s="9">
        <f>COGS_DB!AX23</f>
        <v>15459430.138499998</v>
      </c>
      <c r="AY42" s="9">
        <f>COGS_DB!AY23</f>
        <v>14197886.982315008</v>
      </c>
      <c r="AZ42" s="9">
        <f>COGS_DB!AZ23</f>
        <v>22710851.669260003</v>
      </c>
      <c r="BA42" s="9">
        <f>COGS_DB!BA23</f>
        <v>25553312.816945009</v>
      </c>
      <c r="BB42" s="9">
        <f>COGS_DB!BB23</f>
        <v>25553312.816945009</v>
      </c>
      <c r="BC42" s="9">
        <f>COGS_DB!BC23</f>
        <v>25553312.816945009</v>
      </c>
      <c r="BD42" s="9">
        <f>COGS_DB!BD23</f>
        <v>25553312.816945009</v>
      </c>
      <c r="BE42" s="9">
        <f>COGS_DB!BE23</f>
        <v>25553312.816945009</v>
      </c>
      <c r="BF42" s="9">
        <f>COGS_DB!BF23</f>
        <v>25553312.816945009</v>
      </c>
      <c r="BG42" s="9">
        <f>COGS_DB!BG23</f>
        <v>25553312.816945009</v>
      </c>
      <c r="BH42" s="9">
        <f>COGS_DB!BH23</f>
        <v>25553312.816945009</v>
      </c>
      <c r="BI42" s="9">
        <f>COGS_DB!BI23</f>
        <v>25553312.816945009</v>
      </c>
      <c r="BJ42" s="9">
        <f>COGS_DB!BJ23</f>
        <v>17033138.751945004</v>
      </c>
    </row>
    <row r="43" spans="2:66" x14ac:dyDescent="0.15">
      <c r="B43" s="14" t="s">
        <v>647</v>
      </c>
      <c r="C43" s="116">
        <f>COGS_DB!D6</f>
        <v>0.16991772012231646</v>
      </c>
      <c r="D43" s="116">
        <f>COGS_DB!F6</f>
        <v>0.21095300505523309</v>
      </c>
      <c r="E43" s="116">
        <f>COGS_DB!H6</f>
        <v>0.1475663551186589</v>
      </c>
      <c r="F43" s="116">
        <f>COGS_DB!J6</f>
        <v>0.14704319401471849</v>
      </c>
      <c r="G43" s="116">
        <f>COGS_DB!L6</f>
        <v>0.14705842415749609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0.13565272217143218</v>
      </c>
      <c r="D44" s="116">
        <f>COGS_DB!F7</f>
        <v>0.15519164415438522</v>
      </c>
      <c r="E44" s="98">
        <f>COGS_DB!H7</f>
        <v>0.24252821194794194</v>
      </c>
      <c r="F44" s="98">
        <f>COGS_DB!J7</f>
        <v>0.2412099917842222</v>
      </c>
      <c r="G44" s="98">
        <f>COGS_DB!L7</f>
        <v>0.24118491331053488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840000</v>
      </c>
      <c r="I50" s="9">
        <f>'COGS-INVENTORY_CWS'!I35</f>
        <v>840000</v>
      </c>
      <c r="J50" s="9">
        <f>'COGS-INVENTORY_CWS'!J35</f>
        <v>840000</v>
      </c>
      <c r="K50" s="9">
        <f>'COGS-INVENTORY_CWS'!K35</f>
        <v>840000</v>
      </c>
      <c r="L50" s="9">
        <f>'COGS-INVENTORY_CWS'!L35</f>
        <v>840000</v>
      </c>
      <c r="M50" s="9">
        <f>'COGS-INVENTORY_CWS'!M35</f>
        <v>840000</v>
      </c>
      <c r="N50" s="9">
        <f>'COGS-INVENTORY_CWS'!N35</f>
        <v>840000</v>
      </c>
      <c r="O50" s="9">
        <f>'COGS-INVENTORY_CWS'!O35</f>
        <v>804000</v>
      </c>
      <c r="P50" s="9">
        <f>'COGS-INVENTORY_CWS'!P35</f>
        <v>16383840</v>
      </c>
      <c r="Q50" s="9">
        <f>'COGS-INVENTORY_CWS'!Q35</f>
        <v>26219280</v>
      </c>
      <c r="R50" s="9">
        <f>'COGS-INVENTORY_CWS'!R35</f>
        <v>29493480</v>
      </c>
      <c r="S50" s="9">
        <f>'COGS-INVENTORY_CWS'!S35</f>
        <v>29493480</v>
      </c>
      <c r="T50" s="9">
        <f>'COGS-INVENTORY_CWS'!T35</f>
        <v>29493480</v>
      </c>
      <c r="U50" s="9">
        <f>'COGS-INVENTORY_CWS'!U35</f>
        <v>29493480</v>
      </c>
      <c r="V50" s="9">
        <f>'COGS-INVENTORY_CWS'!V35</f>
        <v>29493480</v>
      </c>
      <c r="W50" s="9">
        <f>'COGS-INVENTORY_CWS'!W35</f>
        <v>29493480</v>
      </c>
      <c r="X50" s="9">
        <f>'COGS-INVENTORY_CWS'!X35</f>
        <v>29493480</v>
      </c>
      <c r="Y50" s="9">
        <f>'COGS-INVENTORY_CWS'!Y35</f>
        <v>29493480</v>
      </c>
      <c r="Z50" s="9">
        <f>'COGS-INVENTORY_CWS'!Z35</f>
        <v>29493480</v>
      </c>
      <c r="AA50" s="9">
        <f>'COGS-INVENTORY_CWS'!AA35</f>
        <v>19658040</v>
      </c>
      <c r="AB50" s="9">
        <f>'COGS-INVENTORY_CWS'!AB35</f>
        <v>23938147</v>
      </c>
      <c r="AC50" s="9">
        <f>'COGS-INVENTORY_CWS'!AC35</f>
        <v>38303967</v>
      </c>
      <c r="AD50" s="9">
        <f>'COGS-INVENTORY_CWS'!AD35</f>
        <v>43097460</v>
      </c>
      <c r="AE50" s="9">
        <f>'COGS-INVENTORY_CWS'!AE35</f>
        <v>43097460</v>
      </c>
      <c r="AF50" s="9">
        <f>'COGS-INVENTORY_CWS'!AF35</f>
        <v>43097460</v>
      </c>
      <c r="AG50" s="9">
        <f>'COGS-INVENTORY_CWS'!AG35</f>
        <v>43097460</v>
      </c>
      <c r="AH50" s="9">
        <f>'COGS-INVENTORY_CWS'!AH35</f>
        <v>43097460</v>
      </c>
      <c r="AI50" s="9">
        <f>'COGS-INVENTORY_CWS'!AI35</f>
        <v>43097460</v>
      </c>
      <c r="AJ50" s="9">
        <f>'COGS-INVENTORY_CWS'!AJ35</f>
        <v>43097460</v>
      </c>
      <c r="AK50" s="9">
        <f>'COGS-INVENTORY_CWS'!AK35</f>
        <v>43097460</v>
      </c>
      <c r="AL50" s="9">
        <f>'COGS-INVENTORY_CWS'!AL35</f>
        <v>43097460</v>
      </c>
      <c r="AM50" s="9">
        <f>'COGS-INVENTORY_CWS'!AM35</f>
        <v>28731640</v>
      </c>
      <c r="AN50" s="9">
        <f>'COGS-INVENTORY_CWS'!AN35</f>
        <v>720110</v>
      </c>
      <c r="AO50" s="9">
        <f>'COGS-INVENTORY_CWS'!AO35</f>
        <v>1152176</v>
      </c>
      <c r="AP50" s="9">
        <f>'COGS-INVENTORY_CWS'!AP35</f>
        <v>1296198</v>
      </c>
      <c r="AQ50" s="9">
        <f>'COGS-INVENTORY_CWS'!AQ35</f>
        <v>1296198</v>
      </c>
      <c r="AR50" s="9">
        <f>'COGS-INVENTORY_CWS'!AR35</f>
        <v>1296198</v>
      </c>
      <c r="AS50" s="9">
        <f>'COGS-INVENTORY_CWS'!AS35</f>
        <v>1296198</v>
      </c>
      <c r="AT50" s="9">
        <f>'COGS-INVENTORY_CWS'!AT35</f>
        <v>1296198</v>
      </c>
      <c r="AU50" s="9">
        <f>'COGS-INVENTORY_CWS'!AU35</f>
        <v>1296198</v>
      </c>
      <c r="AV50" s="9">
        <f>'COGS-INVENTORY_CWS'!AV35</f>
        <v>1296198</v>
      </c>
      <c r="AW50" s="9">
        <f>'COGS-INVENTORY_CWS'!AW35</f>
        <v>1296198</v>
      </c>
      <c r="AX50" s="9">
        <f>'COGS-INVENTORY_CWS'!AX35</f>
        <v>1296198</v>
      </c>
      <c r="AY50" s="9">
        <f>'COGS-INVENTORY_CWS'!AY35</f>
        <v>864132</v>
      </c>
      <c r="AZ50" s="9">
        <f>'COGS-INVENTORY_CWS'!AZ35</f>
        <v>47618680.800000004</v>
      </c>
      <c r="BA50" s="9">
        <f>'COGS-INVENTORY_CWS'!BA35</f>
        <v>76181646</v>
      </c>
      <c r="BB50" s="9">
        <f>'COGS-INVENTORY_CWS'!BB35</f>
        <v>85702634.400000006</v>
      </c>
      <c r="BC50" s="9">
        <f>'COGS-INVENTORY_CWS'!BC35</f>
        <v>85702634.400000006</v>
      </c>
      <c r="BD50" s="9">
        <f>'COGS-INVENTORY_CWS'!BD35</f>
        <v>85702634.400000006</v>
      </c>
      <c r="BE50" s="9">
        <f>'COGS-INVENTORY_CWS'!BE35</f>
        <v>85702634.400000006</v>
      </c>
      <c r="BF50" s="9">
        <f>'COGS-INVENTORY_CWS'!BF35</f>
        <v>85702634.400000006</v>
      </c>
      <c r="BG50" s="9">
        <f>'COGS-INVENTORY_CWS'!BG35</f>
        <v>85702634.400000006</v>
      </c>
      <c r="BH50" s="9">
        <f>'COGS-INVENTORY_CWS'!BH35</f>
        <v>85702634.400000006</v>
      </c>
      <c r="BI50" s="9">
        <f>'COGS-INVENTORY_CWS'!BI35</f>
        <v>85702634.400000006</v>
      </c>
      <c r="BJ50" s="9">
        <f>'COGS-INVENTORY_CWS'!BJ35</f>
        <v>85702634.400000006</v>
      </c>
      <c r="BK50" s="9">
        <f>'COGS-INVENTORY_CWS'!BK35</f>
        <v>57139669.200000003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840000</v>
      </c>
      <c r="I51" s="9">
        <f>'COGS-INVENTORY_CWS'!I39</f>
        <v>840000</v>
      </c>
      <c r="J51" s="9">
        <f>'COGS-INVENTORY_CWS'!J39</f>
        <v>840000</v>
      </c>
      <c r="K51" s="9">
        <f>'COGS-INVENTORY_CWS'!K39</f>
        <v>840000</v>
      </c>
      <c r="L51" s="9">
        <f>'COGS-INVENTORY_CWS'!L39</f>
        <v>840000</v>
      </c>
      <c r="M51" s="9">
        <f>'COGS-INVENTORY_CWS'!M39</f>
        <v>840000</v>
      </c>
      <c r="N51" s="9">
        <f>'COGS-INVENTORY_CWS'!N39</f>
        <v>840000</v>
      </c>
      <c r="O51" s="9">
        <f>'COGS-INVENTORY_CWS'!O39</f>
        <v>804000</v>
      </c>
      <c r="P51" s="9">
        <f>'COGS-INVENTORY_CWS'!P39</f>
        <v>16383840</v>
      </c>
      <c r="Q51" s="9">
        <f>'COGS-INVENTORY_CWS'!Q39</f>
        <v>26219280</v>
      </c>
      <c r="R51" s="9">
        <f>'COGS-INVENTORY_CWS'!R39</f>
        <v>29493480</v>
      </c>
      <c r="S51" s="9">
        <f>'COGS-INVENTORY_CWS'!S39</f>
        <v>29493480</v>
      </c>
      <c r="T51" s="9">
        <f>'COGS-INVENTORY_CWS'!T39</f>
        <v>29493480</v>
      </c>
      <c r="U51" s="9">
        <f>'COGS-INVENTORY_CWS'!U39</f>
        <v>29493480</v>
      </c>
      <c r="V51" s="9">
        <f>'COGS-INVENTORY_CWS'!V39</f>
        <v>29493480</v>
      </c>
      <c r="W51" s="9">
        <f>'COGS-INVENTORY_CWS'!W39</f>
        <v>29493480</v>
      </c>
      <c r="X51" s="9">
        <f>'COGS-INVENTORY_CWS'!X39</f>
        <v>29493480</v>
      </c>
      <c r="Y51" s="9">
        <f>'COGS-INVENTORY_CWS'!Y39</f>
        <v>29493480</v>
      </c>
      <c r="Z51" s="9">
        <f>'COGS-INVENTORY_CWS'!Z39</f>
        <v>29493480</v>
      </c>
      <c r="AA51" s="9">
        <f>'COGS-INVENTORY_CWS'!AA39</f>
        <v>19658040</v>
      </c>
      <c r="AB51" s="9">
        <f>'COGS-INVENTORY_CWS'!AB39</f>
        <v>23938147</v>
      </c>
      <c r="AC51" s="9">
        <f>'COGS-INVENTORY_CWS'!AC39</f>
        <v>38303967</v>
      </c>
      <c r="AD51" s="9">
        <f>'COGS-INVENTORY_CWS'!AD39</f>
        <v>43097460</v>
      </c>
      <c r="AE51" s="9">
        <f>'COGS-INVENTORY_CWS'!AE39</f>
        <v>43097460</v>
      </c>
      <c r="AF51" s="9">
        <f>'COGS-INVENTORY_CWS'!AF39</f>
        <v>43097460</v>
      </c>
      <c r="AG51" s="9">
        <f>'COGS-INVENTORY_CWS'!AG39</f>
        <v>43097460</v>
      </c>
      <c r="AH51" s="9">
        <f>'COGS-INVENTORY_CWS'!AH39</f>
        <v>43097460</v>
      </c>
      <c r="AI51" s="9">
        <f>'COGS-INVENTORY_CWS'!AI39</f>
        <v>43097460</v>
      </c>
      <c r="AJ51" s="9">
        <f>'COGS-INVENTORY_CWS'!AJ39</f>
        <v>43097460</v>
      </c>
      <c r="AK51" s="9">
        <f>'COGS-INVENTORY_CWS'!AK39</f>
        <v>43097460</v>
      </c>
      <c r="AL51" s="9">
        <f>'COGS-INVENTORY_CWS'!AL39</f>
        <v>43097460</v>
      </c>
      <c r="AM51" s="9">
        <f>'COGS-INVENTORY_CWS'!AM39</f>
        <v>28731640</v>
      </c>
      <c r="AN51" s="9">
        <f>'COGS-INVENTORY_CWS'!AN39</f>
        <v>720110</v>
      </c>
      <c r="AO51" s="9">
        <f>'COGS-INVENTORY_CWS'!AO39</f>
        <v>1152176</v>
      </c>
      <c r="AP51" s="9">
        <f>'COGS-INVENTORY_CWS'!AP39</f>
        <v>1296198</v>
      </c>
      <c r="AQ51" s="9">
        <f>'COGS-INVENTORY_CWS'!AQ39</f>
        <v>1296198</v>
      </c>
      <c r="AR51" s="9">
        <f>'COGS-INVENTORY_CWS'!AR39</f>
        <v>1296198</v>
      </c>
      <c r="AS51" s="9">
        <f>'COGS-INVENTORY_CWS'!AS39</f>
        <v>1296198</v>
      </c>
      <c r="AT51" s="9">
        <f>'COGS-INVENTORY_CWS'!AT39</f>
        <v>1296198</v>
      </c>
      <c r="AU51" s="9">
        <f>'COGS-INVENTORY_CWS'!AU39</f>
        <v>1296198</v>
      </c>
      <c r="AV51" s="9">
        <f>'COGS-INVENTORY_CWS'!AV39</f>
        <v>1296198</v>
      </c>
      <c r="AW51" s="9">
        <f>'COGS-INVENTORY_CWS'!AW39</f>
        <v>1296198</v>
      </c>
      <c r="AX51" s="9">
        <f>'COGS-INVENTORY_CWS'!AX39</f>
        <v>1296198</v>
      </c>
      <c r="AY51" s="9">
        <f>'COGS-INVENTORY_CWS'!AY39</f>
        <v>864132</v>
      </c>
      <c r="AZ51" s="9">
        <f>'COGS-INVENTORY_CWS'!AZ39</f>
        <v>47618680.800000004</v>
      </c>
      <c r="BA51" s="9">
        <f>'COGS-INVENTORY_CWS'!BA39</f>
        <v>76181646</v>
      </c>
      <c r="BB51" s="9">
        <f>'COGS-INVENTORY_CWS'!BB39</f>
        <v>85702634.400000006</v>
      </c>
      <c r="BC51" s="9">
        <f>'COGS-INVENTORY_CWS'!BC39</f>
        <v>85702634.400000006</v>
      </c>
      <c r="BD51" s="9">
        <f>'COGS-INVENTORY_CWS'!BD39</f>
        <v>85702634.400000006</v>
      </c>
      <c r="BE51" s="9">
        <f>'COGS-INVENTORY_CWS'!BE39</f>
        <v>85702634.400000006</v>
      </c>
      <c r="BF51" s="9">
        <f>'COGS-INVENTORY_CWS'!BF39</f>
        <v>85702634.400000006</v>
      </c>
      <c r="BG51" s="9">
        <f>'COGS-INVENTORY_CWS'!BG39</f>
        <v>85702634.400000006</v>
      </c>
      <c r="BH51" s="9">
        <f>'COGS-INVENTORY_CWS'!BH39</f>
        <v>85702634.400000006</v>
      </c>
      <c r="BI51" s="9">
        <f>'COGS-INVENTORY_CWS'!BI39</f>
        <v>85702634.400000006</v>
      </c>
      <c r="BJ51" s="9">
        <f>'COGS-INVENTORY_CWS'!BJ39</f>
        <v>85702634.400000006</v>
      </c>
      <c r="BK51" s="9">
        <f>'COGS-INVENTORY_CWS'!BK39</f>
        <v>57139669.200000003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1057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144</v>
      </c>
      <c r="H72" s="169">
        <f>+'REV-SALES-FCAST_CWS'!H36</f>
        <v>144</v>
      </c>
      <c r="I72" s="169">
        <f>+'REV-SALES-FCAST_CWS'!I36</f>
        <v>144</v>
      </c>
      <c r="J72" s="169">
        <f>+'REV-SALES-FCAST_CWS'!J36</f>
        <v>144</v>
      </c>
      <c r="K72" s="169">
        <f>+'REV-SALES-FCAST_CWS'!K36</f>
        <v>144</v>
      </c>
      <c r="L72" s="169">
        <f>+'REV-SALES-FCAST_CWS'!L36</f>
        <v>144</v>
      </c>
      <c r="M72" s="169">
        <f>+'REV-SALES-FCAST_CWS'!M36</f>
        <v>144</v>
      </c>
      <c r="N72" s="169">
        <f>+'REV-SALES-FCAST_CWS'!N36</f>
        <v>96</v>
      </c>
    </row>
    <row r="73" spans="2:15" x14ac:dyDescent="0.15">
      <c r="B73" t="s">
        <v>36</v>
      </c>
      <c r="C73" s="169">
        <f>+'REV-SALES-FCAST_CWS'!C42</f>
        <v>1850</v>
      </c>
      <c r="D73" s="169">
        <f>+'REV-SALES-FCAST_CWS'!D42</f>
        <v>2960</v>
      </c>
      <c r="E73" s="169">
        <f>+'REV-SALES-FCAST_CWS'!E42</f>
        <v>3330</v>
      </c>
      <c r="F73" s="169">
        <f>+'REV-SALES-FCAST_CWS'!F42</f>
        <v>3330</v>
      </c>
      <c r="G73" s="169">
        <f>+'REV-SALES-FCAST_CWS'!G42</f>
        <v>3330</v>
      </c>
      <c r="H73" s="169">
        <f>+'REV-SALES-FCAST_CWS'!H42</f>
        <v>3330</v>
      </c>
      <c r="I73" s="169">
        <f>+'REV-SALES-FCAST_CWS'!I42</f>
        <v>3330</v>
      </c>
      <c r="J73" s="169">
        <f>+'REV-SALES-FCAST_CWS'!J42</f>
        <v>3330</v>
      </c>
      <c r="K73" s="169">
        <f>+'REV-SALES-FCAST_CWS'!K42</f>
        <v>3330</v>
      </c>
      <c r="L73" s="169">
        <f>+'REV-SALES-FCAST_CWS'!L42</f>
        <v>3330</v>
      </c>
      <c r="M73" s="169">
        <f>+'REV-SALES-FCAST_CWS'!M42</f>
        <v>3330</v>
      </c>
      <c r="N73" s="169">
        <f>+'REV-SALES-FCAST_CWS'!N42</f>
        <v>2220</v>
      </c>
    </row>
    <row r="74" spans="2:15" x14ac:dyDescent="0.15">
      <c r="B74" t="s">
        <v>37</v>
      </c>
      <c r="C74" s="169">
        <f>+'REV-SALES-FCAST_CWS'!C46</f>
        <v>3267</v>
      </c>
      <c r="D74" s="169">
        <f>+'REV-SALES-FCAST_CWS'!D46</f>
        <v>5227</v>
      </c>
      <c r="E74" s="169">
        <f>+'REV-SALES-FCAST_CWS'!E46</f>
        <v>5880</v>
      </c>
      <c r="F74" s="169">
        <f>+'REV-SALES-FCAST_CWS'!F46</f>
        <v>5880</v>
      </c>
      <c r="G74" s="169">
        <f>+'REV-SALES-FCAST_CWS'!G46</f>
        <v>5880</v>
      </c>
      <c r="H74" s="169">
        <f>+'REV-SALES-FCAST_CWS'!H46</f>
        <v>5880</v>
      </c>
      <c r="I74" s="169">
        <f>+'REV-SALES-FCAST_CWS'!I46</f>
        <v>5880</v>
      </c>
      <c r="J74" s="169">
        <f>+'REV-SALES-FCAST_CWS'!J46</f>
        <v>5880</v>
      </c>
      <c r="K74" s="169">
        <f>+'REV-SALES-FCAST_CWS'!K46</f>
        <v>5880</v>
      </c>
      <c r="L74" s="169">
        <f>+'REV-SALES-FCAST_CWS'!L46</f>
        <v>5880</v>
      </c>
      <c r="M74" s="169">
        <f>+'REV-SALES-FCAST_CWS'!M46</f>
        <v>5880</v>
      </c>
      <c r="N74" s="169">
        <f>+'REV-SALES-FCAST_CWS'!N46</f>
        <v>3920</v>
      </c>
    </row>
    <row r="75" spans="2:15" x14ac:dyDescent="0.15">
      <c r="B75" t="s">
        <v>38</v>
      </c>
      <c r="C75" s="169">
        <f>+'REV-SALES-FCAST_CWS'!C50</f>
        <v>3365</v>
      </c>
      <c r="D75" s="169">
        <f>+'REV-SALES-FCAST_CWS'!D50</f>
        <v>5384</v>
      </c>
      <c r="E75" s="169">
        <f>+'REV-SALES-FCAST_CWS'!E50</f>
        <v>6057</v>
      </c>
      <c r="F75" s="169">
        <f>+'REV-SALES-FCAST_CWS'!F50</f>
        <v>6057</v>
      </c>
      <c r="G75" s="169">
        <f>+'REV-SALES-FCAST_CWS'!G50</f>
        <v>6057</v>
      </c>
      <c r="H75" s="169">
        <f>+'REV-SALES-FCAST_CWS'!H50</f>
        <v>6057</v>
      </c>
      <c r="I75" s="169">
        <f>+'REV-SALES-FCAST_CWS'!I50</f>
        <v>6057</v>
      </c>
      <c r="J75" s="169">
        <f>+'REV-SALES-FCAST_CWS'!J50</f>
        <v>6057</v>
      </c>
      <c r="K75" s="169">
        <f>+'REV-SALES-FCAST_CWS'!K50</f>
        <v>6057</v>
      </c>
      <c r="L75" s="169">
        <f>+'REV-SALES-FCAST_CWS'!L50</f>
        <v>6057</v>
      </c>
      <c r="M75" s="169">
        <f>+'REV-SALES-FCAST_CWS'!M50</f>
        <v>6057</v>
      </c>
      <c r="N75" s="169">
        <f>+'REV-SALES-FCAST_CWS'!N50</f>
        <v>4038</v>
      </c>
    </row>
    <row r="76" spans="2:15" x14ac:dyDescent="0.15">
      <c r="B76" t="s">
        <v>39</v>
      </c>
      <c r="C76" s="169">
        <f>+'REV-SALES-FCAST_CWS'!C54</f>
        <v>3466</v>
      </c>
      <c r="D76" s="169">
        <f>+'REV-SALES-FCAST_CWS'!D54</f>
        <v>5545</v>
      </c>
      <c r="E76" s="169">
        <f>+'REV-SALES-FCAST_CWS'!E54</f>
        <v>6238</v>
      </c>
      <c r="F76" s="169">
        <f>+'REV-SALES-FCAST_CWS'!F54</f>
        <v>6238</v>
      </c>
      <c r="G76" s="169">
        <f>+'REV-SALES-FCAST_CWS'!G54</f>
        <v>6238</v>
      </c>
      <c r="H76" s="169">
        <f>+'REV-SALES-FCAST_CWS'!H54</f>
        <v>6238</v>
      </c>
      <c r="I76" s="169">
        <f>+'REV-SALES-FCAST_CWS'!I54</f>
        <v>6238</v>
      </c>
      <c r="J76" s="169">
        <f>+'REV-SALES-FCAST_CWS'!J54</f>
        <v>6238</v>
      </c>
      <c r="K76" s="169">
        <f>+'REV-SALES-FCAST_CWS'!K54</f>
        <v>6238</v>
      </c>
      <c r="L76" s="169">
        <f>+'REV-SALES-FCAST_CWS'!L54</f>
        <v>6238</v>
      </c>
      <c r="M76" s="169">
        <f>+'REV-SALES-FCAST_CWS'!M54</f>
        <v>6238</v>
      </c>
      <c r="N76" s="169">
        <f>+'REV-SALES-FCAST_CWS'!N54</f>
        <v>4159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1254</v>
      </c>
      <c r="C1" s="366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1210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1209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101</v>
      </c>
      <c r="H6" s="169">
        <f>'REV-SALES-FCAST_CWS'!H38</f>
        <v>101</v>
      </c>
      <c r="I6" s="169">
        <f>'REV-SALES-FCAST_CWS'!I38</f>
        <v>101</v>
      </c>
      <c r="J6" s="169">
        <f>'REV-SALES-FCAST_CWS'!J38</f>
        <v>101</v>
      </c>
      <c r="K6" s="169">
        <f>'REV-SALES-FCAST_CWS'!K38</f>
        <v>101</v>
      </c>
      <c r="L6" s="169">
        <f>'REV-SALES-FCAST_CWS'!L38</f>
        <v>101</v>
      </c>
      <c r="M6" s="169">
        <f>'REV-SALES-FCAST_CWS'!M38</f>
        <v>101</v>
      </c>
      <c r="N6" s="169">
        <f>'REV-SALES-FCAST_CWS'!N38</f>
        <v>96</v>
      </c>
      <c r="O6" s="169">
        <f>'REV-SALES-FCAST_CWS'!C42</f>
        <v>1850</v>
      </c>
      <c r="P6" s="169">
        <f>'REV-SALES-FCAST_CWS'!D42</f>
        <v>2960</v>
      </c>
      <c r="Q6" s="169">
        <f>'REV-SALES-FCAST_CWS'!E42</f>
        <v>3330</v>
      </c>
      <c r="R6" s="169">
        <f>'REV-SALES-FCAST_CWS'!F42</f>
        <v>3330</v>
      </c>
      <c r="S6" s="169">
        <f>'REV-SALES-FCAST_CWS'!G42</f>
        <v>3330</v>
      </c>
      <c r="T6" s="169">
        <f>'REV-SALES-FCAST_CWS'!H42</f>
        <v>3330</v>
      </c>
      <c r="U6" s="169">
        <f>'REV-SALES-FCAST_CWS'!I42</f>
        <v>3330</v>
      </c>
      <c r="V6" s="169">
        <f>'REV-SALES-FCAST_CWS'!J42</f>
        <v>3330</v>
      </c>
      <c r="W6" s="169">
        <f>'REV-SALES-FCAST_CWS'!K42</f>
        <v>3330</v>
      </c>
      <c r="X6" s="169">
        <f>'REV-SALES-FCAST_CWS'!L42</f>
        <v>3330</v>
      </c>
      <c r="Y6" s="169">
        <f>'REV-SALES-FCAST_CWS'!M42</f>
        <v>3330</v>
      </c>
      <c r="Z6" s="169">
        <f>'REV-SALES-FCAST_CWS'!N42</f>
        <v>2220</v>
      </c>
      <c r="AA6" s="169">
        <f>'REV-SALES-FCAST_CWS'!C46</f>
        <v>3267</v>
      </c>
      <c r="AB6" s="169">
        <f>'REV-SALES-FCAST_CWS'!D46</f>
        <v>5227</v>
      </c>
      <c r="AC6" s="169">
        <f>'REV-SALES-FCAST_CWS'!E46</f>
        <v>5880</v>
      </c>
      <c r="AD6" s="169">
        <f>'REV-SALES-FCAST_CWS'!F46</f>
        <v>5880</v>
      </c>
      <c r="AE6" s="169">
        <f>'REV-SALES-FCAST_CWS'!G46</f>
        <v>5880</v>
      </c>
      <c r="AF6" s="169">
        <f>'REV-SALES-FCAST_CWS'!H46</f>
        <v>5880</v>
      </c>
      <c r="AG6" s="169">
        <f>'REV-SALES-FCAST_CWS'!I46</f>
        <v>5880</v>
      </c>
      <c r="AH6" s="169">
        <f>'REV-SALES-FCAST_CWS'!J46</f>
        <v>5880</v>
      </c>
      <c r="AI6" s="169">
        <f>'REV-SALES-FCAST_CWS'!K46</f>
        <v>5880</v>
      </c>
      <c r="AJ6" s="169">
        <f>'REV-SALES-FCAST_CWS'!L46</f>
        <v>5880</v>
      </c>
      <c r="AK6" s="169">
        <f>'REV-SALES-FCAST_CWS'!M46</f>
        <v>5880</v>
      </c>
      <c r="AL6" s="169">
        <f>'REV-SALES-FCAST_CWS'!N46</f>
        <v>3920</v>
      </c>
      <c r="AM6" s="169" cm="1">
        <f t="array" ref="AM6:AX6">PronosticoVentaAñ4</f>
        <v>3365</v>
      </c>
      <c r="AN6" s="169">
        <v>5384</v>
      </c>
      <c r="AO6" s="169">
        <v>6057</v>
      </c>
      <c r="AP6" s="169">
        <v>6057</v>
      </c>
      <c r="AQ6" s="169">
        <v>6057</v>
      </c>
      <c r="AR6" s="169">
        <v>6057</v>
      </c>
      <c r="AS6" s="169">
        <v>6057</v>
      </c>
      <c r="AT6" s="169">
        <v>6057</v>
      </c>
      <c r="AU6" s="169">
        <v>6057</v>
      </c>
      <c r="AV6" s="169">
        <v>6057</v>
      </c>
      <c r="AW6" s="169">
        <v>6057</v>
      </c>
      <c r="AX6" s="169">
        <v>4038</v>
      </c>
      <c r="AY6" s="169" cm="1">
        <f t="array" ref="AY6:BJ6">PronosticoVentaAñ5</f>
        <v>3466</v>
      </c>
      <c r="AZ6" s="169">
        <v>5545</v>
      </c>
      <c r="BA6" s="169">
        <v>6238</v>
      </c>
      <c r="BB6" s="169">
        <v>6238</v>
      </c>
      <c r="BC6" s="169">
        <v>6238</v>
      </c>
      <c r="BD6" s="169">
        <v>6238</v>
      </c>
      <c r="BE6" s="169">
        <v>6238</v>
      </c>
      <c r="BF6" s="169">
        <v>6238</v>
      </c>
      <c r="BG6" s="169">
        <v>6238</v>
      </c>
      <c r="BH6" s="169">
        <v>6238</v>
      </c>
      <c r="BI6" s="169">
        <v>6238</v>
      </c>
      <c r="BJ6" s="169">
        <v>4159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70</v>
      </c>
      <c r="H8" s="169">
        <f t="shared" si="2"/>
        <v>70</v>
      </c>
      <c r="I8" s="169">
        <f t="shared" si="2"/>
        <v>70</v>
      </c>
      <c r="J8" s="169">
        <f t="shared" si="2"/>
        <v>70</v>
      </c>
      <c r="K8" s="169">
        <f t="shared" si="2"/>
        <v>70</v>
      </c>
      <c r="L8" s="169">
        <f t="shared" si="2"/>
        <v>70</v>
      </c>
      <c r="M8" s="169">
        <f t="shared" si="2"/>
        <v>70</v>
      </c>
      <c r="N8" s="169">
        <f t="shared" si="2"/>
        <v>67</v>
      </c>
      <c r="O8" s="169">
        <f>O$6-O$9</f>
        <v>1276</v>
      </c>
      <c r="P8" s="169">
        <f t="shared" ref="P8:BJ8" si="3">P$6-P$9</f>
        <v>2042</v>
      </c>
      <c r="Q8" s="169">
        <f t="shared" si="3"/>
        <v>2297</v>
      </c>
      <c r="R8" s="169">
        <f t="shared" si="3"/>
        <v>2297</v>
      </c>
      <c r="S8" s="169">
        <f t="shared" si="3"/>
        <v>2297</v>
      </c>
      <c r="T8" s="169">
        <f t="shared" si="3"/>
        <v>2297</v>
      </c>
      <c r="U8" s="169">
        <f t="shared" si="3"/>
        <v>2297</v>
      </c>
      <c r="V8" s="169">
        <f t="shared" si="3"/>
        <v>2297</v>
      </c>
      <c r="W8" s="169">
        <f t="shared" si="3"/>
        <v>2297</v>
      </c>
      <c r="X8" s="169">
        <f t="shared" si="3"/>
        <v>2297</v>
      </c>
      <c r="Y8" s="169">
        <f t="shared" si="3"/>
        <v>2297</v>
      </c>
      <c r="Z8" s="169">
        <f t="shared" si="3"/>
        <v>1531</v>
      </c>
      <c r="AA8" s="169">
        <f t="shared" si="3"/>
        <v>1633</v>
      </c>
      <c r="AB8" s="169">
        <f t="shared" si="3"/>
        <v>2613</v>
      </c>
      <c r="AC8" s="169">
        <f t="shared" si="3"/>
        <v>2940</v>
      </c>
      <c r="AD8" s="169">
        <f t="shared" si="3"/>
        <v>2940</v>
      </c>
      <c r="AE8" s="169">
        <f t="shared" si="3"/>
        <v>2940</v>
      </c>
      <c r="AF8" s="169">
        <f t="shared" si="3"/>
        <v>2940</v>
      </c>
      <c r="AG8" s="169">
        <f t="shared" si="3"/>
        <v>2940</v>
      </c>
      <c r="AH8" s="169">
        <f t="shared" si="3"/>
        <v>2940</v>
      </c>
      <c r="AI8" s="169">
        <f t="shared" si="3"/>
        <v>2940</v>
      </c>
      <c r="AJ8" s="169">
        <f t="shared" si="3"/>
        <v>2940</v>
      </c>
      <c r="AK8" s="169">
        <f t="shared" si="3"/>
        <v>2940</v>
      </c>
      <c r="AL8" s="169">
        <f t="shared" si="3"/>
        <v>1960</v>
      </c>
      <c r="AM8" s="169">
        <f t="shared" si="3"/>
        <v>1682</v>
      </c>
      <c r="AN8" s="169">
        <f t="shared" si="3"/>
        <v>2692</v>
      </c>
      <c r="AO8" s="169">
        <f t="shared" si="3"/>
        <v>3028</v>
      </c>
      <c r="AP8" s="169">
        <f t="shared" si="3"/>
        <v>3028</v>
      </c>
      <c r="AQ8" s="169">
        <f t="shared" si="3"/>
        <v>3028</v>
      </c>
      <c r="AR8" s="169">
        <f t="shared" si="3"/>
        <v>3028</v>
      </c>
      <c r="AS8" s="169">
        <f t="shared" si="3"/>
        <v>3028</v>
      </c>
      <c r="AT8" s="169">
        <f t="shared" si="3"/>
        <v>3028</v>
      </c>
      <c r="AU8" s="169">
        <f t="shared" si="3"/>
        <v>3028</v>
      </c>
      <c r="AV8" s="169">
        <f t="shared" si="3"/>
        <v>3028</v>
      </c>
      <c r="AW8" s="169">
        <f t="shared" si="3"/>
        <v>3028</v>
      </c>
      <c r="AX8" s="169">
        <f t="shared" si="3"/>
        <v>2019</v>
      </c>
      <c r="AY8" s="169">
        <f t="shared" si="3"/>
        <v>1733</v>
      </c>
      <c r="AZ8" s="169">
        <f t="shared" si="3"/>
        <v>2772</v>
      </c>
      <c r="BA8" s="169">
        <f t="shared" si="3"/>
        <v>3119</v>
      </c>
      <c r="BB8" s="169">
        <f t="shared" si="3"/>
        <v>3119</v>
      </c>
      <c r="BC8" s="169">
        <f t="shared" si="3"/>
        <v>3119</v>
      </c>
      <c r="BD8" s="169">
        <f t="shared" si="3"/>
        <v>3119</v>
      </c>
      <c r="BE8" s="169">
        <f t="shared" si="3"/>
        <v>3119</v>
      </c>
      <c r="BF8" s="169">
        <f t="shared" si="3"/>
        <v>3119</v>
      </c>
      <c r="BG8" s="169">
        <f t="shared" si="3"/>
        <v>3119</v>
      </c>
      <c r="BH8" s="169">
        <f t="shared" si="3"/>
        <v>3119</v>
      </c>
      <c r="BI8" s="169">
        <f t="shared" si="3"/>
        <v>3119</v>
      </c>
      <c r="BJ8" s="169">
        <f t="shared" si="3"/>
        <v>2079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31</v>
      </c>
      <c r="H9" s="169">
        <f t="shared" si="4"/>
        <v>31</v>
      </c>
      <c r="I9" s="169">
        <f t="shared" si="4"/>
        <v>31</v>
      </c>
      <c r="J9" s="169">
        <f t="shared" si="4"/>
        <v>31</v>
      </c>
      <c r="K9" s="169">
        <f t="shared" si="4"/>
        <v>31</v>
      </c>
      <c r="L9" s="169">
        <f t="shared" si="4"/>
        <v>31</v>
      </c>
      <c r="M9" s="169">
        <f t="shared" si="4"/>
        <v>31</v>
      </c>
      <c r="N9" s="169">
        <f t="shared" si="4"/>
        <v>29</v>
      </c>
      <c r="O9" s="169">
        <f>ROUNDUP(O6*O$7,0)</f>
        <v>574</v>
      </c>
      <c r="P9" s="169">
        <f t="shared" ref="P9:Z9" si="5">ROUNDUP(P6*P$7,0)</f>
        <v>918</v>
      </c>
      <c r="Q9" s="169">
        <f t="shared" si="5"/>
        <v>1033</v>
      </c>
      <c r="R9" s="169">
        <f t="shared" si="5"/>
        <v>1033</v>
      </c>
      <c r="S9" s="169">
        <f t="shared" si="5"/>
        <v>1033</v>
      </c>
      <c r="T9" s="169">
        <f t="shared" si="5"/>
        <v>1033</v>
      </c>
      <c r="U9" s="169">
        <f t="shared" si="5"/>
        <v>1033</v>
      </c>
      <c r="V9" s="169">
        <f t="shared" si="5"/>
        <v>1033</v>
      </c>
      <c r="W9" s="169">
        <f t="shared" si="5"/>
        <v>1033</v>
      </c>
      <c r="X9" s="169">
        <f t="shared" si="5"/>
        <v>1033</v>
      </c>
      <c r="Y9" s="169">
        <f t="shared" si="5"/>
        <v>1033</v>
      </c>
      <c r="Z9" s="169">
        <f t="shared" si="5"/>
        <v>689</v>
      </c>
      <c r="AA9" s="169">
        <f t="shared" ref="AA9:AL9" si="6">ROUNDUP(AA6*AA$7,0)</f>
        <v>1634</v>
      </c>
      <c r="AB9" s="169">
        <f t="shared" si="6"/>
        <v>2614</v>
      </c>
      <c r="AC9" s="169">
        <f t="shared" si="6"/>
        <v>2940</v>
      </c>
      <c r="AD9" s="169">
        <f t="shared" si="6"/>
        <v>2940</v>
      </c>
      <c r="AE9" s="169">
        <f t="shared" si="6"/>
        <v>2940</v>
      </c>
      <c r="AF9" s="169">
        <f t="shared" si="6"/>
        <v>2940</v>
      </c>
      <c r="AG9" s="169">
        <f t="shared" si="6"/>
        <v>2940</v>
      </c>
      <c r="AH9" s="169">
        <f t="shared" si="6"/>
        <v>2940</v>
      </c>
      <c r="AI9" s="169">
        <f t="shared" si="6"/>
        <v>2940</v>
      </c>
      <c r="AJ9" s="169">
        <f t="shared" si="6"/>
        <v>2940</v>
      </c>
      <c r="AK9" s="169">
        <f t="shared" si="6"/>
        <v>2940</v>
      </c>
      <c r="AL9" s="169">
        <f t="shared" si="6"/>
        <v>1960</v>
      </c>
      <c r="AM9" s="169">
        <f t="shared" ref="AM9:AX9" si="7">ROUNDUP(AM6*AM$7,0)</f>
        <v>1683</v>
      </c>
      <c r="AN9" s="169">
        <f t="shared" si="7"/>
        <v>2692</v>
      </c>
      <c r="AO9" s="169">
        <f t="shared" si="7"/>
        <v>3029</v>
      </c>
      <c r="AP9" s="169">
        <f t="shared" si="7"/>
        <v>3029</v>
      </c>
      <c r="AQ9" s="169">
        <f t="shared" si="7"/>
        <v>3029</v>
      </c>
      <c r="AR9" s="169">
        <f t="shared" si="7"/>
        <v>3029</v>
      </c>
      <c r="AS9" s="169">
        <f t="shared" si="7"/>
        <v>3029</v>
      </c>
      <c r="AT9" s="169">
        <f t="shared" si="7"/>
        <v>3029</v>
      </c>
      <c r="AU9" s="169">
        <f t="shared" si="7"/>
        <v>3029</v>
      </c>
      <c r="AV9" s="169">
        <f t="shared" si="7"/>
        <v>3029</v>
      </c>
      <c r="AW9" s="169">
        <f t="shared" si="7"/>
        <v>3029</v>
      </c>
      <c r="AX9" s="169">
        <f t="shared" si="7"/>
        <v>2019</v>
      </c>
      <c r="AY9" s="169">
        <f t="shared" ref="AY9:BJ9" si="8">ROUNDUP(AY6*AY$7,0)</f>
        <v>1733</v>
      </c>
      <c r="AZ9" s="169">
        <f t="shared" si="8"/>
        <v>2773</v>
      </c>
      <c r="BA9" s="169">
        <f t="shared" si="8"/>
        <v>3119</v>
      </c>
      <c r="BB9" s="169">
        <f t="shared" si="8"/>
        <v>3119</v>
      </c>
      <c r="BC9" s="169">
        <f t="shared" si="8"/>
        <v>3119</v>
      </c>
      <c r="BD9" s="169">
        <f t="shared" si="8"/>
        <v>3119</v>
      </c>
      <c r="BE9" s="169">
        <f t="shared" si="8"/>
        <v>3119</v>
      </c>
      <c r="BF9" s="169">
        <f t="shared" si="8"/>
        <v>3119</v>
      </c>
      <c r="BG9" s="169">
        <f t="shared" si="8"/>
        <v>3119</v>
      </c>
      <c r="BH9" s="169">
        <f t="shared" si="8"/>
        <v>3119</v>
      </c>
      <c r="BI9" s="169">
        <f t="shared" si="8"/>
        <v>3119</v>
      </c>
      <c r="BJ9" s="169">
        <f t="shared" si="8"/>
        <v>2080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70</v>
      </c>
      <c r="H13" s="169">
        <f t="shared" si="9"/>
        <v>70</v>
      </c>
      <c r="I13" s="169">
        <f t="shared" si="9"/>
        <v>70</v>
      </c>
      <c r="J13" s="169">
        <f t="shared" si="9"/>
        <v>70</v>
      </c>
      <c r="K13" s="169">
        <f t="shared" si="9"/>
        <v>70</v>
      </c>
      <c r="L13" s="169">
        <f t="shared" si="9"/>
        <v>70</v>
      </c>
      <c r="M13" s="169">
        <f t="shared" si="9"/>
        <v>70</v>
      </c>
      <c r="N13" s="169">
        <f t="shared" si="9"/>
        <v>67</v>
      </c>
      <c r="O13" s="169">
        <f t="shared" si="9"/>
        <v>1276</v>
      </c>
      <c r="P13" s="169">
        <f t="shared" si="9"/>
        <v>2042</v>
      </c>
      <c r="Q13" s="169">
        <f t="shared" si="9"/>
        <v>2297</v>
      </c>
      <c r="R13" s="169">
        <f t="shared" si="9"/>
        <v>2297</v>
      </c>
      <c r="S13" s="169">
        <f t="shared" si="9"/>
        <v>2297</v>
      </c>
      <c r="T13" s="169">
        <f t="shared" si="9"/>
        <v>2297</v>
      </c>
      <c r="U13" s="169">
        <f t="shared" si="9"/>
        <v>2297</v>
      </c>
      <c r="V13" s="169">
        <f t="shared" si="9"/>
        <v>2297</v>
      </c>
      <c r="W13" s="169">
        <f t="shared" si="9"/>
        <v>2297</v>
      </c>
      <c r="X13" s="169">
        <f t="shared" si="9"/>
        <v>2297</v>
      </c>
      <c r="Y13" s="169">
        <f t="shared" si="9"/>
        <v>2297</v>
      </c>
      <c r="Z13" s="169">
        <f t="shared" si="9"/>
        <v>1531</v>
      </c>
      <c r="AA13" s="169">
        <f t="shared" si="9"/>
        <v>1633</v>
      </c>
      <c r="AB13" s="169">
        <f t="shared" si="9"/>
        <v>2613</v>
      </c>
      <c r="AC13" s="169">
        <f t="shared" si="9"/>
        <v>2940</v>
      </c>
      <c r="AD13" s="169">
        <f t="shared" si="9"/>
        <v>2940</v>
      </c>
      <c r="AE13" s="169">
        <f t="shared" si="9"/>
        <v>2940</v>
      </c>
      <c r="AF13" s="169">
        <f t="shared" si="9"/>
        <v>2940</v>
      </c>
      <c r="AG13" s="169">
        <f t="shared" si="9"/>
        <v>2940</v>
      </c>
      <c r="AH13" s="169">
        <f t="shared" si="9"/>
        <v>2940</v>
      </c>
      <c r="AI13" s="169">
        <f t="shared" si="9"/>
        <v>2940</v>
      </c>
      <c r="AJ13" s="169">
        <f t="shared" si="9"/>
        <v>2940</v>
      </c>
      <c r="AK13" s="169">
        <f t="shared" si="9"/>
        <v>2940</v>
      </c>
      <c r="AL13" s="169">
        <f t="shared" si="9"/>
        <v>1960</v>
      </c>
      <c r="AM13" s="169">
        <f>'REV-SALES-FCAST_CWS'!C50</f>
        <v>3365</v>
      </c>
      <c r="AN13" s="169">
        <f>'REV-SALES-FCAST_CWS'!D50</f>
        <v>5384</v>
      </c>
      <c r="AO13" s="169">
        <f>'REV-SALES-FCAST_CWS'!E50</f>
        <v>6057</v>
      </c>
      <c r="AP13" s="169">
        <f>'REV-SALES-FCAST_CWS'!F50</f>
        <v>6057</v>
      </c>
      <c r="AQ13" s="169">
        <f>'REV-SALES-FCAST_CWS'!G50</f>
        <v>6057</v>
      </c>
      <c r="AR13" s="169">
        <f>'REV-SALES-FCAST_CWS'!H50</f>
        <v>6057</v>
      </c>
      <c r="AS13" s="169">
        <f>'REV-SALES-FCAST_CWS'!I50</f>
        <v>6057</v>
      </c>
      <c r="AT13" s="169">
        <f>'REV-SALES-FCAST_CWS'!J50</f>
        <v>6057</v>
      </c>
      <c r="AU13" s="169">
        <f>'REV-SALES-FCAST_CWS'!K50</f>
        <v>6057</v>
      </c>
      <c r="AV13" s="169">
        <f>'REV-SALES-FCAST_CWS'!L50</f>
        <v>6057</v>
      </c>
      <c r="AW13" s="169">
        <f>'REV-SALES-FCAST_CWS'!M50</f>
        <v>6057</v>
      </c>
      <c r="AX13" s="169">
        <f>'REV-SALES-FCAST_CWS'!N50</f>
        <v>4038</v>
      </c>
      <c r="AY13" s="169">
        <f>'REV-SALES-FCAST_CWS'!C54</f>
        <v>3466</v>
      </c>
      <c r="AZ13" s="169">
        <f>'REV-SALES-FCAST_CWS'!D54</f>
        <v>5545</v>
      </c>
      <c r="BA13" s="169">
        <f>'REV-SALES-FCAST_CWS'!E54</f>
        <v>6238</v>
      </c>
      <c r="BB13" s="169">
        <f>'REV-SALES-FCAST_CWS'!F54</f>
        <v>6238</v>
      </c>
      <c r="BC13" s="169">
        <f>'REV-SALES-FCAST_CWS'!G54</f>
        <v>6238</v>
      </c>
      <c r="BD13" s="169">
        <f>'REV-SALES-FCAST_CWS'!H54</f>
        <v>6238</v>
      </c>
      <c r="BE13" s="169">
        <f>'REV-SALES-FCAST_CWS'!I54</f>
        <v>6238</v>
      </c>
      <c r="BF13" s="169">
        <f>'REV-SALES-FCAST_CWS'!J54</f>
        <v>6238</v>
      </c>
      <c r="BG13" s="169">
        <f>'REV-SALES-FCAST_CWS'!K54</f>
        <v>6238</v>
      </c>
      <c r="BH13" s="169">
        <f>'REV-SALES-FCAST_CWS'!L54</f>
        <v>6238</v>
      </c>
      <c r="BI13" s="169">
        <f>'REV-SALES-FCAST_CWS'!M54</f>
        <v>6238</v>
      </c>
      <c r="BJ13" s="169">
        <f>'REV-SALES-FCAST_CWS'!N54</f>
        <v>4159</v>
      </c>
      <c r="BK13" s="316">
        <f>SUM(C13:BJ13)</f>
        <v>195396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1260000</v>
      </c>
      <c r="H14" s="97">
        <f>'COGS-PRICE-MARGIN_CWS'!$B5*H13</f>
        <v>1260000</v>
      </c>
      <c r="I14" s="97">
        <f>'COGS-PRICE-MARGIN_CWS'!$B5*I13</f>
        <v>1260000</v>
      </c>
      <c r="J14" s="97">
        <f>'COGS-PRICE-MARGIN_CWS'!$B5*J13</f>
        <v>1260000</v>
      </c>
      <c r="K14" s="97">
        <f>'COGS-PRICE-MARGIN_CWS'!$B5*K13</f>
        <v>1260000</v>
      </c>
      <c r="L14" s="97">
        <f>'COGS-PRICE-MARGIN_CWS'!$B5*L13</f>
        <v>1260000</v>
      </c>
      <c r="M14" s="97">
        <f>'COGS-PRICE-MARGIN_CWS'!$B5*M13</f>
        <v>1260000</v>
      </c>
      <c r="N14" s="97">
        <f>'COGS-PRICE-MARGIN_CWS'!$B5*N13</f>
        <v>1206000</v>
      </c>
      <c r="O14" s="97">
        <f>'COGS-PRICE-MARGIN_CWS'!$B55*O13</f>
        <v>24575760</v>
      </c>
      <c r="P14" s="97">
        <f>'COGS-PRICE-MARGIN_CWS'!$B55*P13</f>
        <v>39328920</v>
      </c>
      <c r="Q14" s="97">
        <f>'COGS-PRICE-MARGIN_CWS'!$B55*Q13</f>
        <v>44240220</v>
      </c>
      <c r="R14" s="97">
        <f>'COGS-PRICE-MARGIN_CWS'!$B55*R13</f>
        <v>44240220</v>
      </c>
      <c r="S14" s="97">
        <f>'COGS-PRICE-MARGIN_CWS'!$B55*S13</f>
        <v>44240220</v>
      </c>
      <c r="T14" s="97">
        <f>'COGS-PRICE-MARGIN_CWS'!$B55*T13</f>
        <v>44240220</v>
      </c>
      <c r="U14" s="97">
        <f>'COGS-PRICE-MARGIN_CWS'!$B55*U13</f>
        <v>44240220</v>
      </c>
      <c r="V14" s="97">
        <f>'COGS-PRICE-MARGIN_CWS'!$B55*V13</f>
        <v>44240220</v>
      </c>
      <c r="W14" s="97">
        <f>'COGS-PRICE-MARGIN_CWS'!$B55*W13</f>
        <v>44240220</v>
      </c>
      <c r="X14" s="97">
        <f>'COGS-PRICE-MARGIN_CWS'!$B55*X13</f>
        <v>44240220</v>
      </c>
      <c r="Y14" s="97">
        <f>'COGS-PRICE-MARGIN_CWS'!$B55*Y13</f>
        <v>44240220</v>
      </c>
      <c r="Z14" s="97">
        <f>'COGS-PRICE-MARGIN_CWS'!$B55*Z13</f>
        <v>29487060</v>
      </c>
      <c r="AA14" s="97">
        <f>'COGS-PRICE-MARGIN_CWS'!$B105*AA13</f>
        <v>33653190.600000001</v>
      </c>
      <c r="AB14" s="97">
        <f>'COGS-PRICE-MARGIN_CWS'!$B105*AB13</f>
        <v>53849226.600000001</v>
      </c>
      <c r="AC14" s="97">
        <f>'COGS-PRICE-MARGIN_CWS'!$B105*AC13</f>
        <v>60588108</v>
      </c>
      <c r="AD14" s="97">
        <f>'COGS-PRICE-MARGIN_CWS'!$B105*AD13</f>
        <v>60588108</v>
      </c>
      <c r="AE14" s="97">
        <f>'COGS-PRICE-MARGIN_CWS'!$B105*AE13</f>
        <v>60588108</v>
      </c>
      <c r="AF14" s="97">
        <f>'COGS-PRICE-MARGIN_CWS'!$B105*AF13</f>
        <v>60588108</v>
      </c>
      <c r="AG14" s="97">
        <f>'COGS-PRICE-MARGIN_CWS'!$B105*AG13</f>
        <v>60588108</v>
      </c>
      <c r="AH14" s="97">
        <f>'COGS-PRICE-MARGIN_CWS'!$B105*AH13</f>
        <v>60588108</v>
      </c>
      <c r="AI14" s="97">
        <f>'COGS-PRICE-MARGIN_CWS'!$B105*AI13</f>
        <v>60588108</v>
      </c>
      <c r="AJ14" s="97">
        <f>'COGS-PRICE-MARGIN_CWS'!$B105*AJ13</f>
        <v>60588108</v>
      </c>
      <c r="AK14" s="97">
        <f>'COGS-PRICE-MARGIN_CWS'!$B105*AK13</f>
        <v>60588108</v>
      </c>
      <c r="AL14" s="97">
        <f>'COGS-PRICE-MARGIN_CWS'!$B105*AL13</f>
        <v>40392072</v>
      </c>
      <c r="AM14" s="97">
        <f>'COGS-PRICE-MARGIN_CWS'!$B155*AM13</f>
        <v>74200854.510000005</v>
      </c>
      <c r="AN14" s="97">
        <f>'COGS-PRICE-MARGIN_CWS'!$B155*AN13</f>
        <v>118721367.21600001</v>
      </c>
      <c r="AO14" s="97">
        <f>'COGS-PRICE-MARGIN_CWS'!$B155*AO13</f>
        <v>133561538.118</v>
      </c>
      <c r="AP14" s="97">
        <f>'COGS-PRICE-MARGIN_CWS'!$B155*AP13</f>
        <v>133561538.118</v>
      </c>
      <c r="AQ14" s="97">
        <f>'COGS-PRICE-MARGIN_CWS'!$B155*AQ13</f>
        <v>133561538.118</v>
      </c>
      <c r="AR14" s="97">
        <f>'COGS-PRICE-MARGIN_CWS'!$B155*AR13</f>
        <v>133561538.118</v>
      </c>
      <c r="AS14" s="97">
        <f>'COGS-PRICE-MARGIN_CWS'!$B155*AS13</f>
        <v>133561538.118</v>
      </c>
      <c r="AT14" s="97">
        <f>'COGS-PRICE-MARGIN_CWS'!$B155*AT13</f>
        <v>133561538.118</v>
      </c>
      <c r="AU14" s="97">
        <f>'COGS-PRICE-MARGIN_CWS'!$B155*AU13</f>
        <v>133561538.118</v>
      </c>
      <c r="AV14" s="97">
        <f>'COGS-PRICE-MARGIN_CWS'!$B155*AV13</f>
        <v>133561538.118</v>
      </c>
      <c r="AW14" s="97">
        <f>'COGS-PRICE-MARGIN_CWS'!$B155*AW13</f>
        <v>133561538.118</v>
      </c>
      <c r="AX14" s="97">
        <f>'COGS-PRICE-MARGIN_CWS'!$B155*AX13</f>
        <v>89041025.412</v>
      </c>
      <c r="AY14" s="97">
        <f>'COGS-PRICE-MARGIN_CWS'!$B205*AY13</f>
        <v>81777941.471880019</v>
      </c>
      <c r="AZ14" s="97">
        <f>'COGS-PRICE-MARGIN_CWS'!$B205*AZ13</f>
        <v>130830549.75810002</v>
      </c>
      <c r="BA14" s="97">
        <f>'COGS-PRICE-MARGIN_CWS'!$B205*BA13</f>
        <v>147181419.18684003</v>
      </c>
      <c r="BB14" s="97">
        <f>'COGS-PRICE-MARGIN_CWS'!$B205*BB13</f>
        <v>147181419.18684003</v>
      </c>
      <c r="BC14" s="97">
        <f>'COGS-PRICE-MARGIN_CWS'!$B205*BC13</f>
        <v>147181419.18684003</v>
      </c>
      <c r="BD14" s="97">
        <f>'COGS-PRICE-MARGIN_CWS'!$B205*BD13</f>
        <v>147181419.18684003</v>
      </c>
      <c r="BE14" s="97">
        <f>'COGS-PRICE-MARGIN_CWS'!$B205*BE13</f>
        <v>147181419.18684003</v>
      </c>
      <c r="BF14" s="97">
        <f>'COGS-PRICE-MARGIN_CWS'!$B205*BF13</f>
        <v>147181419.18684003</v>
      </c>
      <c r="BG14" s="97">
        <f>'COGS-PRICE-MARGIN_CWS'!$B205*BG13</f>
        <v>147181419.18684003</v>
      </c>
      <c r="BH14" s="97">
        <f>'COGS-PRICE-MARGIN_CWS'!$B205*BH13</f>
        <v>147181419.18684003</v>
      </c>
      <c r="BI14" s="97">
        <f>'COGS-PRICE-MARGIN_CWS'!$B205*BI13</f>
        <v>147181419.18684003</v>
      </c>
      <c r="BJ14" s="97">
        <f>'COGS-PRICE-MARGIN_CWS'!$B205*BJ13</f>
        <v>98128810.900620013</v>
      </c>
      <c r="BK14" s="118">
        <f>SUM(C14:BJ14)</f>
        <v>4294856346.2121611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1146600</v>
      </c>
      <c r="H17" s="99">
        <f t="shared" si="10"/>
        <v>1146600</v>
      </c>
      <c r="I17" s="99">
        <f t="shared" si="10"/>
        <v>1146600</v>
      </c>
      <c r="J17" s="99">
        <f t="shared" si="10"/>
        <v>1146600</v>
      </c>
      <c r="K17" s="99">
        <f t="shared" si="10"/>
        <v>1146600</v>
      </c>
      <c r="L17" s="99">
        <f t="shared" si="10"/>
        <v>1146600</v>
      </c>
      <c r="M17" s="99">
        <f t="shared" si="10"/>
        <v>1146600</v>
      </c>
      <c r="N17" s="99">
        <f t="shared" si="10"/>
        <v>1097460</v>
      </c>
      <c r="O17" s="99">
        <f t="shared" si="10"/>
        <v>24575760</v>
      </c>
      <c r="P17" s="99">
        <f t="shared" si="10"/>
        <v>39328920</v>
      </c>
      <c r="Q17" s="99">
        <f t="shared" si="10"/>
        <v>44240220</v>
      </c>
      <c r="R17" s="99">
        <f t="shared" si="10"/>
        <v>44240220</v>
      </c>
      <c r="S17" s="99">
        <f t="shared" si="10"/>
        <v>44240220</v>
      </c>
      <c r="T17" s="99">
        <f t="shared" si="10"/>
        <v>44240220</v>
      </c>
      <c r="U17" s="99">
        <f t="shared" si="10"/>
        <v>44240220</v>
      </c>
      <c r="V17" s="99">
        <f t="shared" si="10"/>
        <v>44240220</v>
      </c>
      <c r="W17" s="99">
        <f t="shared" si="10"/>
        <v>44240220</v>
      </c>
      <c r="X17" s="99">
        <f t="shared" si="10"/>
        <v>44240220</v>
      </c>
      <c r="Y17" s="99">
        <f t="shared" si="10"/>
        <v>44240220</v>
      </c>
      <c r="Z17" s="99">
        <f t="shared" si="10"/>
        <v>29487060</v>
      </c>
      <c r="AA17" s="99">
        <f t="shared" si="10"/>
        <v>33653190.600000001</v>
      </c>
      <c r="AB17" s="99">
        <f t="shared" si="10"/>
        <v>53849226.600000001</v>
      </c>
      <c r="AC17" s="99">
        <f t="shared" si="10"/>
        <v>60588108</v>
      </c>
      <c r="AD17" s="99">
        <f t="shared" si="10"/>
        <v>60588108</v>
      </c>
      <c r="AE17" s="99">
        <f t="shared" si="10"/>
        <v>60588108</v>
      </c>
      <c r="AF17" s="99">
        <f t="shared" si="10"/>
        <v>60588108</v>
      </c>
      <c r="AG17" s="99">
        <f t="shared" si="10"/>
        <v>60588108</v>
      </c>
      <c r="AH17" s="99">
        <f t="shared" si="10"/>
        <v>60588108</v>
      </c>
      <c r="AI17" s="99">
        <f t="shared" ref="AI17:BJ17" si="11">AI14*(1-AI15)</f>
        <v>60588108</v>
      </c>
      <c r="AJ17" s="99">
        <f t="shared" si="11"/>
        <v>60588108</v>
      </c>
      <c r="AK17" s="99">
        <f t="shared" si="11"/>
        <v>60588108</v>
      </c>
      <c r="AL17" s="99">
        <f t="shared" si="11"/>
        <v>40392072</v>
      </c>
      <c r="AM17" s="99">
        <f t="shared" si="11"/>
        <v>74200854.510000005</v>
      </c>
      <c r="AN17" s="99">
        <f t="shared" si="11"/>
        <v>118721367.21600001</v>
      </c>
      <c r="AO17" s="99">
        <f t="shared" si="11"/>
        <v>133561538.118</v>
      </c>
      <c r="AP17" s="99">
        <f t="shared" si="11"/>
        <v>133561538.118</v>
      </c>
      <c r="AQ17" s="99">
        <f t="shared" si="11"/>
        <v>133561538.118</v>
      </c>
      <c r="AR17" s="99">
        <f t="shared" si="11"/>
        <v>133561538.118</v>
      </c>
      <c r="AS17" s="99">
        <f t="shared" si="11"/>
        <v>133561538.118</v>
      </c>
      <c r="AT17" s="99">
        <f t="shared" si="11"/>
        <v>133561538.118</v>
      </c>
      <c r="AU17" s="99">
        <f t="shared" si="11"/>
        <v>133561538.118</v>
      </c>
      <c r="AV17" s="99">
        <f t="shared" si="11"/>
        <v>133561538.118</v>
      </c>
      <c r="AW17" s="99">
        <f t="shared" si="11"/>
        <v>133561538.118</v>
      </c>
      <c r="AX17" s="99">
        <f t="shared" si="11"/>
        <v>89041025.412</v>
      </c>
      <c r="AY17" s="99">
        <f t="shared" si="11"/>
        <v>81777941.471880019</v>
      </c>
      <c r="AZ17" s="99">
        <f t="shared" si="11"/>
        <v>130830549.75810002</v>
      </c>
      <c r="BA17" s="99">
        <f t="shared" si="11"/>
        <v>147181419.18684003</v>
      </c>
      <c r="BB17" s="99">
        <f t="shared" si="11"/>
        <v>147181419.18684003</v>
      </c>
      <c r="BC17" s="99">
        <f t="shared" si="11"/>
        <v>147181419.18684003</v>
      </c>
      <c r="BD17" s="99">
        <f t="shared" si="11"/>
        <v>147181419.18684003</v>
      </c>
      <c r="BE17" s="99">
        <f t="shared" si="11"/>
        <v>147181419.18684003</v>
      </c>
      <c r="BF17" s="99">
        <f t="shared" si="11"/>
        <v>147181419.18684003</v>
      </c>
      <c r="BG17" s="99">
        <f t="shared" si="11"/>
        <v>147181419.18684003</v>
      </c>
      <c r="BH17" s="99">
        <f t="shared" si="11"/>
        <v>147181419.18684003</v>
      </c>
      <c r="BI17" s="99">
        <f t="shared" si="11"/>
        <v>147181419.18684003</v>
      </c>
      <c r="BJ17" s="99">
        <f t="shared" si="11"/>
        <v>98128810.900620013</v>
      </c>
      <c r="BK17" s="118">
        <f>SUM(C17:BJ17)</f>
        <v>4293890826.2121611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840000</v>
      </c>
      <c r="H21" s="97">
        <f>'COGS-PRICE-MARGIN_CWS'!$E5*H13</f>
        <v>840000</v>
      </c>
      <c r="I21" s="97">
        <f>'COGS-PRICE-MARGIN_CWS'!$E5*I13</f>
        <v>840000</v>
      </c>
      <c r="J21" s="97">
        <f>'COGS-PRICE-MARGIN_CWS'!$E5*J13</f>
        <v>840000</v>
      </c>
      <c r="K21" s="97">
        <f>'COGS-PRICE-MARGIN_CWS'!$E5*K13</f>
        <v>840000</v>
      </c>
      <c r="L21" s="97">
        <f>'COGS-PRICE-MARGIN_CWS'!$E5*L13</f>
        <v>840000</v>
      </c>
      <c r="M21" s="97">
        <f>'COGS-PRICE-MARGIN_CWS'!$E5*M13</f>
        <v>840000</v>
      </c>
      <c r="N21" s="97">
        <f>'COGS-PRICE-MARGIN_CWS'!$E5*N13</f>
        <v>804000</v>
      </c>
      <c r="O21" s="97">
        <f>'COGS-PRICE-MARGIN_CWS'!$E55*O13</f>
        <v>16383840</v>
      </c>
      <c r="P21" s="97">
        <f>'COGS-PRICE-MARGIN_CWS'!$E55*P13</f>
        <v>26219280</v>
      </c>
      <c r="Q21" s="97">
        <f>'COGS-PRICE-MARGIN_CWS'!$E55*Q13</f>
        <v>29493480</v>
      </c>
      <c r="R21" s="97">
        <f>'COGS-PRICE-MARGIN_CWS'!$E55*R13</f>
        <v>29493480</v>
      </c>
      <c r="S21" s="97">
        <f>'COGS-PRICE-MARGIN_CWS'!$E55*S13</f>
        <v>29493480</v>
      </c>
      <c r="T21" s="97">
        <f>'COGS-PRICE-MARGIN_CWS'!$E55*T13</f>
        <v>29493480</v>
      </c>
      <c r="U21" s="97">
        <f>'COGS-PRICE-MARGIN_CWS'!$E55*U13</f>
        <v>29493480</v>
      </c>
      <c r="V21" s="97">
        <f>'COGS-PRICE-MARGIN_CWS'!$E55*V13</f>
        <v>29493480</v>
      </c>
      <c r="W21" s="97">
        <f>'COGS-PRICE-MARGIN_CWS'!$E55*W13</f>
        <v>29493480</v>
      </c>
      <c r="X21" s="97">
        <f>'COGS-PRICE-MARGIN_CWS'!$E55*X13</f>
        <v>29493480</v>
      </c>
      <c r="Y21" s="97">
        <f>'COGS-PRICE-MARGIN_CWS'!$E55*Y13</f>
        <v>29493480</v>
      </c>
      <c r="Z21" s="97">
        <f>'COGS-PRICE-MARGIN_CWS'!$E55*Z$13</f>
        <v>19658040</v>
      </c>
      <c r="AA21" s="97">
        <f>'COGS-PRICE-MARGIN_CWS'!$E105*AA$13</f>
        <v>22435460.400000002</v>
      </c>
      <c r="AB21" s="97">
        <f>'COGS-PRICE-MARGIN_CWS'!$E105*AB$13</f>
        <v>35899484.400000006</v>
      </c>
      <c r="AC21" s="97">
        <f>'COGS-PRICE-MARGIN_CWS'!$E105*AC$13</f>
        <v>40392072</v>
      </c>
      <c r="AD21" s="97">
        <f>'COGS-PRICE-MARGIN_CWS'!$E105*AD$13</f>
        <v>40392072</v>
      </c>
      <c r="AE21" s="97">
        <f>'COGS-PRICE-MARGIN_CWS'!$E105*AE$13</f>
        <v>40392072</v>
      </c>
      <c r="AF21" s="97">
        <f>'COGS-PRICE-MARGIN_CWS'!$E105*AF$13</f>
        <v>40392072</v>
      </c>
      <c r="AG21" s="97">
        <f>'COGS-PRICE-MARGIN_CWS'!$E105*AG$13</f>
        <v>40392072</v>
      </c>
      <c r="AH21" s="97">
        <f>'COGS-PRICE-MARGIN_CWS'!$E105*AH$13</f>
        <v>40392072</v>
      </c>
      <c r="AI21" s="97">
        <f>'COGS-PRICE-MARGIN_CWS'!$E105*AI$13</f>
        <v>40392072</v>
      </c>
      <c r="AJ21" s="97">
        <f>'COGS-PRICE-MARGIN_CWS'!$E105*AJ$13</f>
        <v>40392072</v>
      </c>
      <c r="AK21" s="97">
        <f>'COGS-PRICE-MARGIN_CWS'!$E105*AK$13</f>
        <v>40392072</v>
      </c>
      <c r="AL21" s="97">
        <f>'COGS-PRICE-MARGIN_CWS'!$E105*AL$13</f>
        <v>26928048.000000004</v>
      </c>
      <c r="AM21" s="97">
        <f>'COGS-PRICE-MARGIN_CWS'!$E155*AM$13</f>
        <v>49467236.340000004</v>
      </c>
      <c r="AN21" s="97">
        <f>'COGS-PRICE-MARGIN_CWS'!$E155*AN$13</f>
        <v>79147578.144000009</v>
      </c>
      <c r="AO21" s="97">
        <f>'COGS-PRICE-MARGIN_CWS'!$E155*AO$13</f>
        <v>89041025.412000015</v>
      </c>
      <c r="AP21" s="97">
        <f>'COGS-PRICE-MARGIN_CWS'!$E155*AP$13</f>
        <v>89041025.412000015</v>
      </c>
      <c r="AQ21" s="97">
        <f>'COGS-PRICE-MARGIN_CWS'!$E155*AQ$13</f>
        <v>89041025.412000015</v>
      </c>
      <c r="AR21" s="97">
        <f>'COGS-PRICE-MARGIN_CWS'!$E155*AR$13</f>
        <v>89041025.412000015</v>
      </c>
      <c r="AS21" s="97">
        <f>'COGS-PRICE-MARGIN_CWS'!$E155*AS$13</f>
        <v>89041025.412000015</v>
      </c>
      <c r="AT21" s="97">
        <f>'COGS-PRICE-MARGIN_CWS'!$E155*AT$13</f>
        <v>89041025.412000015</v>
      </c>
      <c r="AU21" s="97">
        <f>'COGS-PRICE-MARGIN_CWS'!$E155*AU$13</f>
        <v>89041025.412000015</v>
      </c>
      <c r="AV21" s="97">
        <f>'COGS-PRICE-MARGIN_CWS'!$E155*AV$13</f>
        <v>89041025.412000015</v>
      </c>
      <c r="AW21" s="97">
        <f>'COGS-PRICE-MARGIN_CWS'!$E155*AW$13</f>
        <v>89041025.412000015</v>
      </c>
      <c r="AX21" s="97">
        <f>'COGS-PRICE-MARGIN_CWS'!$E155*AX$13</f>
        <v>59360683.608000003</v>
      </c>
      <c r="AY21" s="97">
        <f>'COGS-PRICE-MARGIN_CWS'!$E205*AY$13</f>
        <v>54518627.647920005</v>
      </c>
      <c r="AZ21" s="97">
        <f>'COGS-PRICE-MARGIN_CWS'!$E205*AZ$13</f>
        <v>87220366.505400017</v>
      </c>
      <c r="BA21" s="97">
        <f>'COGS-PRICE-MARGIN_CWS'!$E205*BA$13</f>
        <v>98120946.124560013</v>
      </c>
      <c r="BB21" s="97">
        <f>'COGS-PRICE-MARGIN_CWS'!$E205*BB$13</f>
        <v>98120946.124560013</v>
      </c>
      <c r="BC21" s="97">
        <f>'COGS-PRICE-MARGIN_CWS'!$E205*BC$13</f>
        <v>98120946.124560013</v>
      </c>
      <c r="BD21" s="97">
        <f>'COGS-PRICE-MARGIN_CWS'!$E205*BD$13</f>
        <v>98120946.124560013</v>
      </c>
      <c r="BE21" s="97">
        <f>'COGS-PRICE-MARGIN_CWS'!$E205*BE$13</f>
        <v>98120946.124560013</v>
      </c>
      <c r="BF21" s="97">
        <f>'COGS-PRICE-MARGIN_CWS'!$E205*BF$13</f>
        <v>98120946.124560013</v>
      </c>
      <c r="BG21" s="97">
        <f>'COGS-PRICE-MARGIN_CWS'!$E205*BG$13</f>
        <v>98120946.124560013</v>
      </c>
      <c r="BH21" s="97">
        <f>'COGS-PRICE-MARGIN_CWS'!$E205*BH$13</f>
        <v>98120946.124560013</v>
      </c>
      <c r="BI21" s="97">
        <f>'COGS-PRICE-MARGIN_CWS'!$E205*BI$13</f>
        <v>98120946.124560013</v>
      </c>
      <c r="BJ21" s="97">
        <f>'COGS-PRICE-MARGIN_CWS'!$E205*BJ$13</f>
        <v>65419207.267080009</v>
      </c>
      <c r="BK21" s="118">
        <f>SUM(C21:BJ21)</f>
        <v>2863237564.141439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35000</v>
      </c>
      <c r="H22" s="97">
        <f>'COGS-PRICE-MARGIN_CWS'!$E6*H13</f>
        <v>35000</v>
      </c>
      <c r="I22" s="97">
        <f>'COGS-PRICE-MARGIN_CWS'!$E6*I13</f>
        <v>35000</v>
      </c>
      <c r="J22" s="97">
        <f>'COGS-PRICE-MARGIN_CWS'!$E6*J13</f>
        <v>35000</v>
      </c>
      <c r="K22" s="97">
        <f>'COGS-PRICE-MARGIN_CWS'!$E6*K13</f>
        <v>35000</v>
      </c>
      <c r="L22" s="97">
        <f>'COGS-PRICE-MARGIN_CWS'!$E6*L13</f>
        <v>35000</v>
      </c>
      <c r="M22" s="97">
        <f>'COGS-PRICE-MARGIN_CWS'!$E6*M13</f>
        <v>35000</v>
      </c>
      <c r="N22" s="97">
        <f>'COGS-PRICE-MARGIN_CWS'!$E6*N13</f>
        <v>33500</v>
      </c>
      <c r="O22" s="97">
        <f>'COGS-PRICE-MARGIN_CWS'!$E56*O13</f>
        <v>682660</v>
      </c>
      <c r="P22" s="97">
        <f>'COGS-PRICE-MARGIN_CWS'!$E56*P13</f>
        <v>1092470</v>
      </c>
      <c r="Q22" s="97">
        <f>'COGS-PRICE-MARGIN_CWS'!$E56*Q13</f>
        <v>1228895</v>
      </c>
      <c r="R22" s="97">
        <f>'COGS-PRICE-MARGIN_CWS'!$E56*R13</f>
        <v>1228895</v>
      </c>
      <c r="S22" s="97">
        <f>'COGS-PRICE-MARGIN_CWS'!$E56*S13</f>
        <v>1228895</v>
      </c>
      <c r="T22" s="97">
        <f>'COGS-PRICE-MARGIN_CWS'!$E56*T13</f>
        <v>1228895</v>
      </c>
      <c r="U22" s="97">
        <f>'COGS-PRICE-MARGIN_CWS'!$E56*U13</f>
        <v>1228895</v>
      </c>
      <c r="V22" s="97">
        <f>'COGS-PRICE-MARGIN_CWS'!$E56*V13</f>
        <v>1228895</v>
      </c>
      <c r="W22" s="97">
        <f>'COGS-PRICE-MARGIN_CWS'!$E56*W13</f>
        <v>1228895</v>
      </c>
      <c r="X22" s="97">
        <f>'COGS-PRICE-MARGIN_CWS'!$E56*X13</f>
        <v>1228895</v>
      </c>
      <c r="Y22" s="97">
        <f>'COGS-PRICE-MARGIN_CWS'!$E56*Y13</f>
        <v>1228895</v>
      </c>
      <c r="Z22" s="97">
        <f>'COGS-PRICE-MARGIN_CWS'!$E56*Z13</f>
        <v>819085</v>
      </c>
      <c r="AA22" s="97">
        <f>'COGS-PRICE-MARGIN_CWS'!$E106*AA$13</f>
        <v>934810.85000000009</v>
      </c>
      <c r="AB22" s="97">
        <f>'COGS-PRICE-MARGIN_CWS'!$E106*AB$13</f>
        <v>1495811.85</v>
      </c>
      <c r="AC22" s="97">
        <f>'COGS-PRICE-MARGIN_CWS'!$E106*AC$13</f>
        <v>1683003.0000000002</v>
      </c>
      <c r="AD22" s="97">
        <f>'COGS-PRICE-MARGIN_CWS'!$E106*AD$13</f>
        <v>1683003.0000000002</v>
      </c>
      <c r="AE22" s="97">
        <f>'COGS-PRICE-MARGIN_CWS'!$E106*AE$13</f>
        <v>1683003.0000000002</v>
      </c>
      <c r="AF22" s="97">
        <f>'COGS-PRICE-MARGIN_CWS'!$E106*AF$13</f>
        <v>1683003.0000000002</v>
      </c>
      <c r="AG22" s="97">
        <f>'COGS-PRICE-MARGIN_CWS'!$E106*AG$13</f>
        <v>1683003.0000000002</v>
      </c>
      <c r="AH22" s="97">
        <f>'COGS-PRICE-MARGIN_CWS'!$E106*AH$13</f>
        <v>1683003.0000000002</v>
      </c>
      <c r="AI22" s="97">
        <f>'COGS-PRICE-MARGIN_CWS'!$E106*AI$13</f>
        <v>1683003.0000000002</v>
      </c>
      <c r="AJ22" s="97">
        <f>'COGS-PRICE-MARGIN_CWS'!$E106*AJ$13</f>
        <v>1683003.0000000002</v>
      </c>
      <c r="AK22" s="97">
        <f>'COGS-PRICE-MARGIN_CWS'!$E106*AK$13</f>
        <v>1683003.0000000002</v>
      </c>
      <c r="AL22" s="97">
        <f>'COGS-PRICE-MARGIN_CWS'!$E106*AL$13</f>
        <v>1122002</v>
      </c>
      <c r="AM22" s="97">
        <f>'COGS-PRICE-MARGIN_CWS'!$E156*AM$13</f>
        <v>2061134.8475000001</v>
      </c>
      <c r="AN22" s="97">
        <f>'COGS-PRICE-MARGIN_CWS'!$E156*AN$13</f>
        <v>3297815.7560000005</v>
      </c>
      <c r="AO22" s="97">
        <f>'COGS-PRICE-MARGIN_CWS'!$E156*AO$13</f>
        <v>3710042.7255000002</v>
      </c>
      <c r="AP22" s="97">
        <f>'COGS-PRICE-MARGIN_CWS'!$E156*AP$13</f>
        <v>3710042.7255000002</v>
      </c>
      <c r="AQ22" s="97">
        <f>'COGS-PRICE-MARGIN_CWS'!$E156*AQ$13</f>
        <v>3710042.7255000002</v>
      </c>
      <c r="AR22" s="97">
        <f>'COGS-PRICE-MARGIN_CWS'!$E156*AR$13</f>
        <v>3710042.7255000002</v>
      </c>
      <c r="AS22" s="97">
        <f>'COGS-PRICE-MARGIN_CWS'!$E156*AS$13</f>
        <v>3710042.7255000002</v>
      </c>
      <c r="AT22" s="97">
        <f>'COGS-PRICE-MARGIN_CWS'!$E156*AT$13</f>
        <v>3710042.7255000002</v>
      </c>
      <c r="AU22" s="97">
        <f>'COGS-PRICE-MARGIN_CWS'!$E156*AU$13</f>
        <v>3710042.7255000002</v>
      </c>
      <c r="AV22" s="97">
        <f>'COGS-PRICE-MARGIN_CWS'!$E156*AV$13</f>
        <v>3710042.7255000002</v>
      </c>
      <c r="AW22" s="97">
        <f>'COGS-PRICE-MARGIN_CWS'!$E156*AW$13</f>
        <v>3710042.7255000002</v>
      </c>
      <c r="AX22" s="97">
        <f>'COGS-PRICE-MARGIN_CWS'!$E156*AX$13</f>
        <v>2473361.8170000003</v>
      </c>
      <c r="AY22" s="97">
        <f>'COGS-PRICE-MARGIN_CWS'!$E206*AY$13</f>
        <v>2271609.4853300005</v>
      </c>
      <c r="AZ22" s="97">
        <f>'COGS-PRICE-MARGIN_CWS'!$E206*AZ$13</f>
        <v>3634181.9377250005</v>
      </c>
      <c r="BA22" s="97">
        <f>'COGS-PRICE-MARGIN_CWS'!$E206*BA$13</f>
        <v>4088372.7551900009</v>
      </c>
      <c r="BB22" s="97">
        <f>'COGS-PRICE-MARGIN_CWS'!$E206*BB$13</f>
        <v>4088372.7551900009</v>
      </c>
      <c r="BC22" s="97">
        <f>'COGS-PRICE-MARGIN_CWS'!$E206*BC$13</f>
        <v>4088372.7551900009</v>
      </c>
      <c r="BD22" s="97">
        <f>'COGS-PRICE-MARGIN_CWS'!$E206*BD$13</f>
        <v>4088372.7551900009</v>
      </c>
      <c r="BE22" s="97">
        <f>'COGS-PRICE-MARGIN_CWS'!$E206*BE$13</f>
        <v>4088372.7551900009</v>
      </c>
      <c r="BF22" s="97">
        <f>'COGS-PRICE-MARGIN_CWS'!$E206*BF$13</f>
        <v>4088372.7551900009</v>
      </c>
      <c r="BG22" s="97">
        <f>'COGS-PRICE-MARGIN_CWS'!$E206*BG$13</f>
        <v>4088372.7551900009</v>
      </c>
      <c r="BH22" s="97">
        <f>'COGS-PRICE-MARGIN_CWS'!$E206*BH$13</f>
        <v>4088372.7551900009</v>
      </c>
      <c r="BI22" s="97">
        <f>'COGS-PRICE-MARGIN_CWS'!$E206*BI$13</f>
        <v>4088372.7551900009</v>
      </c>
      <c r="BJ22" s="97">
        <f>'COGS-PRICE-MARGIN_CWS'!$E206*BJ$13</f>
        <v>2725800.3027950004</v>
      </c>
      <c r="BK22" s="118">
        <f>SUM(C22:BJ22)</f>
        <v>119301565.17256004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875000</v>
      </c>
      <c r="H26" s="99">
        <f t="shared" si="12"/>
        <v>875000</v>
      </c>
      <c r="I26" s="99">
        <f t="shared" si="12"/>
        <v>875000</v>
      </c>
      <c r="J26" s="99">
        <f t="shared" si="12"/>
        <v>875000</v>
      </c>
      <c r="K26" s="99">
        <f t="shared" si="12"/>
        <v>875000</v>
      </c>
      <c r="L26" s="99">
        <f t="shared" si="12"/>
        <v>875000</v>
      </c>
      <c r="M26" s="99">
        <f t="shared" si="12"/>
        <v>875000</v>
      </c>
      <c r="N26" s="99">
        <f t="shared" si="12"/>
        <v>837500</v>
      </c>
      <c r="O26" s="99">
        <f>SUM(O21:O24)</f>
        <v>17066500</v>
      </c>
      <c r="P26" s="99">
        <f t="shared" ref="P26:Z26" si="13">SUM(P21:P24)</f>
        <v>27311750</v>
      </c>
      <c r="Q26" s="99">
        <f t="shared" si="13"/>
        <v>30722375</v>
      </c>
      <c r="R26" s="99">
        <f t="shared" si="13"/>
        <v>30722375</v>
      </c>
      <c r="S26" s="99">
        <f t="shared" si="13"/>
        <v>30722375</v>
      </c>
      <c r="T26" s="99">
        <f t="shared" si="13"/>
        <v>30722375</v>
      </c>
      <c r="U26" s="99">
        <f t="shared" si="13"/>
        <v>30722375</v>
      </c>
      <c r="V26" s="99">
        <f t="shared" si="13"/>
        <v>30722375</v>
      </c>
      <c r="W26" s="99">
        <f t="shared" si="13"/>
        <v>30722375</v>
      </c>
      <c r="X26" s="99">
        <f t="shared" si="13"/>
        <v>30722375</v>
      </c>
      <c r="Y26" s="99">
        <f t="shared" si="13"/>
        <v>30722375</v>
      </c>
      <c r="Z26" s="99">
        <f t="shared" si="13"/>
        <v>20477125</v>
      </c>
      <c r="AA26" s="99">
        <f>SUM(AA21:AA24)</f>
        <v>23370271.250000004</v>
      </c>
      <c r="AB26" s="99">
        <f t="shared" ref="AB26:BJ26" si="14">SUM(AB21:AB24)</f>
        <v>37395296.250000007</v>
      </c>
      <c r="AC26" s="99">
        <f t="shared" si="14"/>
        <v>42075075</v>
      </c>
      <c r="AD26" s="99">
        <f t="shared" si="14"/>
        <v>42075075</v>
      </c>
      <c r="AE26" s="99">
        <f t="shared" si="14"/>
        <v>42075075</v>
      </c>
      <c r="AF26" s="99">
        <f t="shared" si="14"/>
        <v>42075075</v>
      </c>
      <c r="AG26" s="99">
        <f t="shared" si="14"/>
        <v>42075075</v>
      </c>
      <c r="AH26" s="99">
        <f t="shared" si="14"/>
        <v>42075075</v>
      </c>
      <c r="AI26" s="99">
        <f t="shared" si="14"/>
        <v>42075075</v>
      </c>
      <c r="AJ26" s="99">
        <f t="shared" si="14"/>
        <v>42075075</v>
      </c>
      <c r="AK26" s="99">
        <f t="shared" si="14"/>
        <v>42075075</v>
      </c>
      <c r="AL26" s="99">
        <f t="shared" si="14"/>
        <v>28050050.000000004</v>
      </c>
      <c r="AM26" s="99">
        <f t="shared" si="14"/>
        <v>51528371.1875</v>
      </c>
      <c r="AN26" s="99">
        <f t="shared" si="14"/>
        <v>82445393.900000006</v>
      </c>
      <c r="AO26" s="99">
        <f t="shared" si="14"/>
        <v>92751068.137500018</v>
      </c>
      <c r="AP26" s="99">
        <f t="shared" si="14"/>
        <v>92751068.137500018</v>
      </c>
      <c r="AQ26" s="99">
        <f t="shared" si="14"/>
        <v>92751068.137500018</v>
      </c>
      <c r="AR26" s="99">
        <f t="shared" si="14"/>
        <v>92751068.137500018</v>
      </c>
      <c r="AS26" s="99">
        <f t="shared" si="14"/>
        <v>92751068.137500018</v>
      </c>
      <c r="AT26" s="99">
        <f t="shared" si="14"/>
        <v>92751068.137500018</v>
      </c>
      <c r="AU26" s="99">
        <f t="shared" si="14"/>
        <v>92751068.137500018</v>
      </c>
      <c r="AV26" s="99">
        <f t="shared" si="14"/>
        <v>92751068.137500018</v>
      </c>
      <c r="AW26" s="99">
        <f t="shared" si="14"/>
        <v>92751068.137500018</v>
      </c>
      <c r="AX26" s="99">
        <f t="shared" si="14"/>
        <v>61834045.425000004</v>
      </c>
      <c r="AY26" s="99">
        <f t="shared" si="14"/>
        <v>56790237.133250006</v>
      </c>
      <c r="AZ26" s="99">
        <f t="shared" si="14"/>
        <v>90854548.443125024</v>
      </c>
      <c r="BA26" s="99">
        <f t="shared" si="14"/>
        <v>102209318.87975001</v>
      </c>
      <c r="BB26" s="99">
        <f t="shared" si="14"/>
        <v>102209318.87975001</v>
      </c>
      <c r="BC26" s="99">
        <f t="shared" si="14"/>
        <v>102209318.87975001</v>
      </c>
      <c r="BD26" s="99">
        <f t="shared" si="14"/>
        <v>102209318.87975001</v>
      </c>
      <c r="BE26" s="99">
        <f t="shared" si="14"/>
        <v>102209318.87975001</v>
      </c>
      <c r="BF26" s="99">
        <f t="shared" si="14"/>
        <v>102209318.87975001</v>
      </c>
      <c r="BG26" s="99">
        <f t="shared" si="14"/>
        <v>102209318.87975001</v>
      </c>
      <c r="BH26" s="99">
        <f t="shared" si="14"/>
        <v>102209318.87975001</v>
      </c>
      <c r="BI26" s="99">
        <f t="shared" si="14"/>
        <v>102209318.87975001</v>
      </c>
      <c r="BJ26" s="99">
        <f t="shared" si="14"/>
        <v>68145007.569875002</v>
      </c>
      <c r="BK26" s="118">
        <f>SUM(C26:BJ26)</f>
        <v>2982539129.314002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271600</v>
      </c>
      <c r="H28" s="99">
        <f t="shared" si="15"/>
        <v>271600</v>
      </c>
      <c r="I28" s="99">
        <f t="shared" si="15"/>
        <v>271600</v>
      </c>
      <c r="J28" s="99">
        <f t="shared" si="15"/>
        <v>271600</v>
      </c>
      <c r="K28" s="99">
        <f t="shared" si="15"/>
        <v>271600</v>
      </c>
      <c r="L28" s="99">
        <f t="shared" si="15"/>
        <v>271600</v>
      </c>
      <c r="M28" s="99">
        <f t="shared" si="15"/>
        <v>271600</v>
      </c>
      <c r="N28" s="99">
        <f t="shared" si="15"/>
        <v>259960</v>
      </c>
      <c r="O28" s="99">
        <f t="shared" si="15"/>
        <v>7509260</v>
      </c>
      <c r="P28" s="99">
        <f t="shared" si="15"/>
        <v>12017170</v>
      </c>
      <c r="Q28" s="99">
        <f t="shared" si="15"/>
        <v>13517845</v>
      </c>
      <c r="R28" s="99">
        <f t="shared" si="15"/>
        <v>13517845</v>
      </c>
      <c r="S28" s="99">
        <f t="shared" si="15"/>
        <v>13517845</v>
      </c>
      <c r="T28" s="99">
        <f t="shared" si="15"/>
        <v>13517845</v>
      </c>
      <c r="U28" s="99">
        <f t="shared" si="15"/>
        <v>13517845</v>
      </c>
      <c r="V28" s="99">
        <f t="shared" si="15"/>
        <v>13517845</v>
      </c>
      <c r="W28" s="99">
        <f t="shared" si="15"/>
        <v>13517845</v>
      </c>
      <c r="X28" s="99">
        <f t="shared" si="15"/>
        <v>13517845</v>
      </c>
      <c r="Y28" s="99">
        <f t="shared" si="15"/>
        <v>13517845</v>
      </c>
      <c r="Z28" s="99">
        <f t="shared" si="15"/>
        <v>9009935</v>
      </c>
      <c r="AA28" s="99">
        <f t="shared" si="15"/>
        <v>10282919.349999998</v>
      </c>
      <c r="AB28" s="99">
        <f t="shared" si="15"/>
        <v>16453930.349999994</v>
      </c>
      <c r="AC28" s="99">
        <f t="shared" si="15"/>
        <v>18513033</v>
      </c>
      <c r="AD28" s="99">
        <f t="shared" si="15"/>
        <v>18513033</v>
      </c>
      <c r="AE28" s="99">
        <f t="shared" si="15"/>
        <v>18513033</v>
      </c>
      <c r="AF28" s="99">
        <f t="shared" si="15"/>
        <v>18513033</v>
      </c>
      <c r="AG28" s="99">
        <f t="shared" si="15"/>
        <v>18513033</v>
      </c>
      <c r="AH28" s="99">
        <f t="shared" si="15"/>
        <v>18513033</v>
      </c>
      <c r="AI28" s="99">
        <f t="shared" ref="AI28:BJ28" si="16">AI17-AI26</f>
        <v>18513033</v>
      </c>
      <c r="AJ28" s="99">
        <f t="shared" si="16"/>
        <v>18513033</v>
      </c>
      <c r="AK28" s="99">
        <f t="shared" si="16"/>
        <v>18513033</v>
      </c>
      <c r="AL28" s="99">
        <f t="shared" si="16"/>
        <v>12342021.999999996</v>
      </c>
      <c r="AM28" s="99">
        <f t="shared" si="16"/>
        <v>22672483.322500005</v>
      </c>
      <c r="AN28" s="99">
        <f t="shared" si="16"/>
        <v>36275973.316</v>
      </c>
      <c r="AO28" s="99">
        <f t="shared" si="16"/>
        <v>40810469.980499983</v>
      </c>
      <c r="AP28" s="99">
        <f t="shared" si="16"/>
        <v>40810469.980499983</v>
      </c>
      <c r="AQ28" s="99">
        <f t="shared" si="16"/>
        <v>40810469.980499983</v>
      </c>
      <c r="AR28" s="99">
        <f t="shared" si="16"/>
        <v>40810469.980499983</v>
      </c>
      <c r="AS28" s="99">
        <f t="shared" si="16"/>
        <v>40810469.980499983</v>
      </c>
      <c r="AT28" s="99">
        <f t="shared" si="16"/>
        <v>40810469.980499983</v>
      </c>
      <c r="AU28" s="99">
        <f t="shared" si="16"/>
        <v>40810469.980499983</v>
      </c>
      <c r="AV28" s="99">
        <f t="shared" si="16"/>
        <v>40810469.980499983</v>
      </c>
      <c r="AW28" s="99">
        <f t="shared" si="16"/>
        <v>40810469.980499983</v>
      </c>
      <c r="AX28" s="99">
        <f t="shared" si="16"/>
        <v>27206979.986999996</v>
      </c>
      <c r="AY28" s="99">
        <f t="shared" si="16"/>
        <v>24987704.338630013</v>
      </c>
      <c r="AZ28" s="99">
        <f t="shared" si="16"/>
        <v>39976001.314974993</v>
      </c>
      <c r="BA28" s="99">
        <f t="shared" si="16"/>
        <v>44972100.307090014</v>
      </c>
      <c r="BB28" s="99">
        <f t="shared" si="16"/>
        <v>44972100.307090014</v>
      </c>
      <c r="BC28" s="99">
        <f t="shared" si="16"/>
        <v>44972100.307090014</v>
      </c>
      <c r="BD28" s="99">
        <f t="shared" si="16"/>
        <v>44972100.307090014</v>
      </c>
      <c r="BE28" s="99">
        <f t="shared" si="16"/>
        <v>44972100.307090014</v>
      </c>
      <c r="BF28" s="99">
        <f t="shared" si="16"/>
        <v>44972100.307090014</v>
      </c>
      <c r="BG28" s="99">
        <f t="shared" si="16"/>
        <v>44972100.307090014</v>
      </c>
      <c r="BH28" s="99">
        <f t="shared" si="16"/>
        <v>44972100.307090014</v>
      </c>
      <c r="BI28" s="99">
        <f t="shared" si="16"/>
        <v>44972100.307090014</v>
      </c>
      <c r="BJ28" s="99">
        <f t="shared" si="16"/>
        <v>29983803.330745012</v>
      </c>
      <c r="BK28" s="118">
        <f>SUM(C28:BJ28)</f>
        <v>1311351696.8981602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0.30555555555555558</v>
      </c>
      <c r="AF29" s="100">
        <f t="shared" si="17"/>
        <v>0.30555555555555558</v>
      </c>
      <c r="AG29" s="100">
        <f t="shared" si="17"/>
        <v>0.30555555555555558</v>
      </c>
      <c r="AH29" s="100">
        <f t="shared" si="17"/>
        <v>0.30555555555555558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0.30555555555555547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0.30555555555555541</v>
      </c>
      <c r="AP29" s="100">
        <f t="shared" si="17"/>
        <v>0.30555555555555541</v>
      </c>
      <c r="AQ29" s="100">
        <f t="shared" si="17"/>
        <v>0.30555555555555541</v>
      </c>
      <c r="AR29" s="100">
        <f t="shared" si="17"/>
        <v>0.30555555555555541</v>
      </c>
      <c r="AS29" s="100">
        <f t="shared" si="17"/>
        <v>0.30555555555555541</v>
      </c>
      <c r="AT29" s="100">
        <f t="shared" si="17"/>
        <v>0.30555555555555541</v>
      </c>
      <c r="AU29" s="100">
        <f t="shared" si="17"/>
        <v>0.30555555555555541</v>
      </c>
      <c r="AV29" s="100">
        <f t="shared" si="17"/>
        <v>0.30555555555555541</v>
      </c>
      <c r="AW29" s="100">
        <f t="shared" si="17"/>
        <v>0.30555555555555541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0.30555555555555558</v>
      </c>
      <c r="BB29" s="100">
        <f t="shared" si="17"/>
        <v>0.30555555555555558</v>
      </c>
      <c r="BC29" s="100">
        <f t="shared" si="17"/>
        <v>0.30555555555555558</v>
      </c>
      <c r="BD29" s="100">
        <f t="shared" si="17"/>
        <v>0.30555555555555558</v>
      </c>
      <c r="BE29" s="100">
        <f t="shared" si="17"/>
        <v>0.30555555555555558</v>
      </c>
      <c r="BF29" s="100">
        <f t="shared" si="17"/>
        <v>0.30555555555555558</v>
      </c>
      <c r="BG29" s="100">
        <f t="shared" si="17"/>
        <v>0.30555555555555558</v>
      </c>
      <c r="BH29" s="100">
        <f t="shared" si="17"/>
        <v>0.30555555555555558</v>
      </c>
      <c r="BI29" s="100">
        <f t="shared" si="17"/>
        <v>0.30555555555555558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1206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52</v>
      </c>
      <c r="H34" s="169">
        <f t="shared" si="18"/>
        <v>52</v>
      </c>
      <c r="I34" s="169">
        <f t="shared" si="18"/>
        <v>52</v>
      </c>
      <c r="J34" s="169">
        <f t="shared" si="18"/>
        <v>52</v>
      </c>
      <c r="K34" s="169">
        <f t="shared" si="18"/>
        <v>52</v>
      </c>
      <c r="L34" s="169">
        <f t="shared" si="18"/>
        <v>52</v>
      </c>
      <c r="M34" s="169">
        <f t="shared" si="18"/>
        <v>52</v>
      </c>
      <c r="N34" s="169">
        <f t="shared" si="18"/>
        <v>50</v>
      </c>
      <c r="O34" s="169">
        <f t="shared" si="18"/>
        <v>931</v>
      </c>
      <c r="P34" s="169">
        <f t="shared" si="18"/>
        <v>1490</v>
      </c>
      <c r="Q34" s="169">
        <f t="shared" si="18"/>
        <v>1676</v>
      </c>
      <c r="R34" s="169">
        <f t="shared" si="18"/>
        <v>1676</v>
      </c>
      <c r="S34" s="169">
        <f t="shared" si="18"/>
        <v>1676</v>
      </c>
      <c r="T34" s="169">
        <f t="shared" si="18"/>
        <v>1676</v>
      </c>
      <c r="U34" s="169">
        <f t="shared" si="18"/>
        <v>1676</v>
      </c>
      <c r="V34" s="169">
        <f t="shared" si="18"/>
        <v>1676</v>
      </c>
      <c r="W34" s="169">
        <f t="shared" si="18"/>
        <v>1676</v>
      </c>
      <c r="X34" s="169">
        <f t="shared" si="18"/>
        <v>1676</v>
      </c>
      <c r="Y34" s="169">
        <f t="shared" si="18"/>
        <v>1676</v>
      </c>
      <c r="Z34" s="169">
        <f t="shared" si="18"/>
        <v>1117</v>
      </c>
      <c r="AA34" s="102">
        <f t="shared" si="18"/>
        <v>1126</v>
      </c>
      <c r="AB34" s="102">
        <f t="shared" si="18"/>
        <v>1802</v>
      </c>
      <c r="AC34" s="102">
        <f t="shared" si="18"/>
        <v>2028</v>
      </c>
      <c r="AD34" s="102">
        <f t="shared" si="18"/>
        <v>2028</v>
      </c>
      <c r="AE34" s="102">
        <f t="shared" si="18"/>
        <v>2028</v>
      </c>
      <c r="AF34" s="102">
        <f t="shared" si="18"/>
        <v>2028</v>
      </c>
      <c r="AG34" s="102">
        <f t="shared" si="18"/>
        <v>2028</v>
      </c>
      <c r="AH34" s="102">
        <f t="shared" si="18"/>
        <v>2028</v>
      </c>
      <c r="AI34" s="102">
        <f t="shared" ref="AI34:BJ34" si="19">AI13-AI35</f>
        <v>2028</v>
      </c>
      <c r="AJ34" s="102">
        <f t="shared" si="19"/>
        <v>2028</v>
      </c>
      <c r="AK34" s="102">
        <f t="shared" si="19"/>
        <v>2028</v>
      </c>
      <c r="AL34" s="102">
        <f t="shared" si="19"/>
        <v>1352</v>
      </c>
      <c r="AM34" s="102">
        <f t="shared" si="19"/>
        <v>2355</v>
      </c>
      <c r="AN34" s="102">
        <f t="shared" si="19"/>
        <v>3768</v>
      </c>
      <c r="AO34" s="102">
        <f t="shared" si="19"/>
        <v>4239</v>
      </c>
      <c r="AP34" s="102">
        <f t="shared" si="19"/>
        <v>4239</v>
      </c>
      <c r="AQ34" s="102">
        <f t="shared" si="19"/>
        <v>4239</v>
      </c>
      <c r="AR34" s="102">
        <f t="shared" si="19"/>
        <v>4239</v>
      </c>
      <c r="AS34" s="102">
        <f t="shared" si="19"/>
        <v>4239</v>
      </c>
      <c r="AT34" s="102">
        <f t="shared" si="19"/>
        <v>4239</v>
      </c>
      <c r="AU34" s="102">
        <f t="shared" si="19"/>
        <v>4239</v>
      </c>
      <c r="AV34" s="102">
        <f t="shared" si="19"/>
        <v>4239</v>
      </c>
      <c r="AW34" s="102">
        <f t="shared" si="19"/>
        <v>4239</v>
      </c>
      <c r="AX34" s="102">
        <f t="shared" si="19"/>
        <v>2826</v>
      </c>
      <c r="AY34" s="102">
        <f t="shared" si="19"/>
        <v>2426</v>
      </c>
      <c r="AZ34" s="102">
        <f t="shared" si="19"/>
        <v>3881</v>
      </c>
      <c r="BA34" s="102">
        <f t="shared" si="19"/>
        <v>4366</v>
      </c>
      <c r="BB34" s="102">
        <f t="shared" si="19"/>
        <v>4366</v>
      </c>
      <c r="BC34" s="102">
        <f t="shared" si="19"/>
        <v>4366</v>
      </c>
      <c r="BD34" s="102">
        <f t="shared" si="19"/>
        <v>4366</v>
      </c>
      <c r="BE34" s="102">
        <f t="shared" si="19"/>
        <v>4366</v>
      </c>
      <c r="BF34" s="102">
        <f t="shared" si="19"/>
        <v>4366</v>
      </c>
      <c r="BG34" s="102">
        <f t="shared" si="19"/>
        <v>4366</v>
      </c>
      <c r="BH34" s="102">
        <f t="shared" si="19"/>
        <v>4366</v>
      </c>
      <c r="BI34" s="102">
        <f t="shared" si="19"/>
        <v>4366</v>
      </c>
      <c r="BJ34" s="102">
        <f t="shared" si="19"/>
        <v>2911</v>
      </c>
      <c r="BK34" s="103">
        <f>SUM(C34:BJ34)</f>
        <v>137209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18</v>
      </c>
      <c r="H35" s="169">
        <f t="shared" si="20"/>
        <v>18</v>
      </c>
      <c r="I35" s="169">
        <f t="shared" si="20"/>
        <v>18</v>
      </c>
      <c r="J35" s="169">
        <f t="shared" si="20"/>
        <v>18</v>
      </c>
      <c r="K35" s="169">
        <f t="shared" si="20"/>
        <v>18</v>
      </c>
      <c r="L35" s="169">
        <f t="shared" si="20"/>
        <v>18</v>
      </c>
      <c r="M35" s="169">
        <f t="shared" si="20"/>
        <v>18</v>
      </c>
      <c r="N35" s="169">
        <f t="shared" si="20"/>
        <v>17</v>
      </c>
      <c r="O35" s="169">
        <f t="shared" ref="O35:BJ35" si="21">ROUNDUP(+O13*O33,0)</f>
        <v>345</v>
      </c>
      <c r="P35" s="169">
        <f t="shared" si="21"/>
        <v>552</v>
      </c>
      <c r="Q35" s="169">
        <f t="shared" si="21"/>
        <v>621</v>
      </c>
      <c r="R35" s="169">
        <f t="shared" si="21"/>
        <v>621</v>
      </c>
      <c r="S35" s="169">
        <f t="shared" si="21"/>
        <v>621</v>
      </c>
      <c r="T35" s="169">
        <f t="shared" si="21"/>
        <v>621</v>
      </c>
      <c r="U35" s="169">
        <f t="shared" si="21"/>
        <v>621</v>
      </c>
      <c r="V35" s="169">
        <f t="shared" si="21"/>
        <v>621</v>
      </c>
      <c r="W35" s="169">
        <f t="shared" si="21"/>
        <v>621</v>
      </c>
      <c r="X35" s="169">
        <f t="shared" si="21"/>
        <v>621</v>
      </c>
      <c r="Y35" s="169">
        <f t="shared" si="21"/>
        <v>621</v>
      </c>
      <c r="Z35" s="169">
        <f t="shared" si="21"/>
        <v>414</v>
      </c>
      <c r="AA35" s="102">
        <f t="shared" si="21"/>
        <v>507</v>
      </c>
      <c r="AB35" s="102">
        <f t="shared" si="21"/>
        <v>811</v>
      </c>
      <c r="AC35" s="102">
        <f t="shared" si="21"/>
        <v>912</v>
      </c>
      <c r="AD35" s="102">
        <f t="shared" si="21"/>
        <v>912</v>
      </c>
      <c r="AE35" s="102">
        <f t="shared" si="21"/>
        <v>912</v>
      </c>
      <c r="AF35" s="102">
        <f t="shared" si="21"/>
        <v>912</v>
      </c>
      <c r="AG35" s="102">
        <f t="shared" si="21"/>
        <v>912</v>
      </c>
      <c r="AH35" s="102">
        <f t="shared" si="21"/>
        <v>912</v>
      </c>
      <c r="AI35" s="102">
        <f t="shared" si="21"/>
        <v>912</v>
      </c>
      <c r="AJ35" s="102">
        <f t="shared" si="21"/>
        <v>912</v>
      </c>
      <c r="AK35" s="102">
        <f t="shared" si="21"/>
        <v>912</v>
      </c>
      <c r="AL35" s="102">
        <f t="shared" si="21"/>
        <v>608</v>
      </c>
      <c r="AM35" s="102">
        <f t="shared" si="21"/>
        <v>1010</v>
      </c>
      <c r="AN35" s="102">
        <f t="shared" si="21"/>
        <v>1616</v>
      </c>
      <c r="AO35" s="102">
        <f t="shared" si="21"/>
        <v>1818</v>
      </c>
      <c r="AP35" s="102">
        <f t="shared" si="21"/>
        <v>1818</v>
      </c>
      <c r="AQ35" s="102">
        <f t="shared" si="21"/>
        <v>1818</v>
      </c>
      <c r="AR35" s="102">
        <f t="shared" si="21"/>
        <v>1818</v>
      </c>
      <c r="AS35" s="102">
        <f t="shared" si="21"/>
        <v>1818</v>
      </c>
      <c r="AT35" s="102">
        <f t="shared" si="21"/>
        <v>1818</v>
      </c>
      <c r="AU35" s="102">
        <f t="shared" si="21"/>
        <v>1818</v>
      </c>
      <c r="AV35" s="102">
        <f t="shared" si="21"/>
        <v>1818</v>
      </c>
      <c r="AW35" s="102">
        <f t="shared" si="21"/>
        <v>1818</v>
      </c>
      <c r="AX35" s="102">
        <f t="shared" si="21"/>
        <v>1212</v>
      </c>
      <c r="AY35" s="102">
        <f t="shared" si="21"/>
        <v>1040</v>
      </c>
      <c r="AZ35" s="102">
        <f t="shared" si="21"/>
        <v>1664</v>
      </c>
      <c r="BA35" s="102">
        <f t="shared" si="21"/>
        <v>1872</v>
      </c>
      <c r="BB35" s="102">
        <f t="shared" si="21"/>
        <v>1872</v>
      </c>
      <c r="BC35" s="102">
        <f t="shared" si="21"/>
        <v>1872</v>
      </c>
      <c r="BD35" s="102">
        <f t="shared" si="21"/>
        <v>1872</v>
      </c>
      <c r="BE35" s="102">
        <f t="shared" si="21"/>
        <v>1872</v>
      </c>
      <c r="BF35" s="102">
        <f t="shared" si="21"/>
        <v>1872</v>
      </c>
      <c r="BG35" s="102">
        <f t="shared" si="21"/>
        <v>1872</v>
      </c>
      <c r="BH35" s="102">
        <f t="shared" si="21"/>
        <v>1872</v>
      </c>
      <c r="BI35" s="102">
        <f t="shared" si="21"/>
        <v>1872</v>
      </c>
      <c r="BJ35" s="102">
        <f t="shared" si="21"/>
        <v>1248</v>
      </c>
      <c r="BK35" s="103">
        <f>SUM(C35:BJ35)</f>
        <v>58187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45000</v>
      </c>
      <c r="H44" s="90">
        <f>'COGS-PRICE-MARGIN_CWS'!$B20*H35</f>
        <v>45000</v>
      </c>
      <c r="I44" s="90">
        <f>'COGS-PRICE-MARGIN_CWS'!$B20*I35</f>
        <v>45000</v>
      </c>
      <c r="J44" s="90">
        <f>'COGS-PRICE-MARGIN_CWS'!$B20*J35</f>
        <v>45000</v>
      </c>
      <c r="K44" s="90">
        <f>'COGS-PRICE-MARGIN_CWS'!$B20*K35</f>
        <v>45000</v>
      </c>
      <c r="L44" s="90">
        <f>'COGS-PRICE-MARGIN_CWS'!$B20*L35</f>
        <v>45000</v>
      </c>
      <c r="M44" s="90">
        <f>'COGS-PRICE-MARGIN_CWS'!$B20*M35</f>
        <v>45000</v>
      </c>
      <c r="N44" s="90">
        <f>'COGS-PRICE-MARGIN_CWS'!$B20*N35</f>
        <v>42500</v>
      </c>
      <c r="O44" s="90">
        <f>'COGS-PRICE-MARGIN_CWS'!$B70*O35</f>
        <v>922875</v>
      </c>
      <c r="P44" s="90">
        <f>'COGS-PRICE-MARGIN_CWS'!$B70*P35</f>
        <v>1476600</v>
      </c>
      <c r="Q44" s="90">
        <f>'COGS-PRICE-MARGIN_CWS'!$B70*Q35</f>
        <v>1661175</v>
      </c>
      <c r="R44" s="90">
        <f>'COGS-PRICE-MARGIN_CWS'!$B70*R35</f>
        <v>1661175</v>
      </c>
      <c r="S44" s="90">
        <f>'COGS-PRICE-MARGIN_CWS'!$B70*S35</f>
        <v>1661175</v>
      </c>
      <c r="T44" s="90">
        <f>'COGS-PRICE-MARGIN_CWS'!$B70*T35</f>
        <v>1661175</v>
      </c>
      <c r="U44" s="90">
        <f>'COGS-PRICE-MARGIN_CWS'!$B70*U35</f>
        <v>1661175</v>
      </c>
      <c r="V44" s="90">
        <f>'COGS-PRICE-MARGIN_CWS'!$B70*V35</f>
        <v>1661175</v>
      </c>
      <c r="W44" s="90">
        <f>'COGS-PRICE-MARGIN_CWS'!$B70*W35</f>
        <v>1661175</v>
      </c>
      <c r="X44" s="90">
        <f>'COGS-PRICE-MARGIN_CWS'!$B70*X35</f>
        <v>1661175</v>
      </c>
      <c r="Y44" s="90">
        <f>'COGS-PRICE-MARGIN_CWS'!$B70*Y35</f>
        <v>1661175</v>
      </c>
      <c r="Z44" s="90">
        <f>'COGS-PRICE-MARGIN_CWS'!$B70*Z35</f>
        <v>1107450</v>
      </c>
      <c r="AA44" s="90">
        <f>'COGS-PRICE-MARGIN_CWS'!$B120*AA35</f>
        <v>1451160.75</v>
      </c>
      <c r="AB44" s="90">
        <f>'COGS-PRICE-MARGIN_CWS'!$B120*AB35</f>
        <v>2321284.75</v>
      </c>
      <c r="AC44" s="90">
        <f>'COGS-PRICE-MARGIN_CWS'!$B120*AC35</f>
        <v>2610372</v>
      </c>
      <c r="AD44" s="90">
        <f>'COGS-PRICE-MARGIN_CWS'!$B120*AD35</f>
        <v>2610372</v>
      </c>
      <c r="AE44" s="90">
        <f>'COGS-PRICE-MARGIN_CWS'!$B120*AE35</f>
        <v>2610372</v>
      </c>
      <c r="AF44" s="90">
        <f>'COGS-PRICE-MARGIN_CWS'!$B120*AF35</f>
        <v>2610372</v>
      </c>
      <c r="AG44" s="90">
        <f>'COGS-PRICE-MARGIN_CWS'!$B120*AG35</f>
        <v>2610372</v>
      </c>
      <c r="AH44" s="90">
        <f>'COGS-PRICE-MARGIN_CWS'!$B120*AH35</f>
        <v>2610372</v>
      </c>
      <c r="AI44" s="90">
        <f>'COGS-PRICE-MARGIN_CWS'!$B120*AI35</f>
        <v>2610372</v>
      </c>
      <c r="AJ44" s="90">
        <f>'COGS-PRICE-MARGIN_CWS'!$B120*AJ35</f>
        <v>2610372</v>
      </c>
      <c r="AK44" s="90">
        <f>'COGS-PRICE-MARGIN_CWS'!$B120*AK35</f>
        <v>2610372</v>
      </c>
      <c r="AL44" s="90">
        <f>'COGS-PRICE-MARGIN_CWS'!$B120*AL35</f>
        <v>1740248</v>
      </c>
      <c r="AM44" s="90">
        <f>'COGS-PRICE-MARGIN_CWS'!$B170*AM35</f>
        <v>3093233.5750000002</v>
      </c>
      <c r="AN44" s="90">
        <f>'COGS-PRICE-MARGIN_CWS'!$B170*AN35</f>
        <v>4949173.72</v>
      </c>
      <c r="AO44" s="90">
        <f>'COGS-PRICE-MARGIN_CWS'!$B170*AO35</f>
        <v>5567820.4350000005</v>
      </c>
      <c r="AP44" s="90">
        <f>'COGS-PRICE-MARGIN_CWS'!$B170*AP35</f>
        <v>5567820.4350000005</v>
      </c>
      <c r="AQ44" s="90">
        <f>'COGS-PRICE-MARGIN_CWS'!$B170*AQ35</f>
        <v>5567820.4350000005</v>
      </c>
      <c r="AR44" s="90">
        <f>'COGS-PRICE-MARGIN_CWS'!$B170*AR35</f>
        <v>5567820.4350000005</v>
      </c>
      <c r="AS44" s="90">
        <f>'COGS-PRICE-MARGIN_CWS'!$B170*AS35</f>
        <v>5567820.4350000005</v>
      </c>
      <c r="AT44" s="90">
        <f>'COGS-PRICE-MARGIN_CWS'!$B170*AT35</f>
        <v>5567820.4350000005</v>
      </c>
      <c r="AU44" s="90">
        <f>'COGS-PRICE-MARGIN_CWS'!$B170*AU35</f>
        <v>5567820.4350000005</v>
      </c>
      <c r="AV44" s="90">
        <f>'COGS-PRICE-MARGIN_CWS'!$B170*AV35</f>
        <v>5567820.4350000005</v>
      </c>
      <c r="AW44" s="90">
        <f>'COGS-PRICE-MARGIN_CWS'!$B170*AW35</f>
        <v>5567820.4350000005</v>
      </c>
      <c r="AX44" s="90">
        <f>'COGS-PRICE-MARGIN_CWS'!$B170*AX35</f>
        <v>3711880.29</v>
      </c>
      <c r="AY44" s="90">
        <f>'COGS-PRICE-MARGIN_CWS'!$B220*AY35</f>
        <v>3408069.6260000002</v>
      </c>
      <c r="AZ44" s="90">
        <f>'COGS-PRICE-MARGIN_CWS'!$B220*AZ35</f>
        <v>5452911.4016000004</v>
      </c>
      <c r="BA44" s="90">
        <f>'COGS-PRICE-MARGIN_CWS'!$B220*BA35</f>
        <v>6134525.3267999999</v>
      </c>
      <c r="BB44" s="90">
        <f>'COGS-PRICE-MARGIN_CWS'!$B220*BB35</f>
        <v>6134525.3267999999</v>
      </c>
      <c r="BC44" s="90">
        <f>'COGS-PRICE-MARGIN_CWS'!$B220*BC35</f>
        <v>6134525.3267999999</v>
      </c>
      <c r="BD44" s="90">
        <f>'COGS-PRICE-MARGIN_CWS'!$B220*BD35</f>
        <v>6134525.3267999999</v>
      </c>
      <c r="BE44" s="90">
        <f>'COGS-PRICE-MARGIN_CWS'!$B220*BE35</f>
        <v>6134525.3267999999</v>
      </c>
      <c r="BF44" s="90">
        <f>'COGS-PRICE-MARGIN_CWS'!$B220*BF35</f>
        <v>6134525.3267999999</v>
      </c>
      <c r="BG44" s="90">
        <f>'COGS-PRICE-MARGIN_CWS'!$B220*BG35</f>
        <v>6134525.3267999999</v>
      </c>
      <c r="BH44" s="90">
        <f>'COGS-PRICE-MARGIN_CWS'!$B220*BH35</f>
        <v>6134525.3267999999</v>
      </c>
      <c r="BI44" s="90">
        <f>'COGS-PRICE-MARGIN_CWS'!$B220*BI35</f>
        <v>6134525.3267999999</v>
      </c>
      <c r="BJ44" s="90">
        <f>'COGS-PRICE-MARGIN_CWS'!$B220*BJ35</f>
        <v>4089683.5512000001</v>
      </c>
      <c r="BK44" s="118">
        <f>SUM(C44:BJ44)</f>
        <v>177872105.51999998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31</v>
      </c>
      <c r="H50" s="169">
        <f t="shared" si="24"/>
        <v>31</v>
      </c>
      <c r="I50" s="169">
        <f t="shared" si="24"/>
        <v>31</v>
      </c>
      <c r="J50" s="169">
        <f t="shared" si="24"/>
        <v>31</v>
      </c>
      <c r="K50" s="169">
        <f t="shared" si="24"/>
        <v>31</v>
      </c>
      <c r="L50" s="169">
        <f t="shared" si="24"/>
        <v>31</v>
      </c>
      <c r="M50" s="169">
        <f t="shared" si="24"/>
        <v>31</v>
      </c>
      <c r="N50" s="169">
        <f t="shared" si="24"/>
        <v>29</v>
      </c>
      <c r="O50" s="169">
        <f t="shared" si="24"/>
        <v>574</v>
      </c>
      <c r="P50" s="169">
        <f t="shared" si="24"/>
        <v>918</v>
      </c>
      <c r="Q50" s="169">
        <f t="shared" si="24"/>
        <v>1033</v>
      </c>
      <c r="R50" s="169">
        <f t="shared" si="24"/>
        <v>1033</v>
      </c>
      <c r="S50" s="169">
        <f t="shared" si="24"/>
        <v>1033</v>
      </c>
      <c r="T50" s="169">
        <f t="shared" si="24"/>
        <v>1033</v>
      </c>
      <c r="U50" s="169">
        <f t="shared" si="24"/>
        <v>1033</v>
      </c>
      <c r="V50" s="169">
        <f t="shared" si="24"/>
        <v>1033</v>
      </c>
      <c r="W50" s="169">
        <f t="shared" si="24"/>
        <v>1033</v>
      </c>
      <c r="X50" s="169">
        <f t="shared" si="24"/>
        <v>1033</v>
      </c>
      <c r="Y50" s="169">
        <f t="shared" si="24"/>
        <v>1033</v>
      </c>
      <c r="Z50" s="169">
        <f t="shared" si="24"/>
        <v>689</v>
      </c>
      <c r="AA50" s="169">
        <f t="shared" si="24"/>
        <v>1634</v>
      </c>
      <c r="AB50" s="169">
        <f t="shared" si="24"/>
        <v>2614</v>
      </c>
      <c r="AC50" s="169">
        <f t="shared" si="24"/>
        <v>2940</v>
      </c>
      <c r="AD50" s="169">
        <f t="shared" si="24"/>
        <v>2940</v>
      </c>
      <c r="AE50" s="169">
        <f t="shared" si="24"/>
        <v>2940</v>
      </c>
      <c r="AF50" s="169">
        <f t="shared" si="24"/>
        <v>2940</v>
      </c>
      <c r="AG50" s="169">
        <f t="shared" si="24"/>
        <v>2940</v>
      </c>
      <c r="AH50" s="169">
        <f t="shared" si="24"/>
        <v>2940</v>
      </c>
      <c r="AI50" s="169">
        <f t="shared" si="24"/>
        <v>2940</v>
      </c>
      <c r="AJ50" s="169">
        <f t="shared" si="24"/>
        <v>2940</v>
      </c>
      <c r="AK50" s="169">
        <f t="shared" si="24"/>
        <v>2940</v>
      </c>
      <c r="AL50" s="169">
        <f t="shared" si="24"/>
        <v>1960</v>
      </c>
      <c r="AM50" s="169">
        <f t="shared" si="24"/>
        <v>1683</v>
      </c>
      <c r="AN50" s="169">
        <f t="shared" si="24"/>
        <v>2692</v>
      </c>
      <c r="AO50" s="169">
        <f t="shared" si="24"/>
        <v>3029</v>
      </c>
      <c r="AP50" s="169">
        <f t="shared" si="24"/>
        <v>3029</v>
      </c>
      <c r="AQ50" s="169">
        <f t="shared" si="24"/>
        <v>3029</v>
      </c>
      <c r="AR50" s="169">
        <f t="shared" si="24"/>
        <v>3029</v>
      </c>
      <c r="AS50" s="169">
        <f t="shared" si="24"/>
        <v>3029</v>
      </c>
      <c r="AT50" s="169">
        <f t="shared" si="24"/>
        <v>3029</v>
      </c>
      <c r="AU50" s="169">
        <f t="shared" si="24"/>
        <v>3029</v>
      </c>
      <c r="AV50" s="169">
        <f t="shared" si="24"/>
        <v>3029</v>
      </c>
      <c r="AW50" s="169">
        <f t="shared" si="24"/>
        <v>3029</v>
      </c>
      <c r="AX50" s="169">
        <f t="shared" si="24"/>
        <v>2019</v>
      </c>
      <c r="AY50" s="169">
        <f t="shared" si="24"/>
        <v>1733</v>
      </c>
      <c r="AZ50" s="169">
        <f t="shared" si="24"/>
        <v>2773</v>
      </c>
      <c r="BA50" s="169">
        <f t="shared" si="24"/>
        <v>3119</v>
      </c>
      <c r="BB50" s="169">
        <f t="shared" si="24"/>
        <v>3119</v>
      </c>
      <c r="BC50" s="169">
        <f t="shared" si="24"/>
        <v>3119</v>
      </c>
      <c r="BD50" s="169">
        <f t="shared" si="24"/>
        <v>3119</v>
      </c>
      <c r="BE50" s="169">
        <f t="shared" si="24"/>
        <v>3119</v>
      </c>
      <c r="BF50" s="169">
        <f t="shared" si="24"/>
        <v>3119</v>
      </c>
      <c r="BG50" s="169">
        <f t="shared" si="24"/>
        <v>3119</v>
      </c>
      <c r="BH50" s="169">
        <f t="shared" si="24"/>
        <v>3119</v>
      </c>
      <c r="BI50" s="169">
        <f t="shared" si="24"/>
        <v>3119</v>
      </c>
      <c r="BJ50" s="169">
        <f t="shared" si="24"/>
        <v>2080</v>
      </c>
      <c r="BK50" s="316">
        <f>SUM(C50:BJ50)</f>
        <v>112722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713000</v>
      </c>
      <c r="H51" s="97">
        <f>'COGS-PRICE-MARGIN_CWS'!$B29*H50</f>
        <v>713000</v>
      </c>
      <c r="I51" s="97">
        <f>'COGS-PRICE-MARGIN_CWS'!$B29*I50</f>
        <v>713000</v>
      </c>
      <c r="J51" s="97">
        <f>'COGS-PRICE-MARGIN_CWS'!$B29*J50</f>
        <v>713000</v>
      </c>
      <c r="K51" s="97">
        <f>'COGS-PRICE-MARGIN_CWS'!$B29*K50</f>
        <v>713000</v>
      </c>
      <c r="L51" s="97">
        <f>'COGS-PRICE-MARGIN_CWS'!$B29*L50</f>
        <v>713000</v>
      </c>
      <c r="M51" s="97">
        <f>'COGS-PRICE-MARGIN_CWS'!$B29*M50</f>
        <v>713000</v>
      </c>
      <c r="N51" s="97">
        <f>'COGS-PRICE-MARGIN_CWS'!$B29*N50</f>
        <v>667000</v>
      </c>
      <c r="O51" s="97">
        <f>'COGS-PRICE-MARGIN_CWS'!$B79*O50</f>
        <v>14126140</v>
      </c>
      <c r="P51" s="97">
        <f>'COGS-PRICE-MARGIN_CWS'!$B79*P50</f>
        <v>22591980</v>
      </c>
      <c r="Q51" s="97">
        <f>'COGS-PRICE-MARGIN_CWS'!$B79*Q50</f>
        <v>25422130</v>
      </c>
      <c r="R51" s="97">
        <f>'COGS-PRICE-MARGIN_CWS'!$B79*R50</f>
        <v>25422130</v>
      </c>
      <c r="S51" s="97">
        <f>'COGS-PRICE-MARGIN_CWS'!$B79*S50</f>
        <v>25422130</v>
      </c>
      <c r="T51" s="97">
        <f>'COGS-PRICE-MARGIN_CWS'!$B79*T50</f>
        <v>25422130</v>
      </c>
      <c r="U51" s="97">
        <f>'COGS-PRICE-MARGIN_CWS'!$B79*U50</f>
        <v>25422130</v>
      </c>
      <c r="V51" s="97">
        <f>'COGS-PRICE-MARGIN_CWS'!$B79*V50</f>
        <v>25422130</v>
      </c>
      <c r="W51" s="97">
        <f>'COGS-PRICE-MARGIN_CWS'!$B79*W50</f>
        <v>25422130</v>
      </c>
      <c r="X51" s="97">
        <f>'COGS-PRICE-MARGIN_CWS'!$B79*X50</f>
        <v>25422130</v>
      </c>
      <c r="Y51" s="97">
        <f>'COGS-PRICE-MARGIN_CWS'!$B79*Y50</f>
        <v>25422130</v>
      </c>
      <c r="Z51" s="97">
        <f>'COGS-PRICE-MARGIN_CWS'!$B79*Z50</f>
        <v>16956290</v>
      </c>
      <c r="AA51" s="97">
        <f>'COGS-PRICE-MARGIN_CWS'!$B129*AA50</f>
        <v>43027631.800000004</v>
      </c>
      <c r="AB51" s="97">
        <f>'COGS-PRICE-MARGIN_CWS'!$B129*AB50</f>
        <v>68833677.799999997</v>
      </c>
      <c r="AC51" s="97">
        <f>'COGS-PRICE-MARGIN_CWS'!$B129*AC50</f>
        <v>77418138</v>
      </c>
      <c r="AD51" s="97">
        <f>'COGS-PRICE-MARGIN_CWS'!$B129*AD50</f>
        <v>77418138</v>
      </c>
      <c r="AE51" s="97">
        <f>'COGS-PRICE-MARGIN_CWS'!$B129*AE50</f>
        <v>77418138</v>
      </c>
      <c r="AF51" s="97">
        <f>'COGS-PRICE-MARGIN_CWS'!$B129*AF50</f>
        <v>77418138</v>
      </c>
      <c r="AG51" s="97">
        <f>'COGS-PRICE-MARGIN_CWS'!$B129*AG50</f>
        <v>77418138</v>
      </c>
      <c r="AH51" s="97">
        <f>'COGS-PRICE-MARGIN_CWS'!$B129*AH50</f>
        <v>77418138</v>
      </c>
      <c r="AI51" s="97">
        <f>'COGS-PRICE-MARGIN_CWS'!$B129*AI50</f>
        <v>77418138</v>
      </c>
      <c r="AJ51" s="97">
        <f>'COGS-PRICE-MARGIN_CWS'!$B129*AJ50</f>
        <v>77418138</v>
      </c>
      <c r="AK51" s="97">
        <f>'COGS-PRICE-MARGIN_CWS'!$B129*AK50</f>
        <v>77418138</v>
      </c>
      <c r="AL51" s="97">
        <f>'COGS-PRICE-MARGIN_CWS'!$B129*AL50</f>
        <v>51612092</v>
      </c>
      <c r="AM51" s="97">
        <f>'COGS-PRICE-MARGIN_CWS'!$B179*AM50</f>
        <v>47420189.487000003</v>
      </c>
      <c r="AN51" s="97">
        <f>'COGS-PRICE-MARGIN_CWS'!$B179*AN50</f>
        <v>75849762.387999997</v>
      </c>
      <c r="AO51" s="97">
        <f>'COGS-PRICE-MARGIN_CWS'!$B179*AO50</f>
        <v>85345070.681000009</v>
      </c>
      <c r="AP51" s="97">
        <f>'COGS-PRICE-MARGIN_CWS'!$B179*AP50</f>
        <v>85345070.681000009</v>
      </c>
      <c r="AQ51" s="97">
        <f>'COGS-PRICE-MARGIN_CWS'!$B179*AQ50</f>
        <v>85345070.681000009</v>
      </c>
      <c r="AR51" s="97">
        <f>'COGS-PRICE-MARGIN_CWS'!$B179*AR50</f>
        <v>85345070.681000009</v>
      </c>
      <c r="AS51" s="97">
        <f>'COGS-PRICE-MARGIN_CWS'!$B179*AS50</f>
        <v>85345070.681000009</v>
      </c>
      <c r="AT51" s="97">
        <f>'COGS-PRICE-MARGIN_CWS'!$B179*AT50</f>
        <v>85345070.681000009</v>
      </c>
      <c r="AU51" s="97">
        <f>'COGS-PRICE-MARGIN_CWS'!$B179*AU50</f>
        <v>85345070.681000009</v>
      </c>
      <c r="AV51" s="97">
        <f>'COGS-PRICE-MARGIN_CWS'!$B179*AV50</f>
        <v>85345070.681000009</v>
      </c>
      <c r="AW51" s="97">
        <f>'COGS-PRICE-MARGIN_CWS'!$B179*AW50</f>
        <v>85345070.681000009</v>
      </c>
      <c r="AX51" s="97">
        <f>'COGS-PRICE-MARGIN_CWS'!$B179*AX50</f>
        <v>56887321.791000001</v>
      </c>
      <c r="AY51" s="97">
        <f>'COGS-PRICE-MARGIN_CWS'!$B129*AY50</f>
        <v>45634569.100000001</v>
      </c>
      <c r="AZ51" s="97">
        <f>'COGS-PRICE-MARGIN_CWS'!$B129*AZ50</f>
        <v>73020577.100000009</v>
      </c>
      <c r="BA51" s="97">
        <f>'COGS-PRICE-MARGIN_CWS'!$B129*BA50</f>
        <v>82131691.299999997</v>
      </c>
      <c r="BB51" s="97">
        <f>'COGS-PRICE-MARGIN_CWS'!$B129*BB50</f>
        <v>82131691.299999997</v>
      </c>
      <c r="BC51" s="97">
        <f>'COGS-PRICE-MARGIN_CWS'!$B129*BC50</f>
        <v>82131691.299999997</v>
      </c>
      <c r="BD51" s="97">
        <f>'COGS-PRICE-MARGIN_CWS'!$B129*BD50</f>
        <v>82131691.299999997</v>
      </c>
      <c r="BE51" s="97">
        <f>'COGS-PRICE-MARGIN_CWS'!$B129*BE50</f>
        <v>82131691.299999997</v>
      </c>
      <c r="BF51" s="97">
        <f>'COGS-PRICE-MARGIN_CWS'!$B129*BF50</f>
        <v>82131691.299999997</v>
      </c>
      <c r="BG51" s="97">
        <f>'COGS-PRICE-MARGIN_CWS'!$B129*BG50</f>
        <v>82131691.299999997</v>
      </c>
      <c r="BH51" s="97">
        <f>'COGS-PRICE-MARGIN_CWS'!$B129*BH50</f>
        <v>82131691.299999997</v>
      </c>
      <c r="BI51" s="97">
        <f>'COGS-PRICE-MARGIN_CWS'!$B129*BI50</f>
        <v>82131691.299999997</v>
      </c>
      <c r="BJ51" s="97">
        <f>'COGS-PRICE-MARGIN_CWS'!$B129*BJ50</f>
        <v>54772016</v>
      </c>
      <c r="BK51" s="118">
        <f>SUM(C51:BJ51)</f>
        <v>3009657517.2950015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648830</v>
      </c>
      <c r="H54" s="99">
        <f t="shared" si="25"/>
        <v>648830</v>
      </c>
      <c r="I54" s="99">
        <f t="shared" si="25"/>
        <v>648830</v>
      </c>
      <c r="J54" s="99">
        <f t="shared" si="25"/>
        <v>648830</v>
      </c>
      <c r="K54" s="99">
        <f t="shared" si="25"/>
        <v>648830</v>
      </c>
      <c r="L54" s="99">
        <f t="shared" si="25"/>
        <v>648830</v>
      </c>
      <c r="M54" s="99">
        <f t="shared" si="25"/>
        <v>648830</v>
      </c>
      <c r="N54" s="99">
        <f t="shared" si="25"/>
        <v>606970</v>
      </c>
      <c r="O54" s="99">
        <f t="shared" si="25"/>
        <v>14126140</v>
      </c>
      <c r="P54" s="99">
        <f t="shared" si="25"/>
        <v>22591980</v>
      </c>
      <c r="Q54" s="99">
        <f t="shared" si="25"/>
        <v>25422130</v>
      </c>
      <c r="R54" s="99">
        <f t="shared" si="25"/>
        <v>25422130</v>
      </c>
      <c r="S54" s="99">
        <f t="shared" si="25"/>
        <v>25422130</v>
      </c>
      <c r="T54" s="99">
        <f t="shared" si="25"/>
        <v>25422130</v>
      </c>
      <c r="U54" s="99">
        <f t="shared" si="25"/>
        <v>25422130</v>
      </c>
      <c r="V54" s="99">
        <f t="shared" si="25"/>
        <v>25422130</v>
      </c>
      <c r="W54" s="99">
        <f t="shared" si="25"/>
        <v>25422130</v>
      </c>
      <c r="X54" s="99">
        <f t="shared" si="25"/>
        <v>25422130</v>
      </c>
      <c r="Y54" s="99">
        <f t="shared" si="25"/>
        <v>25422130</v>
      </c>
      <c r="Z54" s="99">
        <f t="shared" si="25"/>
        <v>16956290</v>
      </c>
      <c r="AA54" s="99">
        <f t="shared" si="25"/>
        <v>43027631.800000004</v>
      </c>
      <c r="AB54" s="99">
        <f t="shared" si="25"/>
        <v>68833677.799999997</v>
      </c>
      <c r="AC54" s="99">
        <f t="shared" si="25"/>
        <v>77418138</v>
      </c>
      <c r="AD54" s="99">
        <f t="shared" si="25"/>
        <v>77418138</v>
      </c>
      <c r="AE54" s="99">
        <f t="shared" si="25"/>
        <v>77418138</v>
      </c>
      <c r="AF54" s="99">
        <f t="shared" si="25"/>
        <v>77418138</v>
      </c>
      <c r="AG54" s="99">
        <f t="shared" si="25"/>
        <v>77418138</v>
      </c>
      <c r="AH54" s="99">
        <f t="shared" si="25"/>
        <v>77418138</v>
      </c>
      <c r="AI54" s="99">
        <f t="shared" si="25"/>
        <v>77418138</v>
      </c>
      <c r="AJ54" s="99">
        <f t="shared" si="25"/>
        <v>77418138</v>
      </c>
      <c r="AK54" s="99">
        <f t="shared" si="25"/>
        <v>77418138</v>
      </c>
      <c r="AL54" s="99">
        <f t="shared" si="25"/>
        <v>51612092</v>
      </c>
      <c r="AM54" s="99">
        <f t="shared" si="25"/>
        <v>47420189.487000003</v>
      </c>
      <c r="AN54" s="99">
        <f t="shared" si="25"/>
        <v>75849762.387999997</v>
      </c>
      <c r="AO54" s="99">
        <f t="shared" si="25"/>
        <v>85345070.681000009</v>
      </c>
      <c r="AP54" s="99">
        <f t="shared" si="25"/>
        <v>85345070.681000009</v>
      </c>
      <c r="AQ54" s="99">
        <f t="shared" si="25"/>
        <v>85345070.681000009</v>
      </c>
      <c r="AR54" s="99">
        <f t="shared" si="25"/>
        <v>85345070.681000009</v>
      </c>
      <c r="AS54" s="99">
        <f t="shared" si="25"/>
        <v>85345070.681000009</v>
      </c>
      <c r="AT54" s="99">
        <f t="shared" si="25"/>
        <v>85345070.681000009</v>
      </c>
      <c r="AU54" s="99">
        <f t="shared" si="25"/>
        <v>85345070.681000009</v>
      </c>
      <c r="AV54" s="99">
        <f t="shared" si="25"/>
        <v>85345070.681000009</v>
      </c>
      <c r="AW54" s="99">
        <f t="shared" si="25"/>
        <v>85345070.681000009</v>
      </c>
      <c r="AX54" s="99">
        <f t="shared" si="25"/>
        <v>56887321.791000001</v>
      </c>
      <c r="AY54" s="99">
        <f t="shared" si="25"/>
        <v>45634569.100000001</v>
      </c>
      <c r="AZ54" s="99">
        <f t="shared" si="25"/>
        <v>73020577.100000009</v>
      </c>
      <c r="BA54" s="99">
        <f t="shared" si="25"/>
        <v>82131691.299999997</v>
      </c>
      <c r="BB54" s="99">
        <f t="shared" si="25"/>
        <v>82131691.299999997</v>
      </c>
      <c r="BC54" s="99">
        <f t="shared" si="25"/>
        <v>82131691.299999997</v>
      </c>
      <c r="BD54" s="99">
        <f t="shared" si="25"/>
        <v>82131691.299999997</v>
      </c>
      <c r="BE54" s="99">
        <f t="shared" si="25"/>
        <v>82131691.299999997</v>
      </c>
      <c r="BF54" s="99">
        <f t="shared" si="25"/>
        <v>82131691.299999997</v>
      </c>
      <c r="BG54" s="99">
        <f t="shared" si="25"/>
        <v>82131691.299999997</v>
      </c>
      <c r="BH54" s="99">
        <f t="shared" si="25"/>
        <v>82131691.299999997</v>
      </c>
      <c r="BI54" s="99">
        <f t="shared" si="25"/>
        <v>82131691.299999997</v>
      </c>
      <c r="BJ54" s="99">
        <f t="shared" si="25"/>
        <v>54772016</v>
      </c>
      <c r="BK54" s="118">
        <f>SUM(C54:BJ54)</f>
        <v>3009111037.2950015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403000</v>
      </c>
      <c r="H58" s="97">
        <f>'COGS-PRICE-MARGIN_CWS'!$E29*H50</f>
        <v>403000</v>
      </c>
      <c r="I58" s="97">
        <f>'COGS-PRICE-MARGIN_CWS'!$E29*I50</f>
        <v>403000</v>
      </c>
      <c r="J58" s="97">
        <f>'COGS-PRICE-MARGIN_CWS'!$E29*J50</f>
        <v>403000</v>
      </c>
      <c r="K58" s="97">
        <f>'COGS-PRICE-MARGIN_CWS'!$E29*K50</f>
        <v>403000</v>
      </c>
      <c r="L58" s="97">
        <f>'COGS-PRICE-MARGIN_CWS'!$E29*L50</f>
        <v>403000</v>
      </c>
      <c r="M58" s="97">
        <f>'COGS-PRICE-MARGIN_CWS'!$E29*M50</f>
        <v>403000</v>
      </c>
      <c r="N58" s="97">
        <f>'COGS-PRICE-MARGIN_CWS'!$E29*N50</f>
        <v>377000</v>
      </c>
      <c r="O58" s="97">
        <f>'COGS-PRICE-MARGIN_CWS'!$E79*O50</f>
        <v>7984340</v>
      </c>
      <c r="P58" s="97">
        <f>'COGS-PRICE-MARGIN_CWS'!$E79*P50</f>
        <v>12769380</v>
      </c>
      <c r="Q58" s="97">
        <f>'COGS-PRICE-MARGIN_CWS'!$E79*Q50</f>
        <v>14369030</v>
      </c>
      <c r="R58" s="97">
        <f>'COGS-PRICE-MARGIN_CWS'!$E79*R50</f>
        <v>14369030</v>
      </c>
      <c r="S58" s="97">
        <f>'COGS-PRICE-MARGIN_CWS'!$E79*S50</f>
        <v>14369030</v>
      </c>
      <c r="T58" s="97">
        <f>'COGS-PRICE-MARGIN_CWS'!$E79*T50</f>
        <v>14369030</v>
      </c>
      <c r="U58" s="97">
        <f>'COGS-PRICE-MARGIN_CWS'!$E79*U50</f>
        <v>14369030</v>
      </c>
      <c r="V58" s="97">
        <f>'COGS-PRICE-MARGIN_CWS'!$E79*V50</f>
        <v>14369030</v>
      </c>
      <c r="W58" s="97">
        <f>'COGS-PRICE-MARGIN_CWS'!$E79*W50</f>
        <v>14369030</v>
      </c>
      <c r="X58" s="97">
        <f>'COGS-PRICE-MARGIN_CWS'!$E79*X50</f>
        <v>14369030</v>
      </c>
      <c r="Y58" s="97">
        <f>'COGS-PRICE-MARGIN_CWS'!$E79*Y50</f>
        <v>14369030</v>
      </c>
      <c r="Z58" s="97">
        <f>'COGS-PRICE-MARGIN_CWS'!$E79*Z$50</f>
        <v>9583990</v>
      </c>
      <c r="AA58" s="97">
        <f>'COGS-PRICE-MARGIN_CWS'!$E129*AA$50</f>
        <v>24319965.800000001</v>
      </c>
      <c r="AB58" s="97">
        <f>'COGS-PRICE-MARGIN_CWS'!$E129*AB$50</f>
        <v>38905991.800000004</v>
      </c>
      <c r="AC58" s="97">
        <f>'COGS-PRICE-MARGIN_CWS'!$E129*AC$50</f>
        <v>43758078</v>
      </c>
      <c r="AD58" s="97">
        <f>'COGS-PRICE-MARGIN_CWS'!$E129*AD$50</f>
        <v>43758078</v>
      </c>
      <c r="AE58" s="97">
        <f>'COGS-PRICE-MARGIN_CWS'!$E129*AE$50</f>
        <v>43758078</v>
      </c>
      <c r="AF58" s="97">
        <f>'COGS-PRICE-MARGIN_CWS'!$E129*AF$50</f>
        <v>43758078</v>
      </c>
      <c r="AG58" s="97">
        <f>'COGS-PRICE-MARGIN_CWS'!$E129*AG$50</f>
        <v>43758078</v>
      </c>
      <c r="AH58" s="97">
        <f>'COGS-PRICE-MARGIN_CWS'!$E129*AH$50</f>
        <v>43758078</v>
      </c>
      <c r="AI58" s="97">
        <f>'COGS-PRICE-MARGIN_CWS'!$E129*AI$50</f>
        <v>43758078</v>
      </c>
      <c r="AJ58" s="97">
        <f>'COGS-PRICE-MARGIN_CWS'!$E129*AJ$50</f>
        <v>43758078</v>
      </c>
      <c r="AK58" s="97">
        <f>'COGS-PRICE-MARGIN_CWS'!$E129*AK$50</f>
        <v>43758078</v>
      </c>
      <c r="AL58" s="97">
        <f>'COGS-PRICE-MARGIN_CWS'!$E129*AL$50</f>
        <v>29172052</v>
      </c>
      <c r="AM58" s="97">
        <f>'COGS-PRICE-MARGIN_CWS'!$E129*AM$50</f>
        <v>25049267.100000001</v>
      </c>
      <c r="AN58" s="97">
        <f>'COGS-PRICE-MARGIN_CWS'!$E129*AN$50</f>
        <v>40066920.399999999</v>
      </c>
      <c r="AO58" s="97">
        <f>'COGS-PRICE-MARGIN_CWS'!$E129*AO$50</f>
        <v>45082727.300000004</v>
      </c>
      <c r="AP58" s="97">
        <f>'COGS-PRICE-MARGIN_CWS'!$E129*AP$50</f>
        <v>45082727.300000004</v>
      </c>
      <c r="AQ58" s="97">
        <f>'COGS-PRICE-MARGIN_CWS'!$E129*AQ$50</f>
        <v>45082727.300000004</v>
      </c>
      <c r="AR58" s="97">
        <f>'COGS-PRICE-MARGIN_CWS'!$E129*AR$50</f>
        <v>45082727.300000004</v>
      </c>
      <c r="AS58" s="97">
        <f>'COGS-PRICE-MARGIN_CWS'!$E129*AS$50</f>
        <v>45082727.300000004</v>
      </c>
      <c r="AT58" s="97">
        <f>'COGS-PRICE-MARGIN_CWS'!$E129*AT$50</f>
        <v>45082727.300000004</v>
      </c>
      <c r="AU58" s="97">
        <f>'COGS-PRICE-MARGIN_CWS'!$E129*AU$50</f>
        <v>45082727.300000004</v>
      </c>
      <c r="AV58" s="97">
        <f>'COGS-PRICE-MARGIN_CWS'!$E129*AV$50</f>
        <v>45082727.300000004</v>
      </c>
      <c r="AW58" s="97">
        <f>'COGS-PRICE-MARGIN_CWS'!$E129*AW$50</f>
        <v>45082727.300000004</v>
      </c>
      <c r="AX58" s="97">
        <f>'COGS-PRICE-MARGIN_CWS'!$E129*AX$50</f>
        <v>30050190.300000001</v>
      </c>
      <c r="AY58" s="97">
        <f>'COGS-PRICE-MARGIN_CWS'!$E179*AY$50</f>
        <v>27598993.747000001</v>
      </c>
      <c r="AZ58" s="97">
        <f>'COGS-PRICE-MARGIN_CWS'!$E179*AZ$50</f>
        <v>44161575.107000001</v>
      </c>
      <c r="BA58" s="97">
        <f>'COGS-PRICE-MARGIN_CWS'!$E179*BA$50</f>
        <v>49671818.521000005</v>
      </c>
      <c r="BB58" s="97">
        <f>'COGS-PRICE-MARGIN_CWS'!$E179*BB$50</f>
        <v>49671818.521000005</v>
      </c>
      <c r="BC58" s="97">
        <f>'COGS-PRICE-MARGIN_CWS'!$E179*BC$50</f>
        <v>49671818.521000005</v>
      </c>
      <c r="BD58" s="97">
        <f>'COGS-PRICE-MARGIN_CWS'!$E179*BD$50</f>
        <v>49671818.521000005</v>
      </c>
      <c r="BE58" s="97">
        <f>'COGS-PRICE-MARGIN_CWS'!$E179*BE$50</f>
        <v>49671818.521000005</v>
      </c>
      <c r="BF58" s="97">
        <f>'COGS-PRICE-MARGIN_CWS'!$E179*BF$50</f>
        <v>49671818.521000005</v>
      </c>
      <c r="BG58" s="97">
        <f>'COGS-PRICE-MARGIN_CWS'!$E179*BG$50</f>
        <v>49671818.521000005</v>
      </c>
      <c r="BH58" s="97">
        <f>'COGS-PRICE-MARGIN_CWS'!$E179*BH$50</f>
        <v>49671818.521000005</v>
      </c>
      <c r="BI58" s="97">
        <f>'COGS-PRICE-MARGIN_CWS'!$E179*BI$50</f>
        <v>49671818.521000005</v>
      </c>
      <c r="BJ58" s="97">
        <f>'COGS-PRICE-MARGIN_CWS'!$E179*BJ$50</f>
        <v>33125162.720000003</v>
      </c>
      <c r="BK58" s="118">
        <f>SUM(C58:BJ58)</f>
        <v>1702154713.362999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15500</v>
      </c>
      <c r="H59" s="97">
        <f>'COGS-PRICE-MARGIN_CWS'!$E30*H50</f>
        <v>15500</v>
      </c>
      <c r="I59" s="97">
        <f>'COGS-PRICE-MARGIN_CWS'!$E30*I50</f>
        <v>15500</v>
      </c>
      <c r="J59" s="97">
        <f>'COGS-PRICE-MARGIN_CWS'!$E30*J50</f>
        <v>15500</v>
      </c>
      <c r="K59" s="97">
        <f>'COGS-PRICE-MARGIN_CWS'!$E30*K50</f>
        <v>15500</v>
      </c>
      <c r="L59" s="97">
        <f>'COGS-PRICE-MARGIN_CWS'!$E30*L50</f>
        <v>15500</v>
      </c>
      <c r="M59" s="97">
        <f>'COGS-PRICE-MARGIN_CWS'!$E30*M50</f>
        <v>15500</v>
      </c>
      <c r="N59" s="97">
        <f>'COGS-PRICE-MARGIN_CWS'!$E30*N50</f>
        <v>14500</v>
      </c>
      <c r="O59" s="97">
        <f>'COGS-PRICE-MARGIN_CWS'!$E80*O50</f>
        <v>307090</v>
      </c>
      <c r="P59" s="97">
        <f>'COGS-PRICE-MARGIN_CWS'!$E80*P50</f>
        <v>491130</v>
      </c>
      <c r="Q59" s="97">
        <f>'COGS-PRICE-MARGIN_CWS'!$E80*Q50</f>
        <v>552655</v>
      </c>
      <c r="R59" s="97">
        <f>'COGS-PRICE-MARGIN_CWS'!$E80*R50</f>
        <v>552655</v>
      </c>
      <c r="S59" s="97">
        <f>'COGS-PRICE-MARGIN_CWS'!$E80*S50</f>
        <v>552655</v>
      </c>
      <c r="T59" s="97">
        <f>'COGS-PRICE-MARGIN_CWS'!$E80*T50</f>
        <v>552655</v>
      </c>
      <c r="U59" s="97">
        <f>'COGS-PRICE-MARGIN_CWS'!$E80*U50</f>
        <v>552655</v>
      </c>
      <c r="V59" s="97">
        <f>'COGS-PRICE-MARGIN_CWS'!$E80*V50</f>
        <v>552655</v>
      </c>
      <c r="W59" s="97">
        <f>'COGS-PRICE-MARGIN_CWS'!$E80*W50</f>
        <v>552655</v>
      </c>
      <c r="X59" s="97">
        <f>'COGS-PRICE-MARGIN_CWS'!$E80*X50</f>
        <v>552655</v>
      </c>
      <c r="Y59" s="97">
        <f>'COGS-PRICE-MARGIN_CWS'!$E80*Y50</f>
        <v>552655</v>
      </c>
      <c r="Z59" s="97">
        <f>'COGS-PRICE-MARGIN_CWS'!$E80*Z50</f>
        <v>368615</v>
      </c>
      <c r="AA59" s="97">
        <f>'COGS-PRICE-MARGIN_CWS'!$E130*AA$50</f>
        <v>935383.3</v>
      </c>
      <c r="AB59" s="97">
        <f>'COGS-PRICE-MARGIN_CWS'!$E130*AB$50</f>
        <v>1496384.3</v>
      </c>
      <c r="AC59" s="97">
        <f>'COGS-PRICE-MARGIN_CWS'!$E130*AC$50</f>
        <v>1683003.0000000002</v>
      </c>
      <c r="AD59" s="97">
        <f>'COGS-PRICE-MARGIN_CWS'!$E130*AD$50</f>
        <v>1683003.0000000002</v>
      </c>
      <c r="AE59" s="97">
        <f>'COGS-PRICE-MARGIN_CWS'!$E130*AE$50</f>
        <v>1683003.0000000002</v>
      </c>
      <c r="AF59" s="97">
        <f>'COGS-PRICE-MARGIN_CWS'!$E130*AF$50</f>
        <v>1683003.0000000002</v>
      </c>
      <c r="AG59" s="97">
        <f>'COGS-PRICE-MARGIN_CWS'!$E130*AG$50</f>
        <v>1683003.0000000002</v>
      </c>
      <c r="AH59" s="97">
        <f>'COGS-PRICE-MARGIN_CWS'!$E130*AH$50</f>
        <v>1683003.0000000002</v>
      </c>
      <c r="AI59" s="97">
        <f>'COGS-PRICE-MARGIN_CWS'!$E130*AI$50</f>
        <v>1683003.0000000002</v>
      </c>
      <c r="AJ59" s="97">
        <f>'COGS-PRICE-MARGIN_CWS'!$E130*AJ$50</f>
        <v>1683003.0000000002</v>
      </c>
      <c r="AK59" s="97">
        <f>'COGS-PRICE-MARGIN_CWS'!$E130*AK$50</f>
        <v>1683003.0000000002</v>
      </c>
      <c r="AL59" s="97">
        <f>'COGS-PRICE-MARGIN_CWS'!$E130*AL$50</f>
        <v>1122002</v>
      </c>
      <c r="AM59" s="97">
        <f>'COGS-PRICE-MARGIN_CWS'!$E130*AM$50</f>
        <v>963433.35000000009</v>
      </c>
      <c r="AN59" s="97">
        <f>'COGS-PRICE-MARGIN_CWS'!$E130*AN$50</f>
        <v>1541035.4000000001</v>
      </c>
      <c r="AO59" s="97">
        <f>'COGS-PRICE-MARGIN_CWS'!$E130*AO$50</f>
        <v>1733951.05</v>
      </c>
      <c r="AP59" s="97">
        <f>'COGS-PRICE-MARGIN_CWS'!$E130*AP$50</f>
        <v>1733951.05</v>
      </c>
      <c r="AQ59" s="97">
        <f>'COGS-PRICE-MARGIN_CWS'!$E130*AQ$50</f>
        <v>1733951.05</v>
      </c>
      <c r="AR59" s="97">
        <f>'COGS-PRICE-MARGIN_CWS'!$E130*AR$50</f>
        <v>1733951.05</v>
      </c>
      <c r="AS59" s="97">
        <f>'COGS-PRICE-MARGIN_CWS'!$E130*AS$50</f>
        <v>1733951.05</v>
      </c>
      <c r="AT59" s="97">
        <f>'COGS-PRICE-MARGIN_CWS'!$E130*AT$50</f>
        <v>1733951.05</v>
      </c>
      <c r="AU59" s="97">
        <f>'COGS-PRICE-MARGIN_CWS'!$E130*AU$50</f>
        <v>1733951.05</v>
      </c>
      <c r="AV59" s="97">
        <f>'COGS-PRICE-MARGIN_CWS'!$E130*AV$50</f>
        <v>1733951.05</v>
      </c>
      <c r="AW59" s="97">
        <f>'COGS-PRICE-MARGIN_CWS'!$E130*AW$50</f>
        <v>1733951.05</v>
      </c>
      <c r="AX59" s="97">
        <f>'COGS-PRICE-MARGIN_CWS'!$E130*AX$50</f>
        <v>1155776.55</v>
      </c>
      <c r="AY59" s="97">
        <f>'COGS-PRICE-MARGIN_CWS'!$E180*AY$50</f>
        <v>1061499.7595000002</v>
      </c>
      <c r="AZ59" s="97">
        <f>'COGS-PRICE-MARGIN_CWS'!$E180*AZ$50</f>
        <v>1698522.1195000003</v>
      </c>
      <c r="BA59" s="97">
        <f>'COGS-PRICE-MARGIN_CWS'!$E180*BA$50</f>
        <v>1910454.5585000003</v>
      </c>
      <c r="BB59" s="97">
        <f>'COGS-PRICE-MARGIN_CWS'!$E180*BB$50</f>
        <v>1910454.5585000003</v>
      </c>
      <c r="BC59" s="97">
        <f>'COGS-PRICE-MARGIN_CWS'!$E180*BC$50</f>
        <v>1910454.5585000003</v>
      </c>
      <c r="BD59" s="97">
        <f>'COGS-PRICE-MARGIN_CWS'!$E180*BD$50</f>
        <v>1910454.5585000003</v>
      </c>
      <c r="BE59" s="97">
        <f>'COGS-PRICE-MARGIN_CWS'!$E180*BE$50</f>
        <v>1910454.5585000003</v>
      </c>
      <c r="BF59" s="97">
        <f>'COGS-PRICE-MARGIN_CWS'!$E180*BF$50</f>
        <v>1910454.5585000003</v>
      </c>
      <c r="BG59" s="97">
        <f>'COGS-PRICE-MARGIN_CWS'!$E180*BG$50</f>
        <v>1910454.5585000003</v>
      </c>
      <c r="BH59" s="97">
        <f>'COGS-PRICE-MARGIN_CWS'!$E180*BH$50</f>
        <v>1910454.5585000003</v>
      </c>
      <c r="BI59" s="97">
        <f>'COGS-PRICE-MARGIN_CWS'!$E180*BI$50</f>
        <v>1910454.5585000003</v>
      </c>
      <c r="BJ59" s="97">
        <f>'COGS-PRICE-MARGIN_CWS'!$E180*BJ$50</f>
        <v>1274044.7200000002</v>
      </c>
      <c r="BK59" s="118">
        <f>SUM(C59:BJ59)</f>
        <v>65467488.97549998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418500</v>
      </c>
      <c r="H63" s="99">
        <f t="shared" si="26"/>
        <v>418500</v>
      </c>
      <c r="I63" s="99">
        <f t="shared" si="26"/>
        <v>418500</v>
      </c>
      <c r="J63" s="99">
        <f t="shared" si="26"/>
        <v>418500</v>
      </c>
      <c r="K63" s="99">
        <f t="shared" si="26"/>
        <v>418500</v>
      </c>
      <c r="L63" s="99">
        <f t="shared" si="26"/>
        <v>418500</v>
      </c>
      <c r="M63" s="99">
        <f t="shared" si="26"/>
        <v>418500</v>
      </c>
      <c r="N63" s="99">
        <f t="shared" si="26"/>
        <v>391500</v>
      </c>
      <c r="O63" s="99">
        <f>SUM(O58:O61)</f>
        <v>8291430</v>
      </c>
      <c r="P63" s="99">
        <f t="shared" ref="P63:BJ63" si="27">SUM(P58:P61)</f>
        <v>13260510</v>
      </c>
      <c r="Q63" s="99">
        <f t="shared" si="27"/>
        <v>14921685</v>
      </c>
      <c r="R63" s="99">
        <f t="shared" si="27"/>
        <v>14921685</v>
      </c>
      <c r="S63" s="99">
        <f t="shared" si="27"/>
        <v>14921685</v>
      </c>
      <c r="T63" s="99">
        <f t="shared" si="27"/>
        <v>14921685</v>
      </c>
      <c r="U63" s="99">
        <f t="shared" si="27"/>
        <v>14921685</v>
      </c>
      <c r="V63" s="99">
        <f t="shared" si="27"/>
        <v>14921685</v>
      </c>
      <c r="W63" s="99">
        <f t="shared" si="27"/>
        <v>14921685</v>
      </c>
      <c r="X63" s="99">
        <f t="shared" si="27"/>
        <v>14921685</v>
      </c>
      <c r="Y63" s="99">
        <f t="shared" si="27"/>
        <v>14921685</v>
      </c>
      <c r="Z63" s="99">
        <f t="shared" si="27"/>
        <v>9952605</v>
      </c>
      <c r="AA63" s="99">
        <f t="shared" si="27"/>
        <v>25255349.100000001</v>
      </c>
      <c r="AB63" s="99">
        <f t="shared" si="27"/>
        <v>40402376.100000001</v>
      </c>
      <c r="AC63" s="99">
        <f t="shared" si="27"/>
        <v>45441081</v>
      </c>
      <c r="AD63" s="99">
        <f t="shared" si="27"/>
        <v>45441081</v>
      </c>
      <c r="AE63" s="99">
        <f t="shared" si="27"/>
        <v>45441081</v>
      </c>
      <c r="AF63" s="99">
        <f t="shared" si="27"/>
        <v>45441081</v>
      </c>
      <c r="AG63" s="99">
        <f t="shared" si="27"/>
        <v>45441081</v>
      </c>
      <c r="AH63" s="99">
        <f t="shared" si="27"/>
        <v>45441081</v>
      </c>
      <c r="AI63" s="99">
        <f t="shared" si="27"/>
        <v>45441081</v>
      </c>
      <c r="AJ63" s="99">
        <f t="shared" si="27"/>
        <v>45441081</v>
      </c>
      <c r="AK63" s="99">
        <f t="shared" si="27"/>
        <v>45441081</v>
      </c>
      <c r="AL63" s="99">
        <f t="shared" si="27"/>
        <v>30294054</v>
      </c>
      <c r="AM63" s="99">
        <f t="shared" si="27"/>
        <v>26012700.450000003</v>
      </c>
      <c r="AN63" s="99">
        <f t="shared" si="27"/>
        <v>41607955.799999997</v>
      </c>
      <c r="AO63" s="99">
        <f t="shared" si="27"/>
        <v>46816678.350000001</v>
      </c>
      <c r="AP63" s="99">
        <f t="shared" si="27"/>
        <v>46816678.350000001</v>
      </c>
      <c r="AQ63" s="99">
        <f t="shared" si="27"/>
        <v>46816678.350000001</v>
      </c>
      <c r="AR63" s="99">
        <f t="shared" si="27"/>
        <v>46816678.350000001</v>
      </c>
      <c r="AS63" s="99">
        <f t="shared" si="27"/>
        <v>46816678.350000001</v>
      </c>
      <c r="AT63" s="99">
        <f t="shared" si="27"/>
        <v>46816678.350000001</v>
      </c>
      <c r="AU63" s="99">
        <f t="shared" si="27"/>
        <v>46816678.350000001</v>
      </c>
      <c r="AV63" s="99">
        <f t="shared" si="27"/>
        <v>46816678.350000001</v>
      </c>
      <c r="AW63" s="99">
        <f t="shared" si="27"/>
        <v>46816678.350000001</v>
      </c>
      <c r="AX63" s="99">
        <f t="shared" si="27"/>
        <v>31205966.850000001</v>
      </c>
      <c r="AY63" s="99">
        <f t="shared" si="27"/>
        <v>28660493.506500002</v>
      </c>
      <c r="AZ63" s="99">
        <f t="shared" si="27"/>
        <v>45860097.226500005</v>
      </c>
      <c r="BA63" s="99">
        <f t="shared" si="27"/>
        <v>51582273.079500005</v>
      </c>
      <c r="BB63" s="99">
        <f t="shared" si="27"/>
        <v>51582273.079500005</v>
      </c>
      <c r="BC63" s="99">
        <f t="shared" si="27"/>
        <v>51582273.079500005</v>
      </c>
      <c r="BD63" s="99">
        <f t="shared" si="27"/>
        <v>51582273.079500005</v>
      </c>
      <c r="BE63" s="99">
        <f t="shared" si="27"/>
        <v>51582273.079500005</v>
      </c>
      <c r="BF63" s="99">
        <f t="shared" si="27"/>
        <v>51582273.079500005</v>
      </c>
      <c r="BG63" s="99">
        <f t="shared" si="27"/>
        <v>51582273.079500005</v>
      </c>
      <c r="BH63" s="99">
        <f t="shared" si="27"/>
        <v>51582273.079500005</v>
      </c>
      <c r="BI63" s="99">
        <f t="shared" si="27"/>
        <v>51582273.079500005</v>
      </c>
      <c r="BJ63" s="99">
        <f t="shared" si="27"/>
        <v>34399207.440000005</v>
      </c>
      <c r="BK63" s="118">
        <f>SUM(C63:BJ63)</f>
        <v>1767622202.3384998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230330</v>
      </c>
      <c r="H65" s="99">
        <f t="shared" si="28"/>
        <v>230330</v>
      </c>
      <c r="I65" s="99">
        <f t="shared" si="28"/>
        <v>230330</v>
      </c>
      <c r="J65" s="99">
        <f t="shared" si="28"/>
        <v>230330</v>
      </c>
      <c r="K65" s="99">
        <f t="shared" si="28"/>
        <v>230330</v>
      </c>
      <c r="L65" s="99">
        <f t="shared" si="28"/>
        <v>230330</v>
      </c>
      <c r="M65" s="99">
        <f t="shared" si="28"/>
        <v>230330</v>
      </c>
      <c r="N65" s="99">
        <f t="shared" si="28"/>
        <v>215470</v>
      </c>
      <c r="O65" s="99">
        <f t="shared" si="28"/>
        <v>5834710</v>
      </c>
      <c r="P65" s="99">
        <f t="shared" si="28"/>
        <v>9331470</v>
      </c>
      <c r="Q65" s="99">
        <f t="shared" si="28"/>
        <v>10500445</v>
      </c>
      <c r="R65" s="99">
        <f t="shared" si="28"/>
        <v>10500445</v>
      </c>
      <c r="S65" s="99">
        <f t="shared" si="28"/>
        <v>10500445</v>
      </c>
      <c r="T65" s="99">
        <f t="shared" si="28"/>
        <v>10500445</v>
      </c>
      <c r="U65" s="99">
        <f t="shared" si="28"/>
        <v>10500445</v>
      </c>
      <c r="V65" s="99">
        <f t="shared" si="28"/>
        <v>10500445</v>
      </c>
      <c r="W65" s="99">
        <f t="shared" si="28"/>
        <v>10500445</v>
      </c>
      <c r="X65" s="99">
        <f t="shared" si="28"/>
        <v>10500445</v>
      </c>
      <c r="Y65" s="99">
        <f t="shared" si="28"/>
        <v>10500445</v>
      </c>
      <c r="Z65" s="99">
        <f t="shared" si="28"/>
        <v>7003685</v>
      </c>
      <c r="AA65" s="99">
        <f t="shared" si="28"/>
        <v>17772282.700000003</v>
      </c>
      <c r="AB65" s="99">
        <f t="shared" si="28"/>
        <v>28431301.699999996</v>
      </c>
      <c r="AC65" s="99">
        <f t="shared" si="28"/>
        <v>31977057</v>
      </c>
      <c r="AD65" s="99">
        <f t="shared" si="28"/>
        <v>31977057</v>
      </c>
      <c r="AE65" s="99">
        <f t="shared" si="28"/>
        <v>31977057</v>
      </c>
      <c r="AF65" s="99">
        <f t="shared" si="28"/>
        <v>31977057</v>
      </c>
      <c r="AG65" s="99">
        <f t="shared" si="28"/>
        <v>31977057</v>
      </c>
      <c r="AH65" s="99">
        <f t="shared" si="28"/>
        <v>31977057</v>
      </c>
      <c r="AI65" s="99">
        <f t="shared" si="28"/>
        <v>31977057</v>
      </c>
      <c r="AJ65" s="99">
        <f t="shared" si="28"/>
        <v>31977057</v>
      </c>
      <c r="AK65" s="99">
        <f t="shared" si="28"/>
        <v>31977057</v>
      </c>
      <c r="AL65" s="99">
        <f t="shared" si="28"/>
        <v>21318038</v>
      </c>
      <c r="AM65" s="99">
        <f t="shared" si="28"/>
        <v>21407489.037</v>
      </c>
      <c r="AN65" s="99">
        <f t="shared" si="28"/>
        <v>34241806.588</v>
      </c>
      <c r="AO65" s="99">
        <f t="shared" si="28"/>
        <v>38528392.331000008</v>
      </c>
      <c r="AP65" s="99">
        <f t="shared" si="28"/>
        <v>38528392.331000008</v>
      </c>
      <c r="AQ65" s="99">
        <f t="shared" si="28"/>
        <v>38528392.331000008</v>
      </c>
      <c r="AR65" s="99">
        <f t="shared" si="28"/>
        <v>38528392.331000008</v>
      </c>
      <c r="AS65" s="99">
        <f t="shared" si="28"/>
        <v>38528392.331000008</v>
      </c>
      <c r="AT65" s="99">
        <f t="shared" si="28"/>
        <v>38528392.331000008</v>
      </c>
      <c r="AU65" s="99">
        <f t="shared" si="28"/>
        <v>38528392.331000008</v>
      </c>
      <c r="AV65" s="99">
        <f t="shared" si="28"/>
        <v>38528392.331000008</v>
      </c>
      <c r="AW65" s="99">
        <f t="shared" si="28"/>
        <v>38528392.331000008</v>
      </c>
      <c r="AX65" s="99">
        <f t="shared" si="28"/>
        <v>25681354.941</v>
      </c>
      <c r="AY65" s="99">
        <f t="shared" si="28"/>
        <v>16974075.593499999</v>
      </c>
      <c r="AZ65" s="99">
        <f t="shared" si="28"/>
        <v>27160479.873500004</v>
      </c>
      <c r="BA65" s="99">
        <f t="shared" si="28"/>
        <v>30549418.220499992</v>
      </c>
      <c r="BB65" s="99">
        <f t="shared" si="28"/>
        <v>30549418.220499992</v>
      </c>
      <c r="BC65" s="99">
        <f t="shared" si="28"/>
        <v>30549418.220499992</v>
      </c>
      <c r="BD65" s="99">
        <f t="shared" si="28"/>
        <v>30549418.220499992</v>
      </c>
      <c r="BE65" s="99">
        <f t="shared" si="28"/>
        <v>30549418.220499992</v>
      </c>
      <c r="BF65" s="99">
        <f t="shared" si="28"/>
        <v>30549418.220499992</v>
      </c>
      <c r="BG65" s="99">
        <f t="shared" si="28"/>
        <v>30549418.220499992</v>
      </c>
      <c r="BH65" s="99">
        <f t="shared" si="28"/>
        <v>30549418.220499992</v>
      </c>
      <c r="BI65" s="99">
        <f t="shared" si="28"/>
        <v>30549418.220499992</v>
      </c>
      <c r="BJ65" s="99">
        <f t="shared" si="28"/>
        <v>20372808.559999995</v>
      </c>
      <c r="BK65" s="118">
        <f>SUM(C65:BJ65)</f>
        <v>1241488834.9564996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0.41304347826086951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0.41304347826086957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0.45144250304754169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0.45144250304754169</v>
      </c>
      <c r="AR66" s="100">
        <f t="shared" si="29"/>
        <v>0.45144250304754169</v>
      </c>
      <c r="AS66" s="100">
        <f t="shared" si="29"/>
        <v>0.45144250304754169</v>
      </c>
      <c r="AT66" s="100">
        <f t="shared" si="29"/>
        <v>0.45144250304754169</v>
      </c>
      <c r="AU66" s="100">
        <f t="shared" si="29"/>
        <v>0.45144250304754169</v>
      </c>
      <c r="AV66" s="100">
        <f t="shared" si="29"/>
        <v>0.45144250304754169</v>
      </c>
      <c r="AW66" s="100">
        <f t="shared" si="29"/>
        <v>0.45144250304754169</v>
      </c>
      <c r="AX66" s="100">
        <f t="shared" si="29"/>
        <v>0.45144250304754163</v>
      </c>
      <c r="AY66" s="100">
        <f t="shared" si="29"/>
        <v>0.37195652173913041</v>
      </c>
      <c r="AZ66" s="100">
        <f t="shared" si="29"/>
        <v>0.37195652173913046</v>
      </c>
      <c r="BA66" s="100">
        <f t="shared" si="29"/>
        <v>0.37195652173913035</v>
      </c>
      <c r="BB66" s="100">
        <f t="shared" si="29"/>
        <v>0.37195652173913035</v>
      </c>
      <c r="BC66" s="100">
        <f t="shared" si="29"/>
        <v>0.37195652173913035</v>
      </c>
      <c r="BD66" s="100">
        <f t="shared" si="29"/>
        <v>0.37195652173913035</v>
      </c>
      <c r="BE66" s="100">
        <f t="shared" si="29"/>
        <v>0.37195652173913035</v>
      </c>
      <c r="BF66" s="100">
        <f t="shared" si="29"/>
        <v>0.37195652173913035</v>
      </c>
      <c r="BG66" s="100">
        <f t="shared" si="29"/>
        <v>0.37195652173913035</v>
      </c>
      <c r="BH66" s="100">
        <f t="shared" si="29"/>
        <v>0.37195652173913035</v>
      </c>
      <c r="BI66" s="100">
        <f t="shared" si="29"/>
        <v>0.37195652173913035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1206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22</v>
      </c>
      <c r="H71" s="169">
        <f t="shared" si="30"/>
        <v>22</v>
      </c>
      <c r="I71" s="169">
        <f t="shared" si="30"/>
        <v>22</v>
      </c>
      <c r="J71" s="169">
        <f t="shared" si="30"/>
        <v>22</v>
      </c>
      <c r="K71" s="169">
        <f t="shared" si="30"/>
        <v>22</v>
      </c>
      <c r="L71" s="169">
        <f t="shared" si="30"/>
        <v>22</v>
      </c>
      <c r="M71" s="169">
        <f t="shared" si="30"/>
        <v>22</v>
      </c>
      <c r="N71" s="169">
        <f t="shared" si="30"/>
        <v>21</v>
      </c>
      <c r="O71" s="102">
        <f t="shared" si="30"/>
        <v>430</v>
      </c>
      <c r="P71" s="102">
        <f t="shared" si="30"/>
        <v>688</v>
      </c>
      <c r="Q71" s="102">
        <f t="shared" si="30"/>
        <v>774</v>
      </c>
      <c r="R71" s="102">
        <f t="shared" si="30"/>
        <v>774</v>
      </c>
      <c r="S71" s="102">
        <f t="shared" si="30"/>
        <v>774</v>
      </c>
      <c r="T71" s="102">
        <f t="shared" si="30"/>
        <v>774</v>
      </c>
      <c r="U71" s="102">
        <f t="shared" si="30"/>
        <v>774</v>
      </c>
      <c r="V71" s="102">
        <f t="shared" si="30"/>
        <v>774</v>
      </c>
      <c r="W71" s="102">
        <f t="shared" si="30"/>
        <v>774</v>
      </c>
      <c r="X71" s="102">
        <f t="shared" si="30"/>
        <v>774</v>
      </c>
      <c r="Y71" s="102">
        <f t="shared" si="30"/>
        <v>774</v>
      </c>
      <c r="Z71" s="102">
        <f t="shared" si="30"/>
        <v>516</v>
      </c>
      <c r="AA71" s="102">
        <f t="shared" si="30"/>
        <v>1143</v>
      </c>
      <c r="AB71" s="102">
        <f t="shared" si="30"/>
        <v>1829</v>
      </c>
      <c r="AC71" s="102">
        <f t="shared" si="30"/>
        <v>2058</v>
      </c>
      <c r="AD71" s="102">
        <f t="shared" si="30"/>
        <v>2058</v>
      </c>
      <c r="AE71" s="102">
        <f t="shared" si="30"/>
        <v>2058</v>
      </c>
      <c r="AF71" s="102">
        <f t="shared" si="30"/>
        <v>2058</v>
      </c>
      <c r="AG71" s="102">
        <f t="shared" si="30"/>
        <v>2058</v>
      </c>
      <c r="AH71" s="102">
        <f t="shared" si="30"/>
        <v>2058</v>
      </c>
      <c r="AI71" s="102">
        <f t="shared" si="30"/>
        <v>2058</v>
      </c>
      <c r="AJ71" s="102">
        <f t="shared" si="30"/>
        <v>2058</v>
      </c>
      <c r="AK71" s="102">
        <f t="shared" si="30"/>
        <v>2058</v>
      </c>
      <c r="AL71" s="102">
        <f t="shared" si="30"/>
        <v>1372</v>
      </c>
      <c r="AM71" s="102">
        <f t="shared" si="30"/>
        <v>1178</v>
      </c>
      <c r="AN71" s="102">
        <f t="shared" si="30"/>
        <v>1884</v>
      </c>
      <c r="AO71" s="102">
        <f t="shared" si="30"/>
        <v>2120</v>
      </c>
      <c r="AP71" s="102">
        <f t="shared" si="30"/>
        <v>2120</v>
      </c>
      <c r="AQ71" s="102">
        <f t="shared" si="30"/>
        <v>2120</v>
      </c>
      <c r="AR71" s="102">
        <f t="shared" si="30"/>
        <v>2120</v>
      </c>
      <c r="AS71" s="102">
        <f t="shared" si="30"/>
        <v>2120</v>
      </c>
      <c r="AT71" s="102">
        <f t="shared" si="30"/>
        <v>2120</v>
      </c>
      <c r="AU71" s="102">
        <f t="shared" si="30"/>
        <v>2120</v>
      </c>
      <c r="AV71" s="102">
        <f t="shared" si="30"/>
        <v>2120</v>
      </c>
      <c r="AW71" s="102">
        <f t="shared" si="30"/>
        <v>2120</v>
      </c>
      <c r="AX71" s="102">
        <f t="shared" si="30"/>
        <v>1413</v>
      </c>
      <c r="AY71" s="102">
        <f t="shared" si="30"/>
        <v>1213</v>
      </c>
      <c r="AZ71" s="102">
        <f t="shared" si="30"/>
        <v>1941</v>
      </c>
      <c r="BA71" s="102">
        <f t="shared" si="30"/>
        <v>2183</v>
      </c>
      <c r="BB71" s="102">
        <f t="shared" si="30"/>
        <v>2183</v>
      </c>
      <c r="BC71" s="102">
        <f t="shared" si="30"/>
        <v>2183</v>
      </c>
      <c r="BD71" s="102">
        <f t="shared" si="30"/>
        <v>2183</v>
      </c>
      <c r="BE71" s="102">
        <f t="shared" si="30"/>
        <v>2183</v>
      </c>
      <c r="BF71" s="102">
        <f t="shared" si="30"/>
        <v>2183</v>
      </c>
      <c r="BG71" s="102">
        <f t="shared" si="30"/>
        <v>2183</v>
      </c>
      <c r="BH71" s="102">
        <f t="shared" si="30"/>
        <v>2183</v>
      </c>
      <c r="BI71" s="102">
        <f t="shared" si="30"/>
        <v>2183</v>
      </c>
      <c r="BJ71" s="102">
        <f t="shared" si="30"/>
        <v>1456</v>
      </c>
      <c r="BK71" s="103">
        <f>SUM(C71:BJ71)</f>
        <v>79466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9</v>
      </c>
      <c r="H72" s="169">
        <f t="shared" si="31"/>
        <v>9</v>
      </c>
      <c r="I72" s="169">
        <f t="shared" si="31"/>
        <v>9</v>
      </c>
      <c r="J72" s="169">
        <f t="shared" si="31"/>
        <v>9</v>
      </c>
      <c r="K72" s="169">
        <f t="shared" si="31"/>
        <v>9</v>
      </c>
      <c r="L72" s="169">
        <f t="shared" si="31"/>
        <v>9</v>
      </c>
      <c r="M72" s="169">
        <f t="shared" si="31"/>
        <v>9</v>
      </c>
      <c r="N72" s="169">
        <f t="shared" si="31"/>
        <v>8</v>
      </c>
      <c r="O72" s="102">
        <f t="shared" ref="O72:BJ72" si="32">ROUNDUP(+O50*O70,0)</f>
        <v>144</v>
      </c>
      <c r="P72" s="102">
        <f t="shared" si="32"/>
        <v>230</v>
      </c>
      <c r="Q72" s="102">
        <f t="shared" si="32"/>
        <v>259</v>
      </c>
      <c r="R72" s="102">
        <f t="shared" si="32"/>
        <v>259</v>
      </c>
      <c r="S72" s="102">
        <f t="shared" si="32"/>
        <v>259</v>
      </c>
      <c r="T72" s="102">
        <f t="shared" si="32"/>
        <v>259</v>
      </c>
      <c r="U72" s="102">
        <f t="shared" si="32"/>
        <v>259</v>
      </c>
      <c r="V72" s="102">
        <f t="shared" si="32"/>
        <v>259</v>
      </c>
      <c r="W72" s="102">
        <f t="shared" si="32"/>
        <v>259</v>
      </c>
      <c r="X72" s="102">
        <f t="shared" si="32"/>
        <v>259</v>
      </c>
      <c r="Y72" s="102">
        <f t="shared" si="32"/>
        <v>259</v>
      </c>
      <c r="Z72" s="102">
        <f t="shared" si="32"/>
        <v>173</v>
      </c>
      <c r="AA72" s="102">
        <f t="shared" si="32"/>
        <v>491</v>
      </c>
      <c r="AB72" s="102">
        <f t="shared" si="32"/>
        <v>785</v>
      </c>
      <c r="AC72" s="102">
        <f t="shared" si="32"/>
        <v>882</v>
      </c>
      <c r="AD72" s="102">
        <f t="shared" si="32"/>
        <v>882</v>
      </c>
      <c r="AE72" s="102">
        <f t="shared" si="32"/>
        <v>882</v>
      </c>
      <c r="AF72" s="102">
        <f t="shared" si="32"/>
        <v>882</v>
      </c>
      <c r="AG72" s="102">
        <f t="shared" si="32"/>
        <v>882</v>
      </c>
      <c r="AH72" s="102">
        <f t="shared" si="32"/>
        <v>882</v>
      </c>
      <c r="AI72" s="102">
        <f t="shared" si="32"/>
        <v>882</v>
      </c>
      <c r="AJ72" s="102">
        <f t="shared" si="32"/>
        <v>882</v>
      </c>
      <c r="AK72" s="102">
        <f t="shared" si="32"/>
        <v>882</v>
      </c>
      <c r="AL72" s="102">
        <f t="shared" si="32"/>
        <v>588</v>
      </c>
      <c r="AM72" s="102">
        <f t="shared" si="32"/>
        <v>505</v>
      </c>
      <c r="AN72" s="102">
        <f t="shared" si="32"/>
        <v>808</v>
      </c>
      <c r="AO72" s="102">
        <f t="shared" si="32"/>
        <v>909</v>
      </c>
      <c r="AP72" s="102">
        <f t="shared" si="32"/>
        <v>909</v>
      </c>
      <c r="AQ72" s="102">
        <f t="shared" si="32"/>
        <v>909</v>
      </c>
      <c r="AR72" s="102">
        <f t="shared" si="32"/>
        <v>909</v>
      </c>
      <c r="AS72" s="102">
        <f t="shared" si="32"/>
        <v>909</v>
      </c>
      <c r="AT72" s="102">
        <f t="shared" si="32"/>
        <v>909</v>
      </c>
      <c r="AU72" s="102">
        <f t="shared" si="32"/>
        <v>909</v>
      </c>
      <c r="AV72" s="102">
        <f t="shared" si="32"/>
        <v>909</v>
      </c>
      <c r="AW72" s="102">
        <f t="shared" si="32"/>
        <v>909</v>
      </c>
      <c r="AX72" s="102">
        <f t="shared" si="32"/>
        <v>606</v>
      </c>
      <c r="AY72" s="102">
        <f t="shared" si="32"/>
        <v>520</v>
      </c>
      <c r="AZ72" s="102">
        <f t="shared" si="32"/>
        <v>832</v>
      </c>
      <c r="BA72" s="102">
        <f t="shared" si="32"/>
        <v>936</v>
      </c>
      <c r="BB72" s="102">
        <f t="shared" si="32"/>
        <v>936</v>
      </c>
      <c r="BC72" s="102">
        <f t="shared" si="32"/>
        <v>936</v>
      </c>
      <c r="BD72" s="102">
        <f t="shared" si="32"/>
        <v>936</v>
      </c>
      <c r="BE72" s="102">
        <f t="shared" si="32"/>
        <v>936</v>
      </c>
      <c r="BF72" s="102">
        <f t="shared" si="32"/>
        <v>936</v>
      </c>
      <c r="BG72" s="102">
        <f t="shared" si="32"/>
        <v>936</v>
      </c>
      <c r="BH72" s="102">
        <f t="shared" si="32"/>
        <v>936</v>
      </c>
      <c r="BI72" s="102">
        <f t="shared" si="32"/>
        <v>936</v>
      </c>
      <c r="BJ72" s="102">
        <f t="shared" si="32"/>
        <v>624</v>
      </c>
      <c r="BK72" s="103">
        <f>SUM(C72:BJ72)</f>
        <v>33256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912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912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1824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22500</v>
      </c>
      <c r="H81" s="90">
        <f>'COGS-PRICE-MARGIN_CWS'!$B49*H72</f>
        <v>22500</v>
      </c>
      <c r="I81" s="90">
        <f>'COGS-PRICE-MARGIN_CWS'!$B49*I72</f>
        <v>22500</v>
      </c>
      <c r="J81" s="90">
        <f>'COGS-PRICE-MARGIN_CWS'!$B49*J72</f>
        <v>22500</v>
      </c>
      <c r="K81" s="90">
        <f>'COGS-PRICE-MARGIN_CWS'!$B49*K72</f>
        <v>22500</v>
      </c>
      <c r="L81" s="90">
        <f>'COGS-PRICE-MARGIN_CWS'!$B49*L72</f>
        <v>22500</v>
      </c>
      <c r="M81" s="90">
        <f>'COGS-PRICE-MARGIN_CWS'!$B49*M72</f>
        <v>22500</v>
      </c>
      <c r="N81" s="90">
        <f>'COGS-PRICE-MARGIN_CWS'!$B49*N72</f>
        <v>20000</v>
      </c>
      <c r="O81" s="169">
        <f>'COGS-PRICE-MARGIN_CWS'!$B95*O72</f>
        <v>385200</v>
      </c>
      <c r="P81" s="169">
        <f>'COGS-PRICE-MARGIN_CWS'!$B95*P72</f>
        <v>615250</v>
      </c>
      <c r="Q81" s="169">
        <f>'COGS-PRICE-MARGIN_CWS'!$B95*Q72</f>
        <v>692825</v>
      </c>
      <c r="R81" s="169">
        <f>'COGS-PRICE-MARGIN_CWS'!$B95*R72</f>
        <v>692825</v>
      </c>
      <c r="S81" s="169">
        <f>'COGS-PRICE-MARGIN_CWS'!$B95*S72</f>
        <v>692825</v>
      </c>
      <c r="T81" s="169">
        <f>'COGS-PRICE-MARGIN_CWS'!$B95*T72</f>
        <v>692825</v>
      </c>
      <c r="U81" s="169">
        <f>'COGS-PRICE-MARGIN_CWS'!$B95*U72</f>
        <v>692825</v>
      </c>
      <c r="V81" s="169">
        <f>'COGS-PRICE-MARGIN_CWS'!$B95*V72</f>
        <v>692825</v>
      </c>
      <c r="W81" s="169">
        <f>'COGS-PRICE-MARGIN_CWS'!$B95*W72</f>
        <v>692825</v>
      </c>
      <c r="X81" s="169">
        <f>'COGS-PRICE-MARGIN_CWS'!$B95*X72</f>
        <v>692825</v>
      </c>
      <c r="Y81" s="169">
        <f>'COGS-PRICE-MARGIN_CWS'!$B95*Y72</f>
        <v>692825</v>
      </c>
      <c r="Z81" s="169">
        <f>'COGS-PRICE-MARGIN_CWS'!$B95*Z72</f>
        <v>462775</v>
      </c>
      <c r="AA81" s="90">
        <f>'COGS-PRICE-MARGIN_CWS'!$B145*AA72</f>
        <v>1405364.75</v>
      </c>
      <c r="AB81" s="90">
        <f>'COGS-PRICE-MARGIN_CWS'!$B145*AB72</f>
        <v>2246866.25</v>
      </c>
      <c r="AC81" s="90">
        <f>'COGS-PRICE-MARGIN_CWS'!$B145*AC72</f>
        <v>2524504.5</v>
      </c>
      <c r="AD81" s="90">
        <f>'COGS-PRICE-MARGIN_CWS'!$B145*AD72</f>
        <v>2524504.5</v>
      </c>
      <c r="AE81" s="90">
        <f>'COGS-PRICE-MARGIN_CWS'!$B145*AE72</f>
        <v>2524504.5</v>
      </c>
      <c r="AF81" s="90">
        <f>'COGS-PRICE-MARGIN_CWS'!$B145*AF72</f>
        <v>2524504.5</v>
      </c>
      <c r="AG81" s="90">
        <f>'COGS-PRICE-MARGIN_CWS'!$B145*AG72</f>
        <v>2524504.5</v>
      </c>
      <c r="AH81" s="90">
        <f>'COGS-PRICE-MARGIN_CWS'!$B145*AH72</f>
        <v>2524504.5</v>
      </c>
      <c r="AI81" s="90">
        <f>'COGS-PRICE-MARGIN_CWS'!$B145*AI72</f>
        <v>2524504.5</v>
      </c>
      <c r="AJ81" s="90">
        <f>'COGS-PRICE-MARGIN_CWS'!$B145*AJ72</f>
        <v>2524504.5</v>
      </c>
      <c r="AK81" s="90">
        <f>'COGS-PRICE-MARGIN_CWS'!$B145*AK72</f>
        <v>2524504.5</v>
      </c>
      <c r="AL81" s="90">
        <f>'COGS-PRICE-MARGIN_CWS'!$B145*AL72</f>
        <v>1683003</v>
      </c>
      <c r="AM81" s="90">
        <f>'COGS-PRICE-MARGIN_CWS'!$B195*AM72</f>
        <v>1546616.7875000001</v>
      </c>
      <c r="AN81" s="90">
        <f>'COGS-PRICE-MARGIN_CWS'!$B195*AN72</f>
        <v>2474586.86</v>
      </c>
      <c r="AO81" s="90">
        <f>'COGS-PRICE-MARGIN_CWS'!$B195*AO72</f>
        <v>2783910.2175000003</v>
      </c>
      <c r="AP81" s="90">
        <f>'COGS-PRICE-MARGIN_CWS'!$B195*AP72</f>
        <v>2783910.2175000003</v>
      </c>
      <c r="AQ81" s="90">
        <f>'COGS-PRICE-MARGIN_CWS'!$B195*AQ72</f>
        <v>2783910.2175000003</v>
      </c>
      <c r="AR81" s="90">
        <f>'COGS-PRICE-MARGIN_CWS'!$B195*AR72</f>
        <v>2783910.2175000003</v>
      </c>
      <c r="AS81" s="90">
        <f>'COGS-PRICE-MARGIN_CWS'!$B195*AS72</f>
        <v>2783910.2175000003</v>
      </c>
      <c r="AT81" s="90">
        <f>'COGS-PRICE-MARGIN_CWS'!$B195*AT72</f>
        <v>2783910.2175000003</v>
      </c>
      <c r="AU81" s="90">
        <f>'COGS-PRICE-MARGIN_CWS'!$B195*AU72</f>
        <v>2783910.2175000003</v>
      </c>
      <c r="AV81" s="90">
        <f>'COGS-PRICE-MARGIN_CWS'!$B195*AV72</f>
        <v>2783910.2175000003</v>
      </c>
      <c r="AW81" s="90">
        <f>'COGS-PRICE-MARGIN_CWS'!$B195*AW72</f>
        <v>2783910.2175000003</v>
      </c>
      <c r="AX81" s="90">
        <f>'COGS-PRICE-MARGIN_CWS'!$B195*AX72</f>
        <v>1855940.145</v>
      </c>
      <c r="AY81" s="90">
        <f>'COGS-PRICE-MARGIN_CWS'!$B245*AY72</f>
        <v>1704034.8130000001</v>
      </c>
      <c r="AZ81" s="90">
        <f>'COGS-PRICE-MARGIN_CWS'!$B245*AZ72</f>
        <v>2726455.7008000002</v>
      </c>
      <c r="BA81" s="90">
        <f>'COGS-PRICE-MARGIN_CWS'!$B245*BA72</f>
        <v>3067262.6634</v>
      </c>
      <c r="BB81" s="90">
        <f>'COGS-PRICE-MARGIN_CWS'!$B245*BB72</f>
        <v>3067262.6634</v>
      </c>
      <c r="BC81" s="90">
        <f>'COGS-PRICE-MARGIN_CWS'!$B245*BC72</f>
        <v>3067262.6634</v>
      </c>
      <c r="BD81" s="90">
        <f>'COGS-PRICE-MARGIN_CWS'!$B245*BD72</f>
        <v>3067262.6634</v>
      </c>
      <c r="BE81" s="90">
        <f>'COGS-PRICE-MARGIN_CWS'!$B245*BE72</f>
        <v>3067262.6634</v>
      </c>
      <c r="BF81" s="90">
        <f>'COGS-PRICE-MARGIN_CWS'!$B245*BF72</f>
        <v>3067262.6634</v>
      </c>
      <c r="BG81" s="90">
        <f>'COGS-PRICE-MARGIN_CWS'!$B245*BG72</f>
        <v>3067262.6634</v>
      </c>
      <c r="BH81" s="90">
        <f>'COGS-PRICE-MARGIN_CWS'!$B245*BH72</f>
        <v>3067262.6634</v>
      </c>
      <c r="BI81" s="90">
        <f>'COGS-PRICE-MARGIN_CWS'!$B245*BI72</f>
        <v>3067262.6634</v>
      </c>
      <c r="BJ81" s="90">
        <f>'COGS-PRICE-MARGIN_CWS'!$B245*BJ72</f>
        <v>2044841.7756000001</v>
      </c>
      <c r="BK81" s="118">
        <f>SUM(C81:BJ81)</f>
        <v>100957456.50999996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1211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1191600</v>
      </c>
      <c r="H86" s="97">
        <f t="shared" si="36"/>
        <v>1191600</v>
      </c>
      <c r="I86" s="97">
        <f t="shared" si="36"/>
        <v>1191600</v>
      </c>
      <c r="J86" s="97">
        <f t="shared" si="36"/>
        <v>1191600</v>
      </c>
      <c r="K86" s="97">
        <f t="shared" si="36"/>
        <v>1191600</v>
      </c>
      <c r="L86" s="97">
        <f t="shared" si="36"/>
        <v>1191600</v>
      </c>
      <c r="M86" s="97">
        <f t="shared" si="36"/>
        <v>1191600</v>
      </c>
      <c r="N86" s="97">
        <f t="shared" si="36"/>
        <v>1139960</v>
      </c>
      <c r="O86" s="97">
        <f t="shared" si="36"/>
        <v>25498635</v>
      </c>
      <c r="P86" s="97">
        <f t="shared" si="36"/>
        <v>40805520</v>
      </c>
      <c r="Q86" s="97">
        <f t="shared" si="36"/>
        <v>45901395</v>
      </c>
      <c r="R86" s="97">
        <f t="shared" si="36"/>
        <v>45901395</v>
      </c>
      <c r="S86" s="97">
        <f t="shared" si="36"/>
        <v>45901395</v>
      </c>
      <c r="T86" s="97">
        <f t="shared" si="36"/>
        <v>45901395</v>
      </c>
      <c r="U86" s="97">
        <f t="shared" si="36"/>
        <v>45901395</v>
      </c>
      <c r="V86" s="97">
        <f t="shared" si="36"/>
        <v>45901395</v>
      </c>
      <c r="W86" s="97">
        <f t="shared" si="36"/>
        <v>45901395</v>
      </c>
      <c r="X86" s="97">
        <f t="shared" si="36"/>
        <v>45901395</v>
      </c>
      <c r="Y86" s="97">
        <f t="shared" si="36"/>
        <v>45901395</v>
      </c>
      <c r="Z86" s="97">
        <f t="shared" si="36"/>
        <v>30594510</v>
      </c>
      <c r="AA86" s="97">
        <f t="shared" si="36"/>
        <v>35104351.350000001</v>
      </c>
      <c r="AB86" s="97">
        <f t="shared" si="36"/>
        <v>56170511.350000001</v>
      </c>
      <c r="AC86" s="97">
        <f t="shared" si="36"/>
        <v>63198480</v>
      </c>
      <c r="AD86" s="97">
        <f t="shared" si="36"/>
        <v>63198480</v>
      </c>
      <c r="AE86" s="97">
        <f t="shared" si="36"/>
        <v>63198480</v>
      </c>
      <c r="AF86" s="97">
        <f t="shared" si="36"/>
        <v>63198480</v>
      </c>
      <c r="AG86" s="97">
        <f t="shared" si="36"/>
        <v>63198480</v>
      </c>
      <c r="AH86" s="97">
        <f t="shared" si="36"/>
        <v>63198480</v>
      </c>
      <c r="AI86" s="97">
        <f t="shared" si="36"/>
        <v>63198480</v>
      </c>
      <c r="AJ86" s="97">
        <f t="shared" si="36"/>
        <v>63198480</v>
      </c>
      <c r="AK86" s="97">
        <f t="shared" si="36"/>
        <v>63198480</v>
      </c>
      <c r="AL86" s="97">
        <f t="shared" si="36"/>
        <v>42132320</v>
      </c>
      <c r="AM86" s="97">
        <f t="shared" si="36"/>
        <v>77294088.085000008</v>
      </c>
      <c r="AN86" s="97">
        <f t="shared" si="36"/>
        <v>123670540.936</v>
      </c>
      <c r="AO86" s="97">
        <f t="shared" si="36"/>
        <v>139129358.553</v>
      </c>
      <c r="AP86" s="97">
        <f t="shared" si="36"/>
        <v>139129358.553</v>
      </c>
      <c r="AQ86" s="97">
        <f t="shared" si="36"/>
        <v>139129358.553</v>
      </c>
      <c r="AR86" s="97">
        <f t="shared" si="36"/>
        <v>139129358.553</v>
      </c>
      <c r="AS86" s="97">
        <f t="shared" si="36"/>
        <v>139129358.553</v>
      </c>
      <c r="AT86" s="97">
        <f t="shared" si="36"/>
        <v>139129358.553</v>
      </c>
      <c r="AU86" s="97">
        <f t="shared" si="36"/>
        <v>139129358.553</v>
      </c>
      <c r="AV86" s="97">
        <f t="shared" si="36"/>
        <v>139129358.553</v>
      </c>
      <c r="AW86" s="97">
        <f t="shared" si="36"/>
        <v>139129358.553</v>
      </c>
      <c r="AX86" s="97">
        <f t="shared" si="36"/>
        <v>92752905.702000007</v>
      </c>
      <c r="AY86" s="97">
        <f t="shared" si="36"/>
        <v>85186011.097880021</v>
      </c>
      <c r="AZ86" s="97">
        <f t="shared" si="36"/>
        <v>136283461.15970001</v>
      </c>
      <c r="BA86" s="97">
        <f t="shared" si="36"/>
        <v>153315944.51364002</v>
      </c>
      <c r="BB86" s="97">
        <f t="shared" si="36"/>
        <v>153315944.51364002</v>
      </c>
      <c r="BC86" s="97">
        <f t="shared" si="36"/>
        <v>153315944.51364002</v>
      </c>
      <c r="BD86" s="97">
        <f t="shared" si="36"/>
        <v>153315944.51364002</v>
      </c>
      <c r="BE86" s="97">
        <f t="shared" si="36"/>
        <v>153315944.51364002</v>
      </c>
      <c r="BF86" s="97">
        <f t="shared" si="36"/>
        <v>153315944.51364002</v>
      </c>
      <c r="BG86" s="97">
        <f t="shared" si="36"/>
        <v>153315944.51364002</v>
      </c>
      <c r="BH86" s="97">
        <f t="shared" si="36"/>
        <v>153315944.51364002</v>
      </c>
      <c r="BI86" s="97">
        <f t="shared" si="36"/>
        <v>153315944.51364002</v>
      </c>
      <c r="BJ86" s="97">
        <f t="shared" si="36"/>
        <v>102218494.45182002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316600</v>
      </c>
      <c r="H87" s="97">
        <f t="shared" si="37"/>
        <v>316600</v>
      </c>
      <c r="I87" s="97">
        <f t="shared" si="37"/>
        <v>316600</v>
      </c>
      <c r="J87" s="97">
        <f t="shared" si="37"/>
        <v>316600</v>
      </c>
      <c r="K87" s="97">
        <f t="shared" si="37"/>
        <v>316600</v>
      </c>
      <c r="L87" s="97">
        <f t="shared" si="37"/>
        <v>316600</v>
      </c>
      <c r="M87" s="97">
        <f t="shared" si="37"/>
        <v>316600</v>
      </c>
      <c r="N87" s="97">
        <f t="shared" si="37"/>
        <v>302460</v>
      </c>
      <c r="O87" s="97">
        <f t="shared" si="37"/>
        <v>8432135</v>
      </c>
      <c r="P87" s="97">
        <f t="shared" si="37"/>
        <v>13493770</v>
      </c>
      <c r="Q87" s="97">
        <f t="shared" si="37"/>
        <v>15179020</v>
      </c>
      <c r="R87" s="97">
        <f t="shared" si="37"/>
        <v>15179020</v>
      </c>
      <c r="S87" s="97">
        <f t="shared" si="37"/>
        <v>15179020</v>
      </c>
      <c r="T87" s="97">
        <f t="shared" si="37"/>
        <v>15179020</v>
      </c>
      <c r="U87" s="97">
        <f t="shared" si="37"/>
        <v>15179020</v>
      </c>
      <c r="V87" s="97">
        <f t="shared" si="37"/>
        <v>15179020</v>
      </c>
      <c r="W87" s="97">
        <f t="shared" si="37"/>
        <v>15179020</v>
      </c>
      <c r="X87" s="97">
        <f t="shared" si="37"/>
        <v>15179020</v>
      </c>
      <c r="Y87" s="97">
        <f t="shared" si="37"/>
        <v>15179020</v>
      </c>
      <c r="Z87" s="97">
        <f t="shared" si="37"/>
        <v>10117385</v>
      </c>
      <c r="AA87" s="97">
        <f t="shared" si="37"/>
        <v>11734080.099999998</v>
      </c>
      <c r="AB87" s="97">
        <f t="shared" si="37"/>
        <v>18775215.099999994</v>
      </c>
      <c r="AC87" s="97">
        <f t="shared" si="37"/>
        <v>21123405</v>
      </c>
      <c r="AD87" s="97">
        <f t="shared" si="37"/>
        <v>21123405</v>
      </c>
      <c r="AE87" s="97">
        <f t="shared" si="37"/>
        <v>21123405</v>
      </c>
      <c r="AF87" s="97">
        <f t="shared" si="37"/>
        <v>21123405</v>
      </c>
      <c r="AG87" s="97">
        <f t="shared" si="37"/>
        <v>21123405</v>
      </c>
      <c r="AH87" s="97">
        <f t="shared" si="37"/>
        <v>21123405</v>
      </c>
      <c r="AI87" s="97">
        <f t="shared" si="37"/>
        <v>21123405</v>
      </c>
      <c r="AJ87" s="97">
        <f t="shared" si="37"/>
        <v>21123405</v>
      </c>
      <c r="AK87" s="97">
        <f t="shared" si="37"/>
        <v>21123405</v>
      </c>
      <c r="AL87" s="97">
        <f t="shared" si="37"/>
        <v>14082269.999999996</v>
      </c>
      <c r="AM87" s="97">
        <f t="shared" si="37"/>
        <v>25765716.897500005</v>
      </c>
      <c r="AN87" s="97">
        <f t="shared" si="37"/>
        <v>41225147.035999998</v>
      </c>
      <c r="AO87" s="97">
        <f t="shared" si="37"/>
        <v>46378290.415499985</v>
      </c>
      <c r="AP87" s="97">
        <f t="shared" si="37"/>
        <v>46378290.415499985</v>
      </c>
      <c r="AQ87" s="97">
        <f t="shared" si="37"/>
        <v>46378290.415499985</v>
      </c>
      <c r="AR87" s="97">
        <f t="shared" si="37"/>
        <v>46378290.415499985</v>
      </c>
      <c r="AS87" s="97">
        <f t="shared" si="37"/>
        <v>46378290.415499985</v>
      </c>
      <c r="AT87" s="97">
        <f t="shared" si="37"/>
        <v>46378290.415499985</v>
      </c>
      <c r="AU87" s="97">
        <f t="shared" si="37"/>
        <v>46378290.415499985</v>
      </c>
      <c r="AV87" s="97">
        <f t="shared" si="37"/>
        <v>46378290.415499985</v>
      </c>
      <c r="AW87" s="97">
        <f t="shared" si="37"/>
        <v>46378290.415499985</v>
      </c>
      <c r="AX87" s="97">
        <f t="shared" si="37"/>
        <v>30918860.276999995</v>
      </c>
      <c r="AY87" s="97">
        <f t="shared" si="37"/>
        <v>28395773.964630015</v>
      </c>
      <c r="AZ87" s="97">
        <f t="shared" si="37"/>
        <v>45428912.716574997</v>
      </c>
      <c r="BA87" s="97">
        <f t="shared" si="37"/>
        <v>51106625.633890018</v>
      </c>
      <c r="BB87" s="97">
        <f t="shared" si="37"/>
        <v>51106625.633890018</v>
      </c>
      <c r="BC87" s="97">
        <f t="shared" si="37"/>
        <v>51106625.633890018</v>
      </c>
      <c r="BD87" s="97">
        <f t="shared" si="37"/>
        <v>51106625.633890018</v>
      </c>
      <c r="BE87" s="97">
        <f t="shared" si="37"/>
        <v>51106625.633890018</v>
      </c>
      <c r="BF87" s="97">
        <f t="shared" si="37"/>
        <v>51106625.633890018</v>
      </c>
      <c r="BG87" s="97">
        <f t="shared" si="37"/>
        <v>51106625.633890018</v>
      </c>
      <c r="BH87" s="97">
        <f t="shared" si="37"/>
        <v>51106625.633890018</v>
      </c>
      <c r="BI87" s="97">
        <f t="shared" si="37"/>
        <v>51106625.633890018</v>
      </c>
      <c r="BJ87" s="97">
        <f t="shared" si="37"/>
        <v>34073486.881945014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671330</v>
      </c>
      <c r="H88" s="97">
        <f t="shared" si="38"/>
        <v>671330</v>
      </c>
      <c r="I88" s="97">
        <f t="shared" si="38"/>
        <v>671330</v>
      </c>
      <c r="J88" s="97">
        <f t="shared" si="38"/>
        <v>671330</v>
      </c>
      <c r="K88" s="97">
        <f t="shared" si="38"/>
        <v>671330</v>
      </c>
      <c r="L88" s="97">
        <f t="shared" si="38"/>
        <v>671330</v>
      </c>
      <c r="M88" s="97">
        <f t="shared" si="38"/>
        <v>671330</v>
      </c>
      <c r="N88" s="97">
        <f t="shared" si="38"/>
        <v>626970</v>
      </c>
      <c r="O88" s="97">
        <f t="shared" si="38"/>
        <v>14511340</v>
      </c>
      <c r="P88" s="97">
        <f t="shared" si="38"/>
        <v>23207230</v>
      </c>
      <c r="Q88" s="97">
        <f t="shared" si="38"/>
        <v>26114955</v>
      </c>
      <c r="R88" s="97">
        <f t="shared" si="38"/>
        <v>26114955</v>
      </c>
      <c r="S88" s="97">
        <f t="shared" si="38"/>
        <v>26114955</v>
      </c>
      <c r="T88" s="97">
        <f t="shared" si="38"/>
        <v>26114955</v>
      </c>
      <c r="U88" s="97">
        <f t="shared" si="38"/>
        <v>26114955</v>
      </c>
      <c r="V88" s="97">
        <f t="shared" si="38"/>
        <v>26114955</v>
      </c>
      <c r="W88" s="97">
        <f t="shared" si="38"/>
        <v>26114955</v>
      </c>
      <c r="X88" s="97">
        <f t="shared" si="38"/>
        <v>26114955</v>
      </c>
      <c r="Y88" s="97">
        <f t="shared" si="38"/>
        <v>26114955</v>
      </c>
      <c r="Z88" s="97">
        <f t="shared" si="38"/>
        <v>17419065</v>
      </c>
      <c r="AA88" s="97">
        <f t="shared" si="38"/>
        <v>44432996.550000004</v>
      </c>
      <c r="AB88" s="97">
        <f t="shared" si="38"/>
        <v>71080544.049999997</v>
      </c>
      <c r="AC88" s="97">
        <f t="shared" si="38"/>
        <v>79942642.5</v>
      </c>
      <c r="AD88" s="97">
        <f t="shared" si="38"/>
        <v>79942642.5</v>
      </c>
      <c r="AE88" s="97">
        <f t="shared" si="38"/>
        <v>79942642.5</v>
      </c>
      <c r="AF88" s="97">
        <f t="shared" si="38"/>
        <v>79942642.5</v>
      </c>
      <c r="AG88" s="97">
        <f t="shared" si="38"/>
        <v>79942642.5</v>
      </c>
      <c r="AH88" s="97">
        <f t="shared" si="38"/>
        <v>79942642.5</v>
      </c>
      <c r="AI88" s="97">
        <f t="shared" si="38"/>
        <v>79942642.5</v>
      </c>
      <c r="AJ88" s="97">
        <f t="shared" si="38"/>
        <v>79942642.5</v>
      </c>
      <c r="AK88" s="97">
        <f t="shared" si="38"/>
        <v>79942642.5</v>
      </c>
      <c r="AL88" s="97">
        <f t="shared" si="38"/>
        <v>53295095</v>
      </c>
      <c r="AM88" s="97">
        <f t="shared" si="38"/>
        <v>48966806.274500005</v>
      </c>
      <c r="AN88" s="97">
        <f t="shared" si="38"/>
        <v>78324349.247999996</v>
      </c>
      <c r="AO88" s="97">
        <f t="shared" si="38"/>
        <v>88129892.89850001</v>
      </c>
      <c r="AP88" s="97">
        <f t="shared" si="38"/>
        <v>88128980.89850001</v>
      </c>
      <c r="AQ88" s="97">
        <f t="shared" si="38"/>
        <v>88128980.89850001</v>
      </c>
      <c r="AR88" s="97">
        <f t="shared" si="38"/>
        <v>88128980.89850001</v>
      </c>
      <c r="AS88" s="97">
        <f t="shared" si="38"/>
        <v>88128980.89850001</v>
      </c>
      <c r="AT88" s="97">
        <f t="shared" si="38"/>
        <v>88128980.89850001</v>
      </c>
      <c r="AU88" s="97">
        <f t="shared" si="38"/>
        <v>88128980.89850001</v>
      </c>
      <c r="AV88" s="97">
        <f t="shared" si="38"/>
        <v>88128980.89850001</v>
      </c>
      <c r="AW88" s="97">
        <f t="shared" si="38"/>
        <v>88128980.89850001</v>
      </c>
      <c r="AX88" s="97">
        <f t="shared" si="38"/>
        <v>58743261.936000004</v>
      </c>
      <c r="AY88" s="97">
        <f t="shared" si="38"/>
        <v>47338603.913000003</v>
      </c>
      <c r="AZ88" s="97">
        <f t="shared" si="38"/>
        <v>75747032.800800011</v>
      </c>
      <c r="BA88" s="97">
        <f t="shared" si="38"/>
        <v>85199865.963399991</v>
      </c>
      <c r="BB88" s="97">
        <f t="shared" si="38"/>
        <v>85198953.963399991</v>
      </c>
      <c r="BC88" s="97">
        <f t="shared" si="38"/>
        <v>85198953.963399991</v>
      </c>
      <c r="BD88" s="97">
        <f t="shared" si="38"/>
        <v>85198953.963399991</v>
      </c>
      <c r="BE88" s="97">
        <f t="shared" si="38"/>
        <v>85198953.963399991</v>
      </c>
      <c r="BF88" s="97">
        <f t="shared" si="38"/>
        <v>85198953.963399991</v>
      </c>
      <c r="BG88" s="97">
        <f t="shared" si="38"/>
        <v>85198953.963399991</v>
      </c>
      <c r="BH88" s="97">
        <f t="shared" si="38"/>
        <v>85198953.963399991</v>
      </c>
      <c r="BI88" s="97">
        <f t="shared" si="38"/>
        <v>85198953.963399991</v>
      </c>
      <c r="BJ88" s="97">
        <f t="shared" si="38"/>
        <v>56816857.775600001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252830</v>
      </c>
      <c r="H89" s="97">
        <f t="shared" si="39"/>
        <v>252830</v>
      </c>
      <c r="I89" s="97">
        <f t="shared" si="39"/>
        <v>252830</v>
      </c>
      <c r="J89" s="97">
        <f t="shared" si="39"/>
        <v>252830</v>
      </c>
      <c r="K89" s="97">
        <f t="shared" si="39"/>
        <v>252830</v>
      </c>
      <c r="L89" s="97">
        <f t="shared" si="39"/>
        <v>252830</v>
      </c>
      <c r="M89" s="97">
        <f t="shared" si="39"/>
        <v>252830</v>
      </c>
      <c r="N89" s="97">
        <f t="shared" si="39"/>
        <v>235470</v>
      </c>
      <c r="O89" s="97">
        <f t="shared" si="39"/>
        <v>6219910</v>
      </c>
      <c r="P89" s="97">
        <f t="shared" si="39"/>
        <v>9946720</v>
      </c>
      <c r="Q89" s="97">
        <f t="shared" si="39"/>
        <v>11193270</v>
      </c>
      <c r="R89" s="97">
        <f t="shared" si="39"/>
        <v>11193270</v>
      </c>
      <c r="S89" s="97">
        <f t="shared" si="39"/>
        <v>11193270</v>
      </c>
      <c r="T89" s="97">
        <f t="shared" si="39"/>
        <v>11193270</v>
      </c>
      <c r="U89" s="97">
        <f t="shared" si="39"/>
        <v>11193270</v>
      </c>
      <c r="V89" s="97">
        <f t="shared" si="39"/>
        <v>11193270</v>
      </c>
      <c r="W89" s="97">
        <f t="shared" si="39"/>
        <v>11193270</v>
      </c>
      <c r="X89" s="97">
        <f t="shared" si="39"/>
        <v>11193270</v>
      </c>
      <c r="Y89" s="97">
        <f t="shared" si="39"/>
        <v>11193270</v>
      </c>
      <c r="Z89" s="97">
        <f t="shared" si="39"/>
        <v>7466460</v>
      </c>
      <c r="AA89" s="97">
        <f t="shared" si="39"/>
        <v>19177647.450000003</v>
      </c>
      <c r="AB89" s="97">
        <f t="shared" si="39"/>
        <v>30678167.949999996</v>
      </c>
      <c r="AC89" s="97">
        <f t="shared" si="39"/>
        <v>34501561.5</v>
      </c>
      <c r="AD89" s="97">
        <f t="shared" si="39"/>
        <v>34501561.5</v>
      </c>
      <c r="AE89" s="97">
        <f t="shared" si="39"/>
        <v>34501561.5</v>
      </c>
      <c r="AF89" s="97">
        <f t="shared" si="39"/>
        <v>34501561.5</v>
      </c>
      <c r="AG89" s="97">
        <f t="shared" si="39"/>
        <v>34501561.5</v>
      </c>
      <c r="AH89" s="97">
        <f t="shared" si="39"/>
        <v>34501561.5</v>
      </c>
      <c r="AI89" s="97">
        <f t="shared" si="39"/>
        <v>34501561.5</v>
      </c>
      <c r="AJ89" s="97">
        <f t="shared" si="39"/>
        <v>34501561.5</v>
      </c>
      <c r="AK89" s="97">
        <f t="shared" si="39"/>
        <v>34501561.5</v>
      </c>
      <c r="AL89" s="97">
        <f t="shared" si="39"/>
        <v>23001041</v>
      </c>
      <c r="AM89" s="97">
        <f t="shared" si="39"/>
        <v>22954105.824500002</v>
      </c>
      <c r="AN89" s="97">
        <f t="shared" si="39"/>
        <v>36716393.447999999</v>
      </c>
      <c r="AO89" s="97">
        <f t="shared" si="39"/>
        <v>41313214.548500009</v>
      </c>
      <c r="AP89" s="97">
        <f t="shared" si="39"/>
        <v>41312302.548500009</v>
      </c>
      <c r="AQ89" s="97">
        <f t="shared" si="39"/>
        <v>41312302.548500009</v>
      </c>
      <c r="AR89" s="97">
        <f t="shared" si="39"/>
        <v>41312302.548500009</v>
      </c>
      <c r="AS89" s="97">
        <f t="shared" si="39"/>
        <v>41312302.548500009</v>
      </c>
      <c r="AT89" s="97">
        <f t="shared" si="39"/>
        <v>41312302.548500009</v>
      </c>
      <c r="AU89" s="97">
        <f t="shared" si="39"/>
        <v>41312302.548500009</v>
      </c>
      <c r="AV89" s="97">
        <f t="shared" si="39"/>
        <v>41312302.548500009</v>
      </c>
      <c r="AW89" s="97">
        <f t="shared" si="39"/>
        <v>41312302.548500009</v>
      </c>
      <c r="AX89" s="97">
        <f t="shared" si="39"/>
        <v>27537295.085999999</v>
      </c>
      <c r="AY89" s="97">
        <f t="shared" si="39"/>
        <v>18678110.406500001</v>
      </c>
      <c r="AZ89" s="97">
        <f t="shared" si="39"/>
        <v>29886935.574300006</v>
      </c>
      <c r="BA89" s="97">
        <f t="shared" si="39"/>
        <v>33617592.883899994</v>
      </c>
      <c r="BB89" s="97">
        <f t="shared" si="39"/>
        <v>33616680.883899994</v>
      </c>
      <c r="BC89" s="97">
        <f t="shared" si="39"/>
        <v>33616680.883899994</v>
      </c>
      <c r="BD89" s="97">
        <f t="shared" si="39"/>
        <v>33616680.883899994</v>
      </c>
      <c r="BE89" s="97">
        <f t="shared" si="39"/>
        <v>33616680.883899994</v>
      </c>
      <c r="BF89" s="97">
        <f t="shared" si="39"/>
        <v>33616680.883899994</v>
      </c>
      <c r="BG89" s="97">
        <f t="shared" si="39"/>
        <v>33616680.883899994</v>
      </c>
      <c r="BH89" s="97">
        <f t="shared" si="39"/>
        <v>33616680.883899994</v>
      </c>
      <c r="BI89" s="97">
        <f t="shared" si="39"/>
        <v>33616680.883899994</v>
      </c>
      <c r="BJ89" s="97">
        <f t="shared" si="39"/>
        <v>22417650.335599996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1862930</v>
      </c>
      <c r="H90" s="97">
        <f t="shared" si="40"/>
        <v>1862930</v>
      </c>
      <c r="I90" s="97">
        <f t="shared" si="40"/>
        <v>1862930</v>
      </c>
      <c r="J90" s="97">
        <f t="shared" si="40"/>
        <v>1862930</v>
      </c>
      <c r="K90" s="97">
        <f t="shared" si="40"/>
        <v>1862930</v>
      </c>
      <c r="L90" s="97">
        <f t="shared" si="40"/>
        <v>1862930</v>
      </c>
      <c r="M90" s="97">
        <f t="shared" si="40"/>
        <v>1862930</v>
      </c>
      <c r="N90" s="97">
        <f t="shared" si="40"/>
        <v>1766930</v>
      </c>
      <c r="O90" s="97">
        <f t="shared" si="40"/>
        <v>40009975</v>
      </c>
      <c r="P90" s="97">
        <f t="shared" si="40"/>
        <v>64012750</v>
      </c>
      <c r="Q90" s="97">
        <f t="shared" si="40"/>
        <v>72016350</v>
      </c>
      <c r="R90" s="97">
        <f t="shared" si="40"/>
        <v>72016350</v>
      </c>
      <c r="S90" s="97">
        <f t="shared" si="40"/>
        <v>72016350</v>
      </c>
      <c r="T90" s="97">
        <f t="shared" si="40"/>
        <v>72016350</v>
      </c>
      <c r="U90" s="97">
        <f t="shared" si="40"/>
        <v>72016350</v>
      </c>
      <c r="V90" s="97">
        <f t="shared" si="40"/>
        <v>72016350</v>
      </c>
      <c r="W90" s="97">
        <f t="shared" si="40"/>
        <v>72016350</v>
      </c>
      <c r="X90" s="97">
        <f t="shared" si="40"/>
        <v>72016350</v>
      </c>
      <c r="Y90" s="97">
        <f t="shared" si="40"/>
        <v>72016350</v>
      </c>
      <c r="Z90" s="97">
        <f t="shared" si="40"/>
        <v>48013575</v>
      </c>
      <c r="AA90" s="97">
        <f t="shared" ref="AA90:AL90" si="41">AA45+AA44+AA41+AA40+AA17+AA54+AA77+AA78+AA81+AA82</f>
        <v>79537347.900000006</v>
      </c>
      <c r="AB90" s="97">
        <f t="shared" si="41"/>
        <v>127251055.40000001</v>
      </c>
      <c r="AC90" s="97">
        <f t="shared" si="41"/>
        <v>143141122.5</v>
      </c>
      <c r="AD90" s="97">
        <f t="shared" si="41"/>
        <v>143141122.5</v>
      </c>
      <c r="AE90" s="97">
        <f t="shared" si="41"/>
        <v>143141122.5</v>
      </c>
      <c r="AF90" s="97">
        <f t="shared" si="41"/>
        <v>143141122.5</v>
      </c>
      <c r="AG90" s="97">
        <f t="shared" si="41"/>
        <v>143141122.5</v>
      </c>
      <c r="AH90" s="97">
        <f t="shared" si="41"/>
        <v>143141122.5</v>
      </c>
      <c r="AI90" s="97">
        <f t="shared" si="41"/>
        <v>143141122.5</v>
      </c>
      <c r="AJ90" s="97">
        <f t="shared" si="41"/>
        <v>143141122.5</v>
      </c>
      <c r="AK90" s="97">
        <f t="shared" si="41"/>
        <v>143141122.5</v>
      </c>
      <c r="AL90" s="97">
        <f t="shared" si="41"/>
        <v>95427415</v>
      </c>
      <c r="AM90" s="97">
        <f t="shared" ref="AM90:BJ90" si="42">AM45+AM44+AM41+AM40+AM17+AM54+AM77+AM78+AM81+AM82</f>
        <v>126260894.35950001</v>
      </c>
      <c r="AN90" s="97">
        <f t="shared" si="42"/>
        <v>201994890.18400002</v>
      </c>
      <c r="AO90" s="97">
        <f t="shared" si="42"/>
        <v>227259251.45150003</v>
      </c>
      <c r="AP90" s="97">
        <f t="shared" si="42"/>
        <v>227258339.45150003</v>
      </c>
      <c r="AQ90" s="97">
        <f t="shared" si="42"/>
        <v>227258339.45150003</v>
      </c>
      <c r="AR90" s="97">
        <f t="shared" si="42"/>
        <v>227258339.45150003</v>
      </c>
      <c r="AS90" s="97">
        <f t="shared" si="42"/>
        <v>227258339.45150003</v>
      </c>
      <c r="AT90" s="97">
        <f t="shared" si="42"/>
        <v>227258339.45150003</v>
      </c>
      <c r="AU90" s="97">
        <f t="shared" si="42"/>
        <v>227258339.45150003</v>
      </c>
      <c r="AV90" s="97">
        <f t="shared" si="42"/>
        <v>227258339.45150003</v>
      </c>
      <c r="AW90" s="97">
        <f t="shared" si="42"/>
        <v>227258339.45150003</v>
      </c>
      <c r="AX90" s="97">
        <f t="shared" si="42"/>
        <v>151496167.63800001</v>
      </c>
      <c r="AY90" s="97">
        <f t="shared" si="42"/>
        <v>132524615.01088002</v>
      </c>
      <c r="AZ90" s="97">
        <f t="shared" si="42"/>
        <v>212030493.9605</v>
      </c>
      <c r="BA90" s="97">
        <f t="shared" si="42"/>
        <v>238515810.47703999</v>
      </c>
      <c r="BB90" s="97">
        <f t="shared" si="42"/>
        <v>238514898.47703999</v>
      </c>
      <c r="BC90" s="97">
        <f t="shared" si="42"/>
        <v>238514898.47703999</v>
      </c>
      <c r="BD90" s="97">
        <f t="shared" si="42"/>
        <v>238514898.47703999</v>
      </c>
      <c r="BE90" s="97">
        <f t="shared" si="42"/>
        <v>238514898.47703999</v>
      </c>
      <c r="BF90" s="97">
        <f t="shared" si="42"/>
        <v>238514898.47703999</v>
      </c>
      <c r="BG90" s="97">
        <f t="shared" si="42"/>
        <v>238514898.47703999</v>
      </c>
      <c r="BH90" s="97">
        <f t="shared" si="42"/>
        <v>238514898.47703999</v>
      </c>
      <c r="BI90" s="97">
        <f t="shared" si="42"/>
        <v>238514898.47703999</v>
      </c>
      <c r="BJ90" s="97">
        <f t="shared" si="42"/>
        <v>159035352.22742</v>
      </c>
      <c r="BK90" s="118">
        <f>SUM(C90:BJ90)</f>
        <v>7581833249.5371628</v>
      </c>
      <c r="BL90" s="97">
        <f>BK45+BK44+BK41+BK40+BK17</f>
        <v>4471762931.7321606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569430</v>
      </c>
      <c r="H91" s="97">
        <f t="shared" si="43"/>
        <v>569430</v>
      </c>
      <c r="I91" s="97">
        <f t="shared" si="43"/>
        <v>569430</v>
      </c>
      <c r="J91" s="97">
        <f t="shared" si="43"/>
        <v>569430</v>
      </c>
      <c r="K91" s="97">
        <f t="shared" si="43"/>
        <v>569430</v>
      </c>
      <c r="L91" s="97">
        <f t="shared" si="43"/>
        <v>569430</v>
      </c>
      <c r="M91" s="97">
        <f t="shared" si="43"/>
        <v>569430</v>
      </c>
      <c r="N91" s="97">
        <f t="shared" si="43"/>
        <v>537930</v>
      </c>
      <c r="O91" s="97">
        <f t="shared" si="43"/>
        <v>14652045</v>
      </c>
      <c r="P91" s="97">
        <f t="shared" si="43"/>
        <v>23440490</v>
      </c>
      <c r="Q91" s="97">
        <f t="shared" si="43"/>
        <v>26372290</v>
      </c>
      <c r="R91" s="97">
        <f t="shared" si="43"/>
        <v>26372290</v>
      </c>
      <c r="S91" s="97">
        <f t="shared" si="43"/>
        <v>26372290</v>
      </c>
      <c r="T91" s="97">
        <f t="shared" si="43"/>
        <v>26372290</v>
      </c>
      <c r="U91" s="97">
        <f t="shared" si="43"/>
        <v>26372290</v>
      </c>
      <c r="V91" s="97">
        <f t="shared" si="43"/>
        <v>26372290</v>
      </c>
      <c r="W91" s="97">
        <f t="shared" si="43"/>
        <v>26372290</v>
      </c>
      <c r="X91" s="97">
        <f t="shared" si="43"/>
        <v>26372290</v>
      </c>
      <c r="Y91" s="97">
        <f t="shared" si="43"/>
        <v>26372290</v>
      </c>
      <c r="Z91" s="97">
        <f t="shared" si="43"/>
        <v>17583845</v>
      </c>
      <c r="AA91" s="97">
        <f t="shared" ref="AA91:AL91" si="44">AA28+AA40+AA41+AA44+AA45+AA65+AA77+AA78+AA81+AA82</f>
        <v>30911727.550000001</v>
      </c>
      <c r="AB91" s="97">
        <f t="shared" si="44"/>
        <v>49453383.04999999</v>
      </c>
      <c r="AC91" s="97">
        <f t="shared" si="44"/>
        <v>55624966.5</v>
      </c>
      <c r="AD91" s="97">
        <f t="shared" si="44"/>
        <v>55624966.5</v>
      </c>
      <c r="AE91" s="97">
        <f t="shared" si="44"/>
        <v>55624966.5</v>
      </c>
      <c r="AF91" s="97">
        <f t="shared" si="44"/>
        <v>55624966.5</v>
      </c>
      <c r="AG91" s="97">
        <f t="shared" si="44"/>
        <v>55624966.5</v>
      </c>
      <c r="AH91" s="97">
        <f t="shared" si="44"/>
        <v>55624966.5</v>
      </c>
      <c r="AI91" s="97">
        <f t="shared" si="44"/>
        <v>55624966.5</v>
      </c>
      <c r="AJ91" s="97">
        <f t="shared" si="44"/>
        <v>55624966.5</v>
      </c>
      <c r="AK91" s="97">
        <f t="shared" si="44"/>
        <v>55624966.5</v>
      </c>
      <c r="AL91" s="97">
        <f t="shared" si="44"/>
        <v>37083311</v>
      </c>
      <c r="AM91" s="97">
        <f t="shared" ref="AM91:BJ91" si="45">AM28+AM40+AM41+AM44+AM45+AM65+AM77+AM78+AM81+AM82</f>
        <v>48719822.72200001</v>
      </c>
      <c r="AN91" s="97">
        <f t="shared" si="45"/>
        <v>77941540.483999997</v>
      </c>
      <c r="AO91" s="97">
        <f t="shared" si="45"/>
        <v>87691504.963999987</v>
      </c>
      <c r="AP91" s="97">
        <f t="shared" si="45"/>
        <v>87690592.963999987</v>
      </c>
      <c r="AQ91" s="97">
        <f t="shared" si="45"/>
        <v>87690592.963999987</v>
      </c>
      <c r="AR91" s="97">
        <f t="shared" si="45"/>
        <v>87690592.963999987</v>
      </c>
      <c r="AS91" s="97">
        <f t="shared" si="45"/>
        <v>87690592.963999987</v>
      </c>
      <c r="AT91" s="97">
        <f t="shared" si="45"/>
        <v>87690592.963999987</v>
      </c>
      <c r="AU91" s="97">
        <f t="shared" si="45"/>
        <v>87690592.963999987</v>
      </c>
      <c r="AV91" s="97">
        <f t="shared" si="45"/>
        <v>87690592.963999987</v>
      </c>
      <c r="AW91" s="97">
        <f t="shared" si="45"/>
        <v>87690592.963999987</v>
      </c>
      <c r="AX91" s="97">
        <f t="shared" si="45"/>
        <v>58456155.362999998</v>
      </c>
      <c r="AY91" s="97">
        <f t="shared" si="45"/>
        <v>47073884.371130012</v>
      </c>
      <c r="AZ91" s="97">
        <f t="shared" si="45"/>
        <v>75315848.290875003</v>
      </c>
      <c r="BA91" s="97">
        <f t="shared" si="45"/>
        <v>84724218.517790005</v>
      </c>
      <c r="BB91" s="97">
        <f t="shared" si="45"/>
        <v>84723306.517790005</v>
      </c>
      <c r="BC91" s="97">
        <f t="shared" si="45"/>
        <v>84723306.517790005</v>
      </c>
      <c r="BD91" s="97">
        <f t="shared" si="45"/>
        <v>84723306.517790005</v>
      </c>
      <c r="BE91" s="97">
        <f t="shared" si="45"/>
        <v>84723306.517790005</v>
      </c>
      <c r="BF91" s="97">
        <f t="shared" si="45"/>
        <v>84723306.517790005</v>
      </c>
      <c r="BG91" s="97">
        <f t="shared" si="45"/>
        <v>84723306.517790005</v>
      </c>
      <c r="BH91" s="97">
        <f t="shared" si="45"/>
        <v>84723306.517790005</v>
      </c>
      <c r="BI91" s="97">
        <f t="shared" si="45"/>
        <v>84723306.517790005</v>
      </c>
      <c r="BJ91" s="97">
        <f t="shared" si="45"/>
        <v>56491137.21754501</v>
      </c>
      <c r="BK91" s="118">
        <f>SUM(C91:BJ91)</f>
        <v>2831671917.8846588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1862930</v>
      </c>
      <c r="H92" s="103">
        <f t="shared" si="47"/>
        <v>1862930</v>
      </c>
      <c r="I92" s="103">
        <f t="shared" si="47"/>
        <v>1862930</v>
      </c>
      <c r="J92" s="103">
        <f t="shared" si="47"/>
        <v>1862930</v>
      </c>
      <c r="K92" s="103">
        <f t="shared" si="47"/>
        <v>1862930</v>
      </c>
      <c r="L92" s="103">
        <f t="shared" si="47"/>
        <v>1862930</v>
      </c>
      <c r="M92" s="103">
        <f t="shared" si="47"/>
        <v>1862930</v>
      </c>
      <c r="N92" s="103">
        <f>N$86+N$88</f>
        <v>1766930</v>
      </c>
      <c r="O92" s="103">
        <f>O$86+O$88</f>
        <v>40009975</v>
      </c>
      <c r="P92" s="103">
        <f t="shared" ref="P92:BJ92" si="48">P$86+P$88</f>
        <v>64012750</v>
      </c>
      <c r="Q92" s="103">
        <f t="shared" si="48"/>
        <v>72016350</v>
      </c>
      <c r="R92" s="103">
        <f t="shared" si="48"/>
        <v>72016350</v>
      </c>
      <c r="S92" s="103">
        <f t="shared" si="48"/>
        <v>72016350</v>
      </c>
      <c r="T92" s="103">
        <f t="shared" si="48"/>
        <v>72016350</v>
      </c>
      <c r="U92" s="103">
        <f t="shared" si="48"/>
        <v>72016350</v>
      </c>
      <c r="V92" s="103">
        <f t="shared" si="48"/>
        <v>72016350</v>
      </c>
      <c r="W92" s="103">
        <f t="shared" si="48"/>
        <v>72016350</v>
      </c>
      <c r="X92" s="103">
        <f t="shared" si="48"/>
        <v>72016350</v>
      </c>
      <c r="Y92" s="103">
        <f t="shared" si="48"/>
        <v>72016350</v>
      </c>
      <c r="Z92" s="103">
        <f t="shared" si="48"/>
        <v>48013575</v>
      </c>
      <c r="AA92" s="103">
        <f t="shared" si="48"/>
        <v>79537347.900000006</v>
      </c>
      <c r="AB92" s="103">
        <f t="shared" si="48"/>
        <v>127251055.40000001</v>
      </c>
      <c r="AC92" s="103">
        <f t="shared" si="48"/>
        <v>143141122.5</v>
      </c>
      <c r="AD92" s="103">
        <f t="shared" si="48"/>
        <v>143141122.5</v>
      </c>
      <c r="AE92" s="103">
        <f t="shared" si="48"/>
        <v>143141122.5</v>
      </c>
      <c r="AF92" s="103">
        <f t="shared" si="48"/>
        <v>143141122.5</v>
      </c>
      <c r="AG92" s="103">
        <f t="shared" si="48"/>
        <v>143141122.5</v>
      </c>
      <c r="AH92" s="103">
        <f t="shared" si="48"/>
        <v>143141122.5</v>
      </c>
      <c r="AI92" s="103">
        <f t="shared" si="48"/>
        <v>143141122.5</v>
      </c>
      <c r="AJ92" s="103">
        <f t="shared" si="48"/>
        <v>143141122.5</v>
      </c>
      <c r="AK92" s="103">
        <f t="shared" si="48"/>
        <v>143141122.5</v>
      </c>
      <c r="AL92" s="103">
        <f t="shared" si="48"/>
        <v>95427415</v>
      </c>
      <c r="AM92" s="103">
        <f t="shared" si="48"/>
        <v>126260894.35950002</v>
      </c>
      <c r="AN92" s="103">
        <f t="shared" si="48"/>
        <v>201994890.18400002</v>
      </c>
      <c r="AO92" s="103">
        <f t="shared" si="48"/>
        <v>227259251.4515</v>
      </c>
      <c r="AP92" s="103">
        <f t="shared" si="48"/>
        <v>227258339.4515</v>
      </c>
      <c r="AQ92" s="103">
        <f t="shared" si="48"/>
        <v>227258339.4515</v>
      </c>
      <c r="AR92" s="103">
        <f t="shared" si="48"/>
        <v>227258339.4515</v>
      </c>
      <c r="AS92" s="103">
        <f t="shared" si="48"/>
        <v>227258339.4515</v>
      </c>
      <c r="AT92" s="103">
        <f t="shared" si="48"/>
        <v>227258339.4515</v>
      </c>
      <c r="AU92" s="103">
        <f t="shared" si="48"/>
        <v>227258339.4515</v>
      </c>
      <c r="AV92" s="103">
        <f t="shared" si="48"/>
        <v>227258339.4515</v>
      </c>
      <c r="AW92" s="103">
        <f t="shared" si="48"/>
        <v>227258339.4515</v>
      </c>
      <c r="AX92" s="103">
        <f t="shared" si="48"/>
        <v>151496167.63800001</v>
      </c>
      <c r="AY92" s="103">
        <f t="shared" si="48"/>
        <v>132524615.01088002</v>
      </c>
      <c r="AZ92" s="103">
        <f t="shared" si="48"/>
        <v>212030493.9605</v>
      </c>
      <c r="BA92" s="103">
        <f t="shared" si="48"/>
        <v>238515810.47703999</v>
      </c>
      <c r="BB92" s="103">
        <f t="shared" si="48"/>
        <v>238514898.47703999</v>
      </c>
      <c r="BC92" s="103">
        <f t="shared" si="48"/>
        <v>238514898.47703999</v>
      </c>
      <c r="BD92" s="103">
        <f t="shared" si="48"/>
        <v>238514898.47703999</v>
      </c>
      <c r="BE92" s="103">
        <f t="shared" si="48"/>
        <v>238514898.47703999</v>
      </c>
      <c r="BF92" s="103">
        <f t="shared" si="48"/>
        <v>238514898.47703999</v>
      </c>
      <c r="BG92" s="103">
        <f t="shared" si="48"/>
        <v>238514898.47703999</v>
      </c>
      <c r="BH92" s="103">
        <f t="shared" si="48"/>
        <v>238514898.47703999</v>
      </c>
      <c r="BI92" s="103">
        <f t="shared" si="48"/>
        <v>238514898.47703999</v>
      </c>
      <c r="BJ92" s="103">
        <f t="shared" si="48"/>
        <v>159035352.22742003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569430</v>
      </c>
      <c r="H93" s="103">
        <f t="shared" si="47"/>
        <v>569430</v>
      </c>
      <c r="I93" s="103">
        <f t="shared" si="47"/>
        <v>569430</v>
      </c>
      <c r="J93" s="103">
        <f t="shared" si="47"/>
        <v>569430</v>
      </c>
      <c r="K93" s="103">
        <f t="shared" si="47"/>
        <v>569430</v>
      </c>
      <c r="L93" s="103">
        <f t="shared" si="47"/>
        <v>569430</v>
      </c>
      <c r="M93" s="103">
        <f t="shared" si="47"/>
        <v>569430</v>
      </c>
      <c r="N93" s="103">
        <f>N$87+N$89</f>
        <v>537930</v>
      </c>
      <c r="O93" s="103">
        <f>O$87+O$89</f>
        <v>14652045</v>
      </c>
      <c r="P93" s="103">
        <f t="shared" ref="P93:BJ93" si="49">P$87+P$89</f>
        <v>23440490</v>
      </c>
      <c r="Q93" s="103">
        <f t="shared" si="49"/>
        <v>26372290</v>
      </c>
      <c r="R93" s="103">
        <f t="shared" si="49"/>
        <v>26372290</v>
      </c>
      <c r="S93" s="103">
        <f t="shared" si="49"/>
        <v>26372290</v>
      </c>
      <c r="T93" s="103">
        <f t="shared" si="49"/>
        <v>26372290</v>
      </c>
      <c r="U93" s="103">
        <f t="shared" si="49"/>
        <v>26372290</v>
      </c>
      <c r="V93" s="103">
        <f t="shared" si="49"/>
        <v>26372290</v>
      </c>
      <c r="W93" s="103">
        <f t="shared" si="49"/>
        <v>26372290</v>
      </c>
      <c r="X93" s="103">
        <f t="shared" si="49"/>
        <v>26372290</v>
      </c>
      <c r="Y93" s="103">
        <f t="shared" si="49"/>
        <v>26372290</v>
      </c>
      <c r="Z93" s="103">
        <f t="shared" si="49"/>
        <v>17583845</v>
      </c>
      <c r="AA93" s="103">
        <f t="shared" si="49"/>
        <v>30911727.550000001</v>
      </c>
      <c r="AB93" s="103">
        <f t="shared" si="49"/>
        <v>49453383.04999999</v>
      </c>
      <c r="AC93" s="103">
        <f t="shared" si="49"/>
        <v>55624966.5</v>
      </c>
      <c r="AD93" s="103">
        <f t="shared" si="49"/>
        <v>55624966.5</v>
      </c>
      <c r="AE93" s="103">
        <f t="shared" si="49"/>
        <v>55624966.5</v>
      </c>
      <c r="AF93" s="103">
        <f t="shared" si="49"/>
        <v>55624966.5</v>
      </c>
      <c r="AG93" s="103">
        <f t="shared" si="49"/>
        <v>55624966.5</v>
      </c>
      <c r="AH93" s="103">
        <f t="shared" si="49"/>
        <v>55624966.5</v>
      </c>
      <c r="AI93" s="103">
        <f t="shared" si="49"/>
        <v>55624966.5</v>
      </c>
      <c r="AJ93" s="103">
        <f t="shared" si="49"/>
        <v>55624966.5</v>
      </c>
      <c r="AK93" s="103">
        <f t="shared" si="49"/>
        <v>55624966.5</v>
      </c>
      <c r="AL93" s="103">
        <f t="shared" si="49"/>
        <v>37083311</v>
      </c>
      <c r="AM93" s="103">
        <f t="shared" si="49"/>
        <v>48719822.722000003</v>
      </c>
      <c r="AN93" s="103">
        <f t="shared" si="49"/>
        <v>77941540.483999997</v>
      </c>
      <c r="AO93" s="103">
        <f t="shared" si="49"/>
        <v>87691504.963999987</v>
      </c>
      <c r="AP93" s="103">
        <f t="shared" si="49"/>
        <v>87690592.963999987</v>
      </c>
      <c r="AQ93" s="103">
        <f t="shared" si="49"/>
        <v>87690592.963999987</v>
      </c>
      <c r="AR93" s="103">
        <f t="shared" si="49"/>
        <v>87690592.963999987</v>
      </c>
      <c r="AS93" s="103">
        <f t="shared" si="49"/>
        <v>87690592.963999987</v>
      </c>
      <c r="AT93" s="103">
        <f t="shared" si="49"/>
        <v>87690592.963999987</v>
      </c>
      <c r="AU93" s="103">
        <f t="shared" si="49"/>
        <v>87690592.963999987</v>
      </c>
      <c r="AV93" s="103">
        <f t="shared" si="49"/>
        <v>87690592.963999987</v>
      </c>
      <c r="AW93" s="103">
        <f t="shared" si="49"/>
        <v>87690592.963999987</v>
      </c>
      <c r="AX93" s="103">
        <f t="shared" si="49"/>
        <v>58456155.362999991</v>
      </c>
      <c r="AY93" s="103">
        <f t="shared" si="49"/>
        <v>47073884.371130019</v>
      </c>
      <c r="AZ93" s="103">
        <f t="shared" si="49"/>
        <v>75315848.290875003</v>
      </c>
      <c r="BA93" s="103">
        <f t="shared" si="49"/>
        <v>84724218.51779002</v>
      </c>
      <c r="BB93" s="103">
        <f t="shared" si="49"/>
        <v>84723306.51779002</v>
      </c>
      <c r="BC93" s="103">
        <f t="shared" si="49"/>
        <v>84723306.51779002</v>
      </c>
      <c r="BD93" s="103">
        <f t="shared" si="49"/>
        <v>84723306.51779002</v>
      </c>
      <c r="BE93" s="103">
        <f t="shared" si="49"/>
        <v>84723306.51779002</v>
      </c>
      <c r="BF93" s="103">
        <f t="shared" si="49"/>
        <v>84723306.51779002</v>
      </c>
      <c r="BG93" s="103">
        <f t="shared" si="49"/>
        <v>84723306.51779002</v>
      </c>
      <c r="BH93" s="103">
        <f t="shared" si="49"/>
        <v>84723306.51779002</v>
      </c>
      <c r="BI93" s="103">
        <f t="shared" si="49"/>
        <v>84723306.51779002</v>
      </c>
      <c r="BJ93" s="103">
        <f t="shared" si="49"/>
        <v>56491137.21754501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630</v>
      </c>
      <c r="C3" s="10" t="s">
        <v>1056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52</v>
      </c>
      <c r="E9" s="67"/>
      <c r="F9" s="102"/>
      <c r="G9" s="102"/>
      <c r="H9" s="102"/>
      <c r="I9" s="45"/>
      <c r="J9" s="101">
        <f>$D9</f>
        <v>52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52</v>
      </c>
      <c r="BG9" s="101"/>
      <c r="BH9" s="101"/>
      <c r="BI9" s="101"/>
      <c r="BJ9" s="101"/>
      <c r="BK9" s="101"/>
      <c r="BL9" s="101"/>
      <c r="BM9" s="101"/>
      <c r="BN9" s="105">
        <f t="shared" si="0"/>
        <v>52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52</v>
      </c>
      <c r="E10" s="67"/>
      <c r="F10" s="102"/>
      <c r="G10" s="102"/>
      <c r="H10" s="102"/>
      <c r="I10" s="102"/>
      <c r="J10" s="45"/>
      <c r="K10" s="101">
        <f>$D10</f>
        <v>52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52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52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52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52</v>
      </c>
      <c r="BH10" s="101"/>
      <c r="BI10" s="101"/>
      <c r="BJ10" s="101"/>
      <c r="BK10" s="101"/>
      <c r="BL10" s="101"/>
      <c r="BM10" s="101"/>
      <c r="BN10" s="105">
        <f t="shared" si="0"/>
        <v>52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52</v>
      </c>
      <c r="E11" s="67"/>
      <c r="F11" s="102"/>
      <c r="G11" s="102"/>
      <c r="H11" s="102"/>
      <c r="I11" s="102"/>
      <c r="J11" s="102"/>
      <c r="K11" s="45"/>
      <c r="L11" s="101">
        <f>$D11</f>
        <v>52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52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52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52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52</v>
      </c>
      <c r="BI11" s="101"/>
      <c r="BJ11" s="101"/>
      <c r="BK11" s="101"/>
      <c r="BL11" s="101"/>
      <c r="BM11" s="101"/>
      <c r="BN11" s="105">
        <f t="shared" si="0"/>
        <v>52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52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52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52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52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52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52</v>
      </c>
      <c r="BJ12" s="101"/>
      <c r="BK12" s="101"/>
      <c r="BL12" s="101"/>
      <c r="BM12" s="101"/>
      <c r="BN12" s="105">
        <f t="shared" si="0"/>
        <v>52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52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52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52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52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52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52</v>
      </c>
      <c r="BK13" s="101"/>
      <c r="BL13" s="101"/>
      <c r="BM13" s="101"/>
      <c r="BN13" s="105">
        <f t="shared" si="0"/>
        <v>52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52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52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52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52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52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52</v>
      </c>
      <c r="BL14" s="101"/>
      <c r="BM14" s="101"/>
      <c r="BN14" s="105">
        <f t="shared" si="0"/>
        <v>52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52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52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52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52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52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52</v>
      </c>
      <c r="BM15" s="101"/>
      <c r="BN15" s="105">
        <f t="shared" si="0"/>
        <v>52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50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50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50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50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50</v>
      </c>
      <c r="BN16" s="105">
        <f t="shared" si="0"/>
        <v>50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931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931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931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931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931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931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1490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1490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1490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1490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1490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1490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1676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1676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1676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1676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1676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1676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1676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1676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1676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1676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1676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1676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1676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1676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1676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1676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1676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1676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1676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1676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1676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1676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1676</v>
      </c>
      <c r="BH22" s="101"/>
      <c r="BI22" s="101"/>
      <c r="BJ22" s="101"/>
      <c r="BK22" s="101"/>
      <c r="BL22" s="101"/>
      <c r="BM22" s="101"/>
      <c r="BN22" s="105">
        <f t="shared" si="0"/>
        <v>1676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1676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1676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1676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1676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1676</v>
      </c>
      <c r="BI23" s="101"/>
      <c r="BJ23" s="101"/>
      <c r="BK23" s="101"/>
      <c r="BL23" s="101"/>
      <c r="BM23" s="101"/>
      <c r="BN23" s="105">
        <f t="shared" si="0"/>
        <v>1676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1676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1676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1676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1676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1676</v>
      </c>
      <c r="BJ24" s="101"/>
      <c r="BK24" s="101"/>
      <c r="BL24" s="101"/>
      <c r="BM24" s="101"/>
      <c r="BN24" s="105">
        <f t="shared" si="0"/>
        <v>1676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1676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1676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1676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1676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1676</v>
      </c>
      <c r="BK25" s="101"/>
      <c r="BL25" s="101"/>
      <c r="BM25" s="101"/>
      <c r="BN25" s="105">
        <f t="shared" si="0"/>
        <v>1676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1676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1676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1676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1676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1676</v>
      </c>
      <c r="BL26" s="101"/>
      <c r="BM26" s="101"/>
      <c r="BN26" s="105">
        <f t="shared" si="0"/>
        <v>1676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1676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1676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1676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1676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1676</v>
      </c>
      <c r="BM27" s="101"/>
      <c r="BN27" s="105">
        <f t="shared" si="0"/>
        <v>1676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1117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1117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1117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1117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1117</v>
      </c>
      <c r="BN28" s="105">
        <f t="shared" si="0"/>
        <v>1117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1126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1126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1126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1126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1126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1802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1802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1802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1802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1802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2028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2028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2028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2028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2028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2028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2028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2028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2028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2028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2028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2028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2028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2028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2028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2028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2028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2028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2028</v>
      </c>
      <c r="BH34" s="101"/>
      <c r="BI34" s="101"/>
      <c r="BJ34" s="101"/>
      <c r="BK34" s="101"/>
      <c r="BL34" s="101"/>
      <c r="BM34" s="101"/>
      <c r="BN34" s="105">
        <f t="shared" si="0"/>
        <v>2028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2028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2028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2028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2028</v>
      </c>
      <c r="BI35" s="101"/>
      <c r="BJ35" s="101"/>
      <c r="BK35" s="101"/>
      <c r="BL35" s="101"/>
      <c r="BM35" s="101"/>
      <c r="BN35" s="105">
        <f t="shared" si="0"/>
        <v>2028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2028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2028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2028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2028</v>
      </c>
      <c r="BJ36" s="101"/>
      <c r="BK36" s="101"/>
      <c r="BL36" s="101"/>
      <c r="BM36" s="101"/>
      <c r="BN36" s="105">
        <f t="shared" si="0"/>
        <v>2028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2028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2028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2028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2028</v>
      </c>
      <c r="BK37" s="101"/>
      <c r="BL37" s="101"/>
      <c r="BM37" s="101"/>
      <c r="BN37" s="105">
        <f t="shared" si="0"/>
        <v>2028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2028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2028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2028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2028</v>
      </c>
      <c r="BL38" s="101"/>
      <c r="BM38" s="101"/>
      <c r="BN38" s="105">
        <f t="shared" si="0"/>
        <v>2028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2028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2028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2028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2028</v>
      </c>
      <c r="BM39" s="101"/>
      <c r="BN39" s="105">
        <f t="shared" si="0"/>
        <v>2028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1352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1352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1352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1352</v>
      </c>
      <c r="BN40" s="105">
        <f t="shared" si="0"/>
        <v>1352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2355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2355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2355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2355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3768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3768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3768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3768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4239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4239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4239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4239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4239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4239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4239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4239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4239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4239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4239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4239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4239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4239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4239</v>
      </c>
      <c r="BH46" s="101"/>
      <c r="BI46" s="101"/>
      <c r="BJ46" s="101"/>
      <c r="BK46" s="101"/>
      <c r="BL46" s="101"/>
      <c r="BM46" s="101"/>
      <c r="BN46" s="105">
        <f t="shared" si="0"/>
        <v>4239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4239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4239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4239</v>
      </c>
      <c r="BI47" s="101"/>
      <c r="BJ47" s="101"/>
      <c r="BK47" s="101"/>
      <c r="BL47" s="101"/>
      <c r="BM47" s="101"/>
      <c r="BN47" s="105">
        <f t="shared" si="0"/>
        <v>4239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4239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4239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4239</v>
      </c>
      <c r="BJ48" s="101"/>
      <c r="BK48" s="101"/>
      <c r="BL48" s="101"/>
      <c r="BM48" s="101"/>
      <c r="BN48" s="105">
        <f t="shared" si="0"/>
        <v>4239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4239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4239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4239</v>
      </c>
      <c r="BK49" s="101"/>
      <c r="BL49" s="101"/>
      <c r="BM49" s="101"/>
      <c r="BN49" s="105">
        <f t="shared" si="0"/>
        <v>4239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4239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4239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4239</v>
      </c>
      <c r="BL50" s="101"/>
      <c r="BM50" s="101"/>
      <c r="BN50" s="105">
        <f t="shared" si="0"/>
        <v>4239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4239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4239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4239</v>
      </c>
      <c r="BM51" s="101"/>
      <c r="BN51" s="105">
        <f t="shared" si="0"/>
        <v>4239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2826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2826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2826</v>
      </c>
      <c r="BN52" s="105">
        <f t="shared" si="0"/>
        <v>2826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2426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2426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2426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3881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3881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3881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4366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4366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4366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4366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4366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4366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4366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4366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4366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4366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4366</v>
      </c>
      <c r="BH58" s="101"/>
      <c r="BI58" s="101"/>
      <c r="BJ58" s="101"/>
      <c r="BK58" s="101"/>
      <c r="BL58" s="101"/>
      <c r="BM58" s="101"/>
      <c r="BN58" s="105">
        <f t="shared" si="0"/>
        <v>4366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4366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4366</v>
      </c>
      <c r="BI59" s="101"/>
      <c r="BJ59" s="101"/>
      <c r="BK59" s="101"/>
      <c r="BL59" s="101"/>
      <c r="BM59" s="101"/>
      <c r="BN59" s="105">
        <f t="shared" si="0"/>
        <v>4366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4366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4366</v>
      </c>
      <c r="BJ60" s="101"/>
      <c r="BK60" s="101"/>
      <c r="BL60" s="101"/>
      <c r="BM60" s="101"/>
      <c r="BN60" s="105">
        <f t="shared" si="0"/>
        <v>4366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4366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4366</v>
      </c>
      <c r="BK61" s="101"/>
      <c r="BL61" s="101"/>
      <c r="BM61" s="101"/>
      <c r="BN61" s="105">
        <f t="shared" si="0"/>
        <v>4366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4366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4366</v>
      </c>
      <c r="BL62" s="101"/>
      <c r="BM62" s="101"/>
      <c r="BN62" s="105">
        <f t="shared" si="0"/>
        <v>4366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4366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4366</v>
      </c>
      <c r="BM63" s="101"/>
      <c r="BN63" s="105">
        <f t="shared" si="0"/>
        <v>4366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2911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2911</v>
      </c>
      <c r="BN64" s="105">
        <f t="shared" si="0"/>
        <v>2911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625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52</v>
      </c>
      <c r="K66" s="102">
        <f t="shared" si="1"/>
        <v>52</v>
      </c>
      <c r="L66" s="102">
        <f t="shared" si="1"/>
        <v>52</v>
      </c>
      <c r="M66" s="102">
        <f t="shared" si="1"/>
        <v>52</v>
      </c>
      <c r="N66" s="102">
        <f t="shared" si="1"/>
        <v>52</v>
      </c>
      <c r="O66" s="102">
        <f t="shared" si="1"/>
        <v>52</v>
      </c>
      <c r="P66" s="102">
        <f t="shared" si="1"/>
        <v>52</v>
      </c>
      <c r="Q66" s="102">
        <f t="shared" si="1"/>
        <v>50</v>
      </c>
      <c r="R66" s="102">
        <f t="shared" si="1"/>
        <v>931</v>
      </c>
      <c r="S66" s="102">
        <f t="shared" si="1"/>
        <v>1490</v>
      </c>
      <c r="T66" s="102">
        <f t="shared" si="1"/>
        <v>1676</v>
      </c>
      <c r="U66" s="102">
        <f t="shared" si="1"/>
        <v>1705</v>
      </c>
      <c r="V66" s="102">
        <f t="shared" si="1"/>
        <v>1728</v>
      </c>
      <c r="W66" s="102">
        <f t="shared" si="1"/>
        <v>1728</v>
      </c>
      <c r="X66" s="102">
        <f t="shared" si="1"/>
        <v>1728</v>
      </c>
      <c r="Y66" s="102">
        <f t="shared" si="1"/>
        <v>1728</v>
      </c>
      <c r="Z66" s="102">
        <f t="shared" si="1"/>
        <v>1728</v>
      </c>
      <c r="AA66" s="102">
        <f t="shared" si="1"/>
        <v>1728</v>
      </c>
      <c r="AB66" s="102">
        <f t="shared" si="1"/>
        <v>1728</v>
      </c>
      <c r="AC66" s="102">
        <f t="shared" si="1"/>
        <v>1167</v>
      </c>
      <c r="AD66" s="102">
        <f t="shared" si="1"/>
        <v>2057</v>
      </c>
      <c r="AE66" s="102">
        <f t="shared" si="1"/>
        <v>3292</v>
      </c>
      <c r="AF66" s="102">
        <f t="shared" si="1"/>
        <v>3704</v>
      </c>
      <c r="AG66" s="102">
        <f t="shared" si="1"/>
        <v>3733</v>
      </c>
      <c r="AH66" s="102">
        <f t="shared" si="1"/>
        <v>3756</v>
      </c>
      <c r="AI66" s="102">
        <f t="shared" si="1"/>
        <v>3756</v>
      </c>
      <c r="AJ66" s="102">
        <f t="shared" si="1"/>
        <v>3756</v>
      </c>
      <c r="AK66" s="102">
        <f t="shared" si="1"/>
        <v>3756</v>
      </c>
      <c r="AL66" s="102">
        <f t="shared" si="1"/>
        <v>3756</v>
      </c>
      <c r="AM66" s="102">
        <f t="shared" si="1"/>
        <v>3756</v>
      </c>
      <c r="AN66" s="102">
        <f t="shared" si="1"/>
        <v>3756</v>
      </c>
      <c r="AO66" s="102">
        <f t="shared" si="1"/>
        <v>2519</v>
      </c>
      <c r="AP66" s="102">
        <f t="shared" si="1"/>
        <v>4412</v>
      </c>
      <c r="AQ66" s="102">
        <f t="shared" si="1"/>
        <v>7060</v>
      </c>
      <c r="AR66" s="102">
        <f t="shared" si="1"/>
        <v>7943</v>
      </c>
      <c r="AS66" s="102">
        <f t="shared" si="1"/>
        <v>7972</v>
      </c>
      <c r="AT66" s="102">
        <f t="shared" si="1"/>
        <v>7995</v>
      </c>
      <c r="AU66" s="102">
        <f t="shared" si="1"/>
        <v>7995</v>
      </c>
      <c r="AV66" s="102">
        <f t="shared" si="1"/>
        <v>7995</v>
      </c>
      <c r="AW66" s="102">
        <f t="shared" si="1"/>
        <v>7995</v>
      </c>
      <c r="AX66" s="102">
        <f t="shared" si="1"/>
        <v>7995</v>
      </c>
      <c r="AY66" s="102">
        <f t="shared" si="1"/>
        <v>7995</v>
      </c>
      <c r="AZ66" s="102">
        <f t="shared" si="1"/>
        <v>7995</v>
      </c>
      <c r="BA66" s="102">
        <f t="shared" si="1"/>
        <v>5345</v>
      </c>
      <c r="BB66" s="102">
        <f t="shared" si="1"/>
        <v>6838</v>
      </c>
      <c r="BC66" s="102">
        <f t="shared" si="1"/>
        <v>10941</v>
      </c>
      <c r="BD66" s="102">
        <f t="shared" si="1"/>
        <v>12309</v>
      </c>
      <c r="BE66" s="102">
        <f t="shared" si="1"/>
        <v>12338</v>
      </c>
      <c r="BF66" s="102">
        <f t="shared" si="1"/>
        <v>12361</v>
      </c>
      <c r="BG66" s="102">
        <f t="shared" si="1"/>
        <v>12361</v>
      </c>
      <c r="BH66" s="102">
        <f t="shared" si="1"/>
        <v>12361</v>
      </c>
      <c r="BI66" s="102">
        <f t="shared" si="1"/>
        <v>12361</v>
      </c>
      <c r="BJ66" s="102">
        <f t="shared" si="1"/>
        <v>12361</v>
      </c>
      <c r="BK66" s="102">
        <f t="shared" si="1"/>
        <v>12361</v>
      </c>
      <c r="BL66" s="102">
        <f t="shared" si="1"/>
        <v>12361</v>
      </c>
      <c r="BM66" s="102">
        <f>SUM(BM5:BM65)</f>
        <v>8256</v>
      </c>
      <c r="BN66" s="105">
        <f>SUM(BN4:BN65)</f>
        <v>137209</v>
      </c>
    </row>
    <row r="67" spans="1:66" ht="14.25" customHeight="1" x14ac:dyDescent="0.15">
      <c r="A67" s="389" t="s">
        <v>627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626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443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19065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41597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88697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137209</v>
      </c>
      <c r="BN69" s="105">
        <f>SUM(F69:BM69)</f>
        <v>287011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</v>
      </c>
      <c r="E82" s="67"/>
      <c r="F82" s="102"/>
      <c r="G82" s="102"/>
      <c r="H82" s="102"/>
      <c r="I82" s="45"/>
      <c r="J82" s="101">
        <f>$D82</f>
        <v>18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</v>
      </c>
      <c r="E83" s="67"/>
      <c r="F83" s="102"/>
      <c r="G83" s="102"/>
      <c r="H83" s="102"/>
      <c r="I83" s="102"/>
      <c r="J83" s="45"/>
      <c r="K83" s="101">
        <f>$D83</f>
        <v>18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</v>
      </c>
      <c r="BH83" s="101"/>
      <c r="BI83" s="101"/>
      <c r="BJ83" s="101"/>
      <c r="BK83" s="101"/>
      <c r="BL83" s="101"/>
      <c r="BM83" s="101"/>
      <c r="BN83" s="105">
        <f t="shared" si="4"/>
        <v>18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</v>
      </c>
      <c r="E84" s="67"/>
      <c r="F84" s="102"/>
      <c r="G84" s="102"/>
      <c r="H84" s="102"/>
      <c r="I84" s="102"/>
      <c r="J84" s="102"/>
      <c r="K84" s="45"/>
      <c r="L84" s="101">
        <f>$D84</f>
        <v>18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</v>
      </c>
      <c r="BI84" s="101"/>
      <c r="BJ84" s="101"/>
      <c r="BK84" s="101"/>
      <c r="BL84" s="101"/>
      <c r="BM84" s="101"/>
      <c r="BN84" s="105">
        <f t="shared" si="4"/>
        <v>18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</v>
      </c>
      <c r="BJ85" s="101"/>
      <c r="BK85" s="101"/>
      <c r="BL85" s="101"/>
      <c r="BM85" s="101"/>
      <c r="BN85" s="105">
        <f t="shared" si="4"/>
        <v>18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</v>
      </c>
      <c r="BK86" s="101"/>
      <c r="BL86" s="101"/>
      <c r="BM86" s="101"/>
      <c r="BN86" s="105">
        <f t="shared" si="4"/>
        <v>18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</v>
      </c>
      <c r="BL87" s="101"/>
      <c r="BM87" s="101"/>
      <c r="BN87" s="105">
        <f t="shared" si="4"/>
        <v>18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</v>
      </c>
      <c r="BM88" s="101"/>
      <c r="BN88" s="105">
        <f t="shared" si="4"/>
        <v>18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17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17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17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17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17</v>
      </c>
      <c r="BN89" s="105">
        <f t="shared" si="4"/>
        <v>17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345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345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345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345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345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345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552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552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552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552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552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552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621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621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621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621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621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621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621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621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621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621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621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621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621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621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621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621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621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621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621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621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621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621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621</v>
      </c>
      <c r="BH95" s="101"/>
      <c r="BI95" s="101"/>
      <c r="BJ95" s="101"/>
      <c r="BK95" s="101"/>
      <c r="BL95" s="101"/>
      <c r="BM95" s="101"/>
      <c r="BN95" s="105">
        <f t="shared" si="4"/>
        <v>621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621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621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621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621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621</v>
      </c>
      <c r="BI96" s="101"/>
      <c r="BJ96" s="101"/>
      <c r="BK96" s="101"/>
      <c r="BL96" s="101"/>
      <c r="BM96" s="101"/>
      <c r="BN96" s="105">
        <f t="shared" si="4"/>
        <v>621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621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621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621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621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621</v>
      </c>
      <c r="BJ97" s="101"/>
      <c r="BK97" s="101"/>
      <c r="BL97" s="101"/>
      <c r="BM97" s="101"/>
      <c r="BN97" s="105">
        <f t="shared" si="4"/>
        <v>621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621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621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621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621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621</v>
      </c>
      <c r="BK98" s="101"/>
      <c r="BL98" s="101"/>
      <c r="BM98" s="101"/>
      <c r="BN98" s="105">
        <f t="shared" si="4"/>
        <v>621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621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621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621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621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621</v>
      </c>
      <c r="BL99" s="101"/>
      <c r="BM99" s="101"/>
      <c r="BN99" s="105">
        <f t="shared" si="4"/>
        <v>621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621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621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621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621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621</v>
      </c>
      <c r="BM100" s="101"/>
      <c r="BN100" s="105">
        <f t="shared" si="4"/>
        <v>621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414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414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414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414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414</v>
      </c>
      <c r="BN101" s="105">
        <f t="shared" si="4"/>
        <v>414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507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507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507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507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507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811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811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811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811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811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912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912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912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912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912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912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912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912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912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912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912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912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912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912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912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912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912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912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912</v>
      </c>
      <c r="BH107" s="101"/>
      <c r="BI107" s="101"/>
      <c r="BJ107" s="101"/>
      <c r="BK107" s="101"/>
      <c r="BL107" s="101"/>
      <c r="BM107" s="101"/>
      <c r="BN107" s="105">
        <f t="shared" si="4"/>
        <v>912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912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912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912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912</v>
      </c>
      <c r="BI108" s="101"/>
      <c r="BJ108" s="101"/>
      <c r="BK108" s="101"/>
      <c r="BL108" s="101"/>
      <c r="BM108" s="101"/>
      <c r="BN108" s="105">
        <f t="shared" si="4"/>
        <v>912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912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912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912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912</v>
      </c>
      <c r="BJ109" s="101"/>
      <c r="BK109" s="101"/>
      <c r="BL109" s="101"/>
      <c r="BM109" s="101"/>
      <c r="BN109" s="105">
        <f t="shared" si="4"/>
        <v>912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912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912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912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912</v>
      </c>
      <c r="BK110" s="101"/>
      <c r="BL110" s="101"/>
      <c r="BM110" s="101"/>
      <c r="BN110" s="105">
        <f t="shared" si="4"/>
        <v>912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912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912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912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912</v>
      </c>
      <c r="BL111" s="101"/>
      <c r="BM111" s="101"/>
      <c r="BN111" s="105">
        <f t="shared" si="4"/>
        <v>912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912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912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912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912</v>
      </c>
      <c r="BM112" s="101"/>
      <c r="BN112" s="105">
        <f t="shared" si="4"/>
        <v>912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608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608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608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608</v>
      </c>
      <c r="BN113" s="105">
        <f t="shared" si="4"/>
        <v>608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1616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1616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1616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1616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1818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1818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1818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1818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1818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1818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1818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1818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1818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1818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1818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1818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1818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1818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1818</v>
      </c>
      <c r="BH119" s="101"/>
      <c r="BI119" s="101"/>
      <c r="BJ119" s="101"/>
      <c r="BK119" s="101"/>
      <c r="BL119" s="101"/>
      <c r="BM119" s="101"/>
      <c r="BN119" s="105">
        <f t="shared" si="4"/>
        <v>1818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1818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1818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1818</v>
      </c>
      <c r="BI120" s="101"/>
      <c r="BJ120" s="101"/>
      <c r="BK120" s="101"/>
      <c r="BL120" s="101"/>
      <c r="BM120" s="101"/>
      <c r="BN120" s="105">
        <f t="shared" si="4"/>
        <v>1818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1818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1818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1818</v>
      </c>
      <c r="BJ121" s="101"/>
      <c r="BK121" s="101"/>
      <c r="BL121" s="101"/>
      <c r="BM121" s="101"/>
      <c r="BN121" s="105">
        <f t="shared" si="4"/>
        <v>1818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1818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1818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1818</v>
      </c>
      <c r="BK122" s="101"/>
      <c r="BL122" s="101"/>
      <c r="BM122" s="101"/>
      <c r="BN122" s="105">
        <f t="shared" si="4"/>
        <v>1818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1818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1818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1818</v>
      </c>
      <c r="BL123" s="101"/>
      <c r="BM123" s="101"/>
      <c r="BN123" s="105">
        <f t="shared" si="4"/>
        <v>1818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1818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1818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1818</v>
      </c>
      <c r="BM124" s="101"/>
      <c r="BN124" s="105">
        <f t="shared" si="4"/>
        <v>1818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1212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1212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1212</v>
      </c>
      <c r="BN125" s="105">
        <f t="shared" si="4"/>
        <v>1212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1040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1040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1040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1664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1664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1664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1872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1872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1872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1872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1872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1872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1872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1872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1872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1872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1872</v>
      </c>
      <c r="BH131" s="101"/>
      <c r="BI131" s="101"/>
      <c r="BJ131" s="101"/>
      <c r="BK131" s="101"/>
      <c r="BL131" s="101"/>
      <c r="BM131" s="101"/>
      <c r="BN131" s="105">
        <f t="shared" si="4"/>
        <v>1872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1872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1872</v>
      </c>
      <c r="BI132" s="101"/>
      <c r="BJ132" s="101"/>
      <c r="BK132" s="101"/>
      <c r="BL132" s="101"/>
      <c r="BM132" s="101"/>
      <c r="BN132" s="105">
        <f t="shared" si="4"/>
        <v>1872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1872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1872</v>
      </c>
      <c r="BJ133" s="101"/>
      <c r="BK133" s="101"/>
      <c r="BL133" s="101"/>
      <c r="BM133" s="101"/>
      <c r="BN133" s="105">
        <f t="shared" si="4"/>
        <v>1872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1872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1872</v>
      </c>
      <c r="BK134" s="101"/>
      <c r="BL134" s="101"/>
      <c r="BM134" s="101"/>
      <c r="BN134" s="105">
        <f t="shared" si="4"/>
        <v>1872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1872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1872</v>
      </c>
      <c r="BL135" s="101"/>
      <c r="BM135" s="101"/>
      <c r="BN135" s="105">
        <f t="shared" si="4"/>
        <v>1872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1872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1872</v>
      </c>
      <c r="BM136" s="101"/>
      <c r="BN136" s="105">
        <f t="shared" si="4"/>
        <v>1872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1248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1248</v>
      </c>
      <c r="BN137" s="105">
        <f t="shared" si="4"/>
        <v>1248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628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18</v>
      </c>
      <c r="K139" s="169">
        <f t="shared" si="5"/>
        <v>18</v>
      </c>
      <c r="L139" s="169">
        <f t="shared" si="5"/>
        <v>18</v>
      </c>
      <c r="M139" s="169">
        <f t="shared" si="5"/>
        <v>18</v>
      </c>
      <c r="N139" s="169">
        <f t="shared" si="5"/>
        <v>18</v>
      </c>
      <c r="O139" s="169">
        <f t="shared" si="5"/>
        <v>18</v>
      </c>
      <c r="P139" s="169">
        <f t="shared" si="5"/>
        <v>18</v>
      </c>
      <c r="Q139" s="169">
        <f t="shared" si="5"/>
        <v>17</v>
      </c>
      <c r="R139" s="169">
        <f t="shared" si="5"/>
        <v>345</v>
      </c>
      <c r="S139" s="169">
        <f t="shared" si="5"/>
        <v>552</v>
      </c>
      <c r="T139" s="169">
        <f t="shared" si="5"/>
        <v>621</v>
      </c>
      <c r="U139" s="169">
        <f t="shared" si="5"/>
        <v>631</v>
      </c>
      <c r="V139" s="169">
        <f t="shared" si="5"/>
        <v>639</v>
      </c>
      <c r="W139" s="169">
        <f t="shared" si="5"/>
        <v>639</v>
      </c>
      <c r="X139" s="169">
        <f t="shared" si="5"/>
        <v>639</v>
      </c>
      <c r="Y139" s="169">
        <f t="shared" si="5"/>
        <v>639</v>
      </c>
      <c r="Z139" s="169">
        <f t="shared" si="5"/>
        <v>639</v>
      </c>
      <c r="AA139" s="169">
        <f t="shared" si="5"/>
        <v>639</v>
      </c>
      <c r="AB139" s="169">
        <f t="shared" si="5"/>
        <v>639</v>
      </c>
      <c r="AC139" s="169">
        <f t="shared" si="5"/>
        <v>431</v>
      </c>
      <c r="AD139" s="169">
        <f t="shared" si="5"/>
        <v>852</v>
      </c>
      <c r="AE139" s="169">
        <f t="shared" si="5"/>
        <v>1363</v>
      </c>
      <c r="AF139" s="169">
        <f t="shared" si="5"/>
        <v>1533</v>
      </c>
      <c r="AG139" s="169">
        <f t="shared" si="5"/>
        <v>1543</v>
      </c>
      <c r="AH139" s="169">
        <f t="shared" si="5"/>
        <v>1551</v>
      </c>
      <c r="AI139" s="169">
        <f t="shared" si="5"/>
        <v>1551</v>
      </c>
      <c r="AJ139" s="169">
        <f t="shared" si="5"/>
        <v>1551</v>
      </c>
      <c r="AK139" s="169">
        <f t="shared" si="5"/>
        <v>1551</v>
      </c>
      <c r="AL139" s="169">
        <f t="shared" si="5"/>
        <v>1551</v>
      </c>
      <c r="AM139" s="169">
        <f t="shared" si="5"/>
        <v>1551</v>
      </c>
      <c r="AN139" s="169">
        <f t="shared" si="5"/>
        <v>1551</v>
      </c>
      <c r="AO139" s="169">
        <f t="shared" si="5"/>
        <v>1039</v>
      </c>
      <c r="AP139" s="169">
        <f t="shared" si="5"/>
        <v>1862</v>
      </c>
      <c r="AQ139" s="169">
        <f t="shared" si="5"/>
        <v>2979</v>
      </c>
      <c r="AR139" s="169">
        <f t="shared" si="5"/>
        <v>3351</v>
      </c>
      <c r="AS139" s="169">
        <f t="shared" si="5"/>
        <v>3361</v>
      </c>
      <c r="AT139" s="169">
        <f t="shared" si="5"/>
        <v>3369</v>
      </c>
      <c r="AU139" s="169">
        <f t="shared" si="5"/>
        <v>3369</v>
      </c>
      <c r="AV139" s="169">
        <f t="shared" si="5"/>
        <v>3369</v>
      </c>
      <c r="AW139" s="169">
        <f t="shared" si="5"/>
        <v>3369</v>
      </c>
      <c r="AX139" s="169">
        <f t="shared" si="5"/>
        <v>3369</v>
      </c>
      <c r="AY139" s="169">
        <f t="shared" si="5"/>
        <v>3369</v>
      </c>
      <c r="AZ139" s="169">
        <f t="shared" si="5"/>
        <v>3369</v>
      </c>
      <c r="BA139" s="169">
        <f t="shared" si="5"/>
        <v>2251</v>
      </c>
      <c r="BB139" s="169">
        <f t="shared" si="5"/>
        <v>2902</v>
      </c>
      <c r="BC139" s="169">
        <f t="shared" si="5"/>
        <v>4643</v>
      </c>
      <c r="BD139" s="169">
        <f t="shared" si="5"/>
        <v>5223</v>
      </c>
      <c r="BE139" s="169">
        <f t="shared" si="5"/>
        <v>5233</v>
      </c>
      <c r="BF139" s="169">
        <f t="shared" si="5"/>
        <v>5241</v>
      </c>
      <c r="BG139" s="169">
        <f t="shared" si="5"/>
        <v>5241</v>
      </c>
      <c r="BH139" s="169">
        <f t="shared" si="5"/>
        <v>5241</v>
      </c>
      <c r="BI139" s="169">
        <f t="shared" si="5"/>
        <v>5241</v>
      </c>
      <c r="BJ139" s="169">
        <f t="shared" si="5"/>
        <v>5241</v>
      </c>
      <c r="BK139" s="169">
        <f t="shared" si="5"/>
        <v>5241</v>
      </c>
      <c r="BL139" s="169">
        <f t="shared" si="5"/>
        <v>5241</v>
      </c>
      <c r="BM139" s="169">
        <f t="shared" si="5"/>
        <v>3499</v>
      </c>
      <c r="BN139" s="105">
        <f>SUM(BN77:BN138)</f>
        <v>58187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629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153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7053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17187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37387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58187</v>
      </c>
      <c r="BN142" s="105">
        <f>SUM(F142:BM142)</f>
        <v>119967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15860500</v>
      </c>
      <c r="E4" s="9">
        <f>SUM(P14:AA14)</f>
        <v>800183450</v>
      </c>
      <c r="F4" s="9">
        <f>SUM(AB14:AM14)</f>
        <v>1590485920.8</v>
      </c>
      <c r="G4" s="9">
        <f>SUM(AN14:AY14)</f>
        <v>2525077919.2449999</v>
      </c>
      <c r="H4" s="9">
        <f>SUM(AZ14:BK14)</f>
        <v>2650225459.4921598</v>
      </c>
      <c r="I4" s="9">
        <f>SUM(E4:H4)</f>
        <v>7565972749.5371599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15860500</v>
      </c>
      <c r="E7" s="9">
        <f>SUM(P17:AA17)</f>
        <v>800183450</v>
      </c>
      <c r="F7" s="9">
        <f>SUM(AB17:AM17)</f>
        <v>1590485920.8</v>
      </c>
      <c r="G7" s="9">
        <f>SUM(AN17:AY17)</f>
        <v>2525077919.2449999</v>
      </c>
      <c r="H7" s="9">
        <f>SUM(AZ17:BK17)</f>
        <v>2650225459.4921598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15860500</v>
      </c>
      <c r="E8" s="9">
        <f>SUM(P18:AA18)</f>
        <v>800183450</v>
      </c>
      <c r="F8" s="9">
        <f>SUM(AB18:AM18)</f>
        <v>1590485920.8</v>
      </c>
      <c r="G8" s="9">
        <f>SUM(AN18:AY18)</f>
        <v>2525077919.2449999</v>
      </c>
      <c r="H8" s="9">
        <f>SUM(AZ18:BK18)</f>
        <v>2650225459.4921598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1862930</v>
      </c>
      <c r="I14" s="9">
        <f>'REV-REVCALC_CWS'!H90</f>
        <v>1862930</v>
      </c>
      <c r="J14" s="9">
        <f>'REV-REVCALC_CWS'!I90</f>
        <v>1862930</v>
      </c>
      <c r="K14" s="9">
        <f>'REV-REVCALC_CWS'!J90</f>
        <v>1862930</v>
      </c>
      <c r="L14" s="9">
        <f>'REV-REVCALC_CWS'!K90</f>
        <v>1862930</v>
      </c>
      <c r="M14" s="9">
        <f>'REV-REVCALC_CWS'!L90</f>
        <v>1862930</v>
      </c>
      <c r="N14" s="9">
        <f>'REV-REVCALC_CWS'!M90</f>
        <v>1862930</v>
      </c>
      <c r="O14" s="9">
        <f>'REV-REVCALC_CWS'!N90</f>
        <v>1766930</v>
      </c>
      <c r="P14" s="9">
        <f>'REV-REVCALC_CWS'!O90</f>
        <v>40009975</v>
      </c>
      <c r="Q14" s="9">
        <f>'REV-REVCALC_CWS'!P90</f>
        <v>64012750</v>
      </c>
      <c r="R14" s="9">
        <f>'REV-REVCALC_CWS'!Q90</f>
        <v>72016350</v>
      </c>
      <c r="S14" s="9">
        <f>'REV-REVCALC_CWS'!R90</f>
        <v>72016350</v>
      </c>
      <c r="T14" s="9">
        <f>'REV-REVCALC_CWS'!S90</f>
        <v>72016350</v>
      </c>
      <c r="U14" s="9">
        <f>'REV-REVCALC_CWS'!T90</f>
        <v>72016350</v>
      </c>
      <c r="V14" s="9">
        <f>'REV-REVCALC_CWS'!U90</f>
        <v>72016350</v>
      </c>
      <c r="W14" s="9">
        <f>'REV-REVCALC_CWS'!V90</f>
        <v>72016350</v>
      </c>
      <c r="X14" s="9">
        <f>'REV-REVCALC_CWS'!W90</f>
        <v>72016350</v>
      </c>
      <c r="Y14" s="9">
        <f>'REV-REVCALC_CWS'!X90</f>
        <v>72016350</v>
      </c>
      <c r="Z14" s="9">
        <f>'REV-REVCALC_CWS'!Y90</f>
        <v>72016350</v>
      </c>
      <c r="AA14" s="9">
        <f>'REV-REVCALC_CWS'!Z90</f>
        <v>48013575</v>
      </c>
      <c r="AB14" s="9">
        <f>'REV-REVCALC_CWS'!AA90</f>
        <v>79537347.900000006</v>
      </c>
      <c r="AC14" s="9">
        <f>'REV-REVCALC_CWS'!AB90</f>
        <v>127251055.40000001</v>
      </c>
      <c r="AD14" s="9">
        <f>'REV-REVCALC_CWS'!AC90</f>
        <v>143141122.5</v>
      </c>
      <c r="AE14" s="9">
        <f>'REV-REVCALC_CWS'!AD90</f>
        <v>143141122.5</v>
      </c>
      <c r="AF14" s="9">
        <f>'REV-REVCALC_CWS'!AE90</f>
        <v>143141122.5</v>
      </c>
      <c r="AG14" s="9">
        <f>'REV-REVCALC_CWS'!AF90</f>
        <v>143141122.5</v>
      </c>
      <c r="AH14" s="9">
        <f>'REV-REVCALC_CWS'!AG90</f>
        <v>143141122.5</v>
      </c>
      <c r="AI14" s="9">
        <f>'REV-REVCALC_CWS'!AH90</f>
        <v>143141122.5</v>
      </c>
      <c r="AJ14" s="9">
        <f>'REV-REVCALC_CWS'!AI90</f>
        <v>143141122.5</v>
      </c>
      <c r="AK14" s="9">
        <f>'REV-REVCALC_CWS'!AJ90</f>
        <v>143141122.5</v>
      </c>
      <c r="AL14" s="9">
        <f>'REV-REVCALC_CWS'!AK90</f>
        <v>143141122.5</v>
      </c>
      <c r="AM14" s="9">
        <f>'REV-REVCALC_CWS'!AL90</f>
        <v>95427415</v>
      </c>
      <c r="AN14" s="9">
        <f>'REV-REVCALC_CWS'!AM90</f>
        <v>126260894.35950001</v>
      </c>
      <c r="AO14" s="9">
        <f>'REV-REVCALC_CWS'!AN90</f>
        <v>201994890.18400002</v>
      </c>
      <c r="AP14" s="9">
        <f>'REV-REVCALC_CWS'!AO90</f>
        <v>227259251.45150003</v>
      </c>
      <c r="AQ14" s="9">
        <f>'REV-REVCALC_CWS'!AP90</f>
        <v>227258339.45150003</v>
      </c>
      <c r="AR14" s="9">
        <f>'REV-REVCALC_CWS'!AQ90</f>
        <v>227258339.45150003</v>
      </c>
      <c r="AS14" s="9">
        <f>'REV-REVCALC_CWS'!AR90</f>
        <v>227258339.45150003</v>
      </c>
      <c r="AT14" s="9">
        <f>'REV-REVCALC_CWS'!AS90</f>
        <v>227258339.45150003</v>
      </c>
      <c r="AU14" s="9">
        <f>'REV-REVCALC_CWS'!AT90</f>
        <v>227258339.45150003</v>
      </c>
      <c r="AV14" s="9">
        <f>'REV-REVCALC_CWS'!AU90</f>
        <v>227258339.45150003</v>
      </c>
      <c r="AW14" s="9">
        <f>'REV-REVCALC_CWS'!AV90</f>
        <v>227258339.45150003</v>
      </c>
      <c r="AX14" s="9">
        <f>'REV-REVCALC_CWS'!AW90</f>
        <v>227258339.45150003</v>
      </c>
      <c r="AY14" s="9">
        <f>'REV-REVCALC_CWS'!AX90</f>
        <v>151496167.63800001</v>
      </c>
      <c r="AZ14" s="9">
        <f>'REV-REVCALC_CWS'!AY90</f>
        <v>132524615.01088002</v>
      </c>
      <c r="BA14" s="9">
        <f>'REV-REVCALC_CWS'!AZ90</f>
        <v>212030493.9605</v>
      </c>
      <c r="BB14" s="9">
        <f>'REV-REVCALC_CWS'!BA90</f>
        <v>238515810.47703999</v>
      </c>
      <c r="BC14" s="9">
        <f>'REV-REVCALC_CWS'!BB90</f>
        <v>238514898.47703999</v>
      </c>
      <c r="BD14" s="9">
        <f>'REV-REVCALC_CWS'!BC90</f>
        <v>238514898.47703999</v>
      </c>
      <c r="BE14" s="9">
        <f>'REV-REVCALC_CWS'!BD90</f>
        <v>238514898.47703999</v>
      </c>
      <c r="BF14" s="9">
        <f>'REV-REVCALC_CWS'!BE90</f>
        <v>238514898.47703999</v>
      </c>
      <c r="BG14" s="9">
        <f>'REV-REVCALC_CWS'!BF90</f>
        <v>238514898.47703999</v>
      </c>
      <c r="BH14" s="9">
        <f>'REV-REVCALC_CWS'!BG90</f>
        <v>238514898.47703999</v>
      </c>
      <c r="BI14" s="9">
        <f>'REV-REVCALC_CWS'!BH90</f>
        <v>238514898.47703999</v>
      </c>
      <c r="BJ14" s="9">
        <f>'REV-REVCALC_CWS'!BI90</f>
        <v>238514898.47703999</v>
      </c>
      <c r="BK14" s="9">
        <f>'REV-REVCALC_CWS'!BJ90</f>
        <v>159035352.22742</v>
      </c>
      <c r="BL14" s="38">
        <f>SUM(C14:BK14)</f>
        <v>7581833249.5371628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1862930</v>
      </c>
      <c r="I17" s="140">
        <f t="shared" si="2"/>
        <v>1862930</v>
      </c>
      <c r="J17" s="140">
        <f t="shared" si="2"/>
        <v>1862930</v>
      </c>
      <c r="K17" s="140">
        <f t="shared" si="2"/>
        <v>1862930</v>
      </c>
      <c r="L17" s="140">
        <f t="shared" si="2"/>
        <v>1862930</v>
      </c>
      <c r="M17" s="140">
        <f t="shared" si="2"/>
        <v>1862930</v>
      </c>
      <c r="N17" s="140">
        <f t="shared" si="2"/>
        <v>1862930</v>
      </c>
      <c r="O17" s="140">
        <f t="shared" si="2"/>
        <v>1766930</v>
      </c>
      <c r="P17" s="140">
        <f t="shared" si="2"/>
        <v>40009975</v>
      </c>
      <c r="Q17" s="140">
        <f t="shared" si="2"/>
        <v>64012750</v>
      </c>
      <c r="R17" s="140">
        <f t="shared" si="2"/>
        <v>72016350</v>
      </c>
      <c r="S17" s="140">
        <f t="shared" si="2"/>
        <v>72016350</v>
      </c>
      <c r="T17" s="140">
        <f t="shared" si="2"/>
        <v>72016350</v>
      </c>
      <c r="U17" s="140">
        <f t="shared" si="2"/>
        <v>72016350</v>
      </c>
      <c r="V17" s="140">
        <f t="shared" si="2"/>
        <v>72016350</v>
      </c>
      <c r="W17" s="140">
        <f t="shared" si="2"/>
        <v>72016350</v>
      </c>
      <c r="X17" s="140">
        <f t="shared" si="2"/>
        <v>72016350</v>
      </c>
      <c r="Y17" s="140">
        <f t="shared" si="2"/>
        <v>72016350</v>
      </c>
      <c r="Z17" s="140">
        <f t="shared" si="2"/>
        <v>72016350</v>
      </c>
      <c r="AA17" s="140">
        <f t="shared" si="2"/>
        <v>48013575</v>
      </c>
      <c r="AB17" s="140">
        <f t="shared" si="2"/>
        <v>79537347.900000006</v>
      </c>
      <c r="AC17" s="140">
        <f t="shared" si="2"/>
        <v>127251055.40000001</v>
      </c>
      <c r="AD17" s="140">
        <f t="shared" si="2"/>
        <v>143141122.5</v>
      </c>
      <c r="AE17" s="140">
        <f t="shared" si="2"/>
        <v>143141122.5</v>
      </c>
      <c r="AF17" s="140">
        <f t="shared" si="2"/>
        <v>143141122.5</v>
      </c>
      <c r="AG17" s="140">
        <f t="shared" si="2"/>
        <v>143141122.5</v>
      </c>
      <c r="AH17" s="140">
        <f t="shared" si="2"/>
        <v>143141122.5</v>
      </c>
      <c r="AI17" s="140">
        <f t="shared" ref="AI17:BK17" si="3">AI14</f>
        <v>143141122.5</v>
      </c>
      <c r="AJ17" s="140">
        <f t="shared" si="3"/>
        <v>143141122.5</v>
      </c>
      <c r="AK17" s="140">
        <f t="shared" si="3"/>
        <v>143141122.5</v>
      </c>
      <c r="AL17" s="140">
        <f t="shared" si="3"/>
        <v>143141122.5</v>
      </c>
      <c r="AM17" s="140">
        <f t="shared" si="3"/>
        <v>95427415</v>
      </c>
      <c r="AN17" s="140">
        <f t="shared" si="3"/>
        <v>126260894.35950001</v>
      </c>
      <c r="AO17" s="140">
        <f t="shared" si="3"/>
        <v>201994890.18400002</v>
      </c>
      <c r="AP17" s="140">
        <f t="shared" si="3"/>
        <v>227259251.45150003</v>
      </c>
      <c r="AQ17" s="140">
        <f t="shared" si="3"/>
        <v>227258339.45150003</v>
      </c>
      <c r="AR17" s="140">
        <f t="shared" si="3"/>
        <v>227258339.45150003</v>
      </c>
      <c r="AS17" s="140">
        <f t="shared" si="3"/>
        <v>227258339.45150003</v>
      </c>
      <c r="AT17" s="140">
        <f t="shared" si="3"/>
        <v>227258339.45150003</v>
      </c>
      <c r="AU17" s="140">
        <f t="shared" si="3"/>
        <v>227258339.45150003</v>
      </c>
      <c r="AV17" s="140">
        <f t="shared" si="3"/>
        <v>227258339.45150003</v>
      </c>
      <c r="AW17" s="140">
        <f t="shared" si="3"/>
        <v>227258339.45150003</v>
      </c>
      <c r="AX17" s="140">
        <f t="shared" si="3"/>
        <v>227258339.45150003</v>
      </c>
      <c r="AY17" s="140">
        <f t="shared" si="3"/>
        <v>151496167.63800001</v>
      </c>
      <c r="AZ17" s="140">
        <f t="shared" si="3"/>
        <v>132524615.01088002</v>
      </c>
      <c r="BA17" s="140">
        <f t="shared" si="3"/>
        <v>212030493.9605</v>
      </c>
      <c r="BB17" s="140">
        <f t="shared" si="3"/>
        <v>238515810.47703999</v>
      </c>
      <c r="BC17" s="140">
        <f t="shared" si="3"/>
        <v>238514898.47703999</v>
      </c>
      <c r="BD17" s="140">
        <f t="shared" si="3"/>
        <v>238514898.47703999</v>
      </c>
      <c r="BE17" s="140">
        <f t="shared" si="3"/>
        <v>238514898.47703999</v>
      </c>
      <c r="BF17" s="140">
        <f t="shared" si="3"/>
        <v>238514898.47703999</v>
      </c>
      <c r="BG17" s="140">
        <f t="shared" si="3"/>
        <v>238514898.47703999</v>
      </c>
      <c r="BH17" s="140">
        <f t="shared" si="3"/>
        <v>238514898.47703999</v>
      </c>
      <c r="BI17" s="140">
        <f t="shared" si="3"/>
        <v>238514898.47703999</v>
      </c>
      <c r="BJ17" s="140">
        <f t="shared" si="3"/>
        <v>238514898.47703999</v>
      </c>
      <c r="BK17" s="140">
        <f t="shared" si="3"/>
        <v>159035352.22742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1862930</v>
      </c>
      <c r="I18" s="140">
        <f t="shared" si="5"/>
        <v>1862930</v>
      </c>
      <c r="J18" s="140">
        <f t="shared" si="5"/>
        <v>1862930</v>
      </c>
      <c r="K18" s="140">
        <f t="shared" si="5"/>
        <v>1862930</v>
      </c>
      <c r="L18" s="140">
        <f t="shared" si="5"/>
        <v>1862930</v>
      </c>
      <c r="M18" s="140">
        <f t="shared" si="5"/>
        <v>1862930</v>
      </c>
      <c r="N18" s="140">
        <f t="shared" si="5"/>
        <v>1862930</v>
      </c>
      <c r="O18" s="140">
        <f t="shared" si="5"/>
        <v>1766930</v>
      </c>
      <c r="P18" s="140">
        <f t="shared" si="5"/>
        <v>40009975</v>
      </c>
      <c r="Q18" s="140">
        <f t="shared" si="5"/>
        <v>64012750</v>
      </c>
      <c r="R18" s="140">
        <f t="shared" si="5"/>
        <v>72016350</v>
      </c>
      <c r="S18" s="140">
        <f t="shared" si="5"/>
        <v>72016350</v>
      </c>
      <c r="T18" s="140">
        <f t="shared" si="5"/>
        <v>72016350</v>
      </c>
      <c r="U18" s="140">
        <f t="shared" si="5"/>
        <v>72016350</v>
      </c>
      <c r="V18" s="140">
        <f t="shared" si="5"/>
        <v>72016350</v>
      </c>
      <c r="W18" s="140">
        <f t="shared" si="5"/>
        <v>72016350</v>
      </c>
      <c r="X18" s="140">
        <f t="shared" si="5"/>
        <v>72016350</v>
      </c>
      <c r="Y18" s="140">
        <f t="shared" si="5"/>
        <v>72016350</v>
      </c>
      <c r="Z18" s="140">
        <f t="shared" si="5"/>
        <v>72016350</v>
      </c>
      <c r="AA18" s="140">
        <f t="shared" si="5"/>
        <v>48013575</v>
      </c>
      <c r="AB18" s="140">
        <f t="shared" si="5"/>
        <v>79537347.900000006</v>
      </c>
      <c r="AC18" s="140">
        <f t="shared" si="5"/>
        <v>127251055.40000001</v>
      </c>
      <c r="AD18" s="140">
        <f t="shared" si="5"/>
        <v>143141122.5</v>
      </c>
      <c r="AE18" s="140">
        <f t="shared" si="5"/>
        <v>143141122.5</v>
      </c>
      <c r="AF18" s="140">
        <f t="shared" si="5"/>
        <v>143141122.5</v>
      </c>
      <c r="AG18" s="140">
        <f t="shared" si="5"/>
        <v>143141122.5</v>
      </c>
      <c r="AH18" s="140">
        <f t="shared" si="5"/>
        <v>143141122.5</v>
      </c>
      <c r="AI18" s="140">
        <f t="shared" si="5"/>
        <v>143141122.5</v>
      </c>
      <c r="AJ18" s="140">
        <f t="shared" si="5"/>
        <v>143141122.5</v>
      </c>
      <c r="AK18" s="140">
        <f t="shared" si="5"/>
        <v>143141122.5</v>
      </c>
      <c r="AL18" s="140">
        <f t="shared" si="5"/>
        <v>143141122.5</v>
      </c>
      <c r="AM18" s="140">
        <f t="shared" si="5"/>
        <v>95427415</v>
      </c>
      <c r="AN18" s="140">
        <f t="shared" si="5"/>
        <v>126260894.35950001</v>
      </c>
      <c r="AO18" s="140">
        <f t="shared" si="5"/>
        <v>201994890.18400002</v>
      </c>
      <c r="AP18" s="140">
        <f t="shared" si="5"/>
        <v>227259251.45150003</v>
      </c>
      <c r="AQ18" s="140">
        <f t="shared" si="5"/>
        <v>227258339.45150003</v>
      </c>
      <c r="AR18" s="140">
        <f t="shared" si="5"/>
        <v>227258339.45150003</v>
      </c>
      <c r="AS18" s="140">
        <f t="shared" si="5"/>
        <v>227258339.45150003</v>
      </c>
      <c r="AT18" s="140">
        <f t="shared" si="5"/>
        <v>227258339.45150003</v>
      </c>
      <c r="AU18" s="140">
        <f t="shared" si="5"/>
        <v>227258339.45150003</v>
      </c>
      <c r="AV18" s="140">
        <f t="shared" si="5"/>
        <v>227258339.45150003</v>
      </c>
      <c r="AW18" s="140">
        <f t="shared" si="5"/>
        <v>227258339.45150003</v>
      </c>
      <c r="AX18" s="140">
        <f t="shared" si="5"/>
        <v>227258339.45150003</v>
      </c>
      <c r="AY18" s="140">
        <f t="shared" si="5"/>
        <v>151496167.63800001</v>
      </c>
      <c r="AZ18" s="140">
        <f t="shared" si="5"/>
        <v>132524615.01088002</v>
      </c>
      <c r="BA18" s="140">
        <f t="shared" si="5"/>
        <v>212030493.9605</v>
      </c>
      <c r="BB18" s="140">
        <f t="shared" si="5"/>
        <v>238515810.47703999</v>
      </c>
      <c r="BC18" s="140">
        <f t="shared" si="5"/>
        <v>238514898.47703999</v>
      </c>
      <c r="BD18" s="140">
        <f t="shared" si="5"/>
        <v>238514898.47703999</v>
      </c>
      <c r="BE18" s="140">
        <f t="shared" si="5"/>
        <v>238514898.47703999</v>
      </c>
      <c r="BF18" s="140">
        <f t="shared" si="5"/>
        <v>238514898.47703999</v>
      </c>
      <c r="BG18" s="140">
        <f t="shared" si="5"/>
        <v>238514898.47703999</v>
      </c>
      <c r="BH18" s="140">
        <f t="shared" si="5"/>
        <v>238514898.47703999</v>
      </c>
      <c r="BI18" s="140">
        <f t="shared" si="5"/>
        <v>238514898.47703999</v>
      </c>
      <c r="BJ18" s="140">
        <f t="shared" si="5"/>
        <v>238514898.47703999</v>
      </c>
      <c r="BK18" s="140">
        <f t="shared" si="5"/>
        <v>159035352.22742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1240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1186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1049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1050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1020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1082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1083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1010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1013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1012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1012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1012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1013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1012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1012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1012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1237</v>
      </c>
      <c r="B19" s="34" t="s">
        <v>1012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1012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1012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1014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1012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1012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1012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1012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1012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1011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1009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1230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1231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1232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1241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1242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1167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1170</v>
      </c>
      <c r="B3" s="10" t="s">
        <v>68</v>
      </c>
      <c r="C3" s="268" t="s">
        <v>1172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1171</v>
      </c>
      <c r="B4" s="10" t="s">
        <v>1173</v>
      </c>
      <c r="C4" s="268" t="s">
        <v>1172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1180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1008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1174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1175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1176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1177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1233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1234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1235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1178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1179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1182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1181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1186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1185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1183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1184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1015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1016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1017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1162</v>
      </c>
      <c r="C1" s="10" t="s">
        <v>1163</v>
      </c>
      <c r="D1" s="10" t="s">
        <v>1164</v>
      </c>
      <c r="E1" s="10" t="s">
        <v>1165</v>
      </c>
      <c r="F1" s="10" t="s">
        <v>1166</v>
      </c>
    </row>
    <row r="2" spans="1:102" x14ac:dyDescent="0.15">
      <c r="A2" s="14" t="s">
        <v>1161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1018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1019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60</vt:i4>
      </vt:variant>
    </vt:vector>
  </HeadingPairs>
  <TitlesOfParts>
    <vt:vector size="12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ActivosPeriodoAnterior</vt:lpstr>
      <vt:lpstr>CajaPositivo</vt:lpstr>
      <vt:lpstr>CajaRequerida</vt:lpstr>
      <vt:lpstr>COGS_DB</vt:lpstr>
      <vt:lpstr>COGS_PRICEMARGIN</vt:lpstr>
      <vt:lpstr>CompraInventarioAbrilAñ1</vt:lpstr>
      <vt:lpstr>CONTEOPERSONAL</vt:lpstr>
      <vt:lpstr>FebYR2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NovYR1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2023-05-05T04:58:10Z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