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6C35061-D824-2A47-B755-C9B49EC5727B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5" i="48" l="1"/>
  <c r="P53" i="48"/>
  <c r="O53" i="48"/>
  <c r="N53" i="48"/>
  <c r="M53" i="48"/>
  <c r="L53" i="48"/>
  <c r="K53" i="48"/>
  <c r="J53" i="48"/>
  <c r="I53" i="48"/>
  <c r="H53" i="48"/>
  <c r="G53" i="48"/>
  <c r="F53" i="48"/>
  <c r="E53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P51" i="48"/>
  <c r="O51" i="48"/>
  <c r="N51" i="48"/>
  <c r="M51" i="48"/>
  <c r="L51" i="48"/>
  <c r="K51" i="48"/>
  <c r="J51" i="48"/>
  <c r="I51" i="48"/>
  <c r="H51" i="48"/>
  <c r="G51" i="48"/>
  <c r="F51" i="48"/>
  <c r="E51" i="48"/>
  <c r="P50" i="48"/>
  <c r="O50" i="48"/>
  <c r="N50" i="48"/>
  <c r="M50" i="48"/>
  <c r="L50" i="48"/>
  <c r="K50" i="48"/>
  <c r="J50" i="48"/>
  <c r="I50" i="48"/>
  <c r="H50" i="48"/>
  <c r="G50" i="48"/>
  <c r="F50" i="48"/>
  <c r="E50" i="48"/>
  <c r="B51" i="48"/>
  <c r="B50" i="48"/>
  <c r="P44" i="48"/>
  <c r="O44" i="48"/>
  <c r="N44" i="48"/>
  <c r="M44" i="48"/>
  <c r="L44" i="48"/>
  <c r="K44" i="48"/>
  <c r="J44" i="48"/>
  <c r="I44" i="48"/>
  <c r="H44" i="48"/>
  <c r="G44" i="48"/>
  <c r="F44" i="48"/>
  <c r="E44" i="48"/>
  <c r="P43" i="48"/>
  <c r="O43" i="48"/>
  <c r="N43" i="48"/>
  <c r="M43" i="48"/>
  <c r="L43" i="48"/>
  <c r="K43" i="48"/>
  <c r="J43" i="48"/>
  <c r="I43" i="48"/>
  <c r="H43" i="48"/>
  <c r="G43" i="48"/>
  <c r="F43" i="48"/>
  <c r="E43" i="48"/>
  <c r="P42" i="48"/>
  <c r="O42" i="48"/>
  <c r="N42" i="48"/>
  <c r="M42" i="48"/>
  <c r="L42" i="48"/>
  <c r="K42" i="48"/>
  <c r="J42" i="48"/>
  <c r="I42" i="48"/>
  <c r="H42" i="48"/>
  <c r="G42" i="48"/>
  <c r="F42" i="48"/>
  <c r="E42" i="48"/>
  <c r="E6" i="48"/>
  <c r="B40" i="48"/>
  <c r="BL74" i="48"/>
  <c r="BK74" i="48"/>
  <c r="BJ74" i="48"/>
  <c r="BI74" i="48"/>
  <c r="BH74" i="48"/>
  <c r="BG74" i="48"/>
  <c r="BF74" i="48"/>
  <c r="BE74" i="48"/>
  <c r="BD74" i="48"/>
  <c r="BC74" i="48"/>
  <c r="BB74" i="48"/>
  <c r="BA74" i="48"/>
  <c r="AZ74" i="48"/>
  <c r="AY74" i="48"/>
  <c r="AX74" i="48"/>
  <c r="AW74" i="48"/>
  <c r="AV74" i="48"/>
  <c r="AU74" i="48"/>
  <c r="AT74" i="48"/>
  <c r="AS74" i="48"/>
  <c r="AR74" i="48"/>
  <c r="AQ74" i="48"/>
  <c r="AP74" i="48"/>
  <c r="AO74" i="48"/>
  <c r="AN74" i="48"/>
  <c r="AM74" i="48"/>
  <c r="AL74" i="48"/>
  <c r="AK74" i="48"/>
  <c r="AJ74" i="48"/>
  <c r="AI74" i="48"/>
  <c r="AH74" i="48"/>
  <c r="AG74" i="48"/>
  <c r="AF74" i="48"/>
  <c r="AE74" i="48"/>
  <c r="AD74" i="48"/>
  <c r="AC74" i="48"/>
  <c r="AB74" i="48"/>
  <c r="AA74" i="48"/>
  <c r="Z74" i="48"/>
  <c r="Y74" i="48"/>
  <c r="X74" i="48"/>
  <c r="W74" i="48"/>
  <c r="V74" i="48"/>
  <c r="U74" i="48"/>
  <c r="T74" i="48"/>
  <c r="S74" i="48"/>
  <c r="R74" i="48"/>
  <c r="Q74" i="48"/>
  <c r="P74" i="48"/>
  <c r="O74" i="48"/>
  <c r="N74" i="48"/>
  <c r="M74" i="48"/>
  <c r="L74" i="48"/>
  <c r="K74" i="48"/>
  <c r="J74" i="48"/>
  <c r="I74" i="48"/>
  <c r="H74" i="48"/>
  <c r="G74" i="48"/>
  <c r="F74" i="48"/>
  <c r="E74" i="48"/>
  <c r="B73" i="48"/>
  <c r="BL70" i="48"/>
  <c r="BK70" i="48"/>
  <c r="BJ70" i="48"/>
  <c r="BI70" i="48"/>
  <c r="BH70" i="48"/>
  <c r="BG70" i="48"/>
  <c r="BF70" i="48"/>
  <c r="BE70" i="48"/>
  <c r="BD70" i="48"/>
  <c r="BB70" i="48"/>
  <c r="BA70" i="48"/>
  <c r="AZ70" i="48"/>
  <c r="AY70" i="48"/>
  <c r="AX70" i="48"/>
  <c r="AW70" i="48"/>
  <c r="AV70" i="48"/>
  <c r="AU70" i="48"/>
  <c r="AT70" i="48"/>
  <c r="AS70" i="48"/>
  <c r="AR70" i="48"/>
  <c r="AP70" i="48"/>
  <c r="AO70" i="48"/>
  <c r="AN70" i="48"/>
  <c r="AM70" i="48"/>
  <c r="AL70" i="48"/>
  <c r="AK70" i="48"/>
  <c r="AJ70" i="48"/>
  <c r="AI70" i="48"/>
  <c r="AH70" i="48"/>
  <c r="AG70" i="48"/>
  <c r="AF70" i="48"/>
  <c r="AD70" i="48"/>
  <c r="AC70" i="48"/>
  <c r="AB70" i="48"/>
  <c r="AA70" i="48"/>
  <c r="Z70" i="48"/>
  <c r="Y70" i="48"/>
  <c r="X70" i="48"/>
  <c r="W70" i="48"/>
  <c r="V70" i="48"/>
  <c r="U70" i="48"/>
  <c r="T70" i="48"/>
  <c r="S70" i="48"/>
  <c r="R70" i="48"/>
  <c r="Q70" i="48"/>
  <c r="P70" i="48"/>
  <c r="O70" i="48"/>
  <c r="N70" i="48"/>
  <c r="M70" i="48"/>
  <c r="L70" i="48"/>
  <c r="K70" i="48"/>
  <c r="J70" i="48"/>
  <c r="I70" i="48"/>
  <c r="H70" i="48"/>
  <c r="G70" i="48"/>
  <c r="F70" i="48"/>
  <c r="E70" i="48"/>
  <c r="BL68" i="48"/>
  <c r="BK68" i="48"/>
  <c r="BJ68" i="48"/>
  <c r="BI68" i="48"/>
  <c r="BH68" i="48"/>
  <c r="BG68" i="48"/>
  <c r="BF68" i="48"/>
  <c r="BE68" i="48"/>
  <c r="BD68" i="48"/>
  <c r="BC68" i="48"/>
  <c r="BB68" i="48"/>
  <c r="BA68" i="48"/>
  <c r="AZ68" i="48"/>
  <c r="AY68" i="48"/>
  <c r="AX68" i="48"/>
  <c r="AW68" i="48"/>
  <c r="AV68" i="48"/>
  <c r="AU68" i="48"/>
  <c r="AT68" i="48"/>
  <c r="AS68" i="48"/>
  <c r="AR68" i="48"/>
  <c r="AQ68" i="48"/>
  <c r="AP68" i="48"/>
  <c r="AO68" i="48"/>
  <c r="AN68" i="48"/>
  <c r="AM68" i="48"/>
  <c r="AL68" i="48"/>
  <c r="AK68" i="48"/>
  <c r="AJ68" i="48"/>
  <c r="AI68" i="48"/>
  <c r="AH68" i="48"/>
  <c r="AG68" i="48"/>
  <c r="AF68" i="48"/>
  <c r="AE68" i="48"/>
  <c r="AD68" i="48"/>
  <c r="AC68" i="48"/>
  <c r="AB68" i="48"/>
  <c r="AA68" i="48"/>
  <c r="Z68" i="48"/>
  <c r="Y68" i="48"/>
  <c r="X68" i="48"/>
  <c r="W68" i="48"/>
  <c r="V68" i="48"/>
  <c r="U68" i="48"/>
  <c r="T68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B67" i="48"/>
  <c r="B69" i="48" s="1"/>
  <c r="AU64" i="48"/>
  <c r="AU73" i="48" s="1"/>
  <c r="B64" i="48"/>
  <c r="B72" i="48" s="1"/>
  <c r="B63" i="48"/>
  <c r="B66" i="48" s="1"/>
  <c r="BL62" i="48"/>
  <c r="BK62" i="48"/>
  <c r="BJ62" i="48"/>
  <c r="BI62" i="48"/>
  <c r="BH62" i="48"/>
  <c r="BG62" i="48"/>
  <c r="BF62" i="48"/>
  <c r="BE62" i="48"/>
  <c r="BD62" i="48"/>
  <c r="BC62" i="48"/>
  <c r="BB62" i="48"/>
  <c r="BA62" i="48"/>
  <c r="AZ62" i="48"/>
  <c r="AY62" i="48"/>
  <c r="AX62" i="48"/>
  <c r="AW62" i="48"/>
  <c r="AV62" i="48"/>
  <c r="AU62" i="48"/>
  <c r="AT62" i="48"/>
  <c r="AS62" i="48"/>
  <c r="AR62" i="48"/>
  <c r="AQ62" i="48"/>
  <c r="AP62" i="48"/>
  <c r="AO62" i="48"/>
  <c r="AN62" i="48"/>
  <c r="AM62" i="48"/>
  <c r="AL62" i="48"/>
  <c r="AK62" i="48"/>
  <c r="AJ62" i="48"/>
  <c r="AI62" i="48"/>
  <c r="AH62" i="48"/>
  <c r="AG62" i="48"/>
  <c r="AF62" i="48"/>
  <c r="AE62" i="48"/>
  <c r="AD62" i="48"/>
  <c r="AC62" i="48"/>
  <c r="AB62" i="48"/>
  <c r="AA62" i="48"/>
  <c r="Z62" i="48"/>
  <c r="Y62" i="48"/>
  <c r="X62" i="48"/>
  <c r="W62" i="48"/>
  <c r="V62" i="48"/>
  <c r="U62" i="48"/>
  <c r="T62" i="48"/>
  <c r="S62" i="48"/>
  <c r="R62" i="48"/>
  <c r="Q62" i="48"/>
  <c r="P62" i="48"/>
  <c r="O62" i="48"/>
  <c r="N62" i="48"/>
  <c r="M62" i="48"/>
  <c r="L62" i="48"/>
  <c r="K62" i="48"/>
  <c r="J62" i="48"/>
  <c r="I62" i="48"/>
  <c r="H62" i="48"/>
  <c r="G62" i="48"/>
  <c r="F62" i="48"/>
  <c r="E62" i="48"/>
  <c r="AM50" i="48"/>
  <c r="W50" i="48"/>
  <c r="BM44" i="48"/>
  <c r="BL44" i="48"/>
  <c r="BK44" i="48"/>
  <c r="BJ44" i="48"/>
  <c r="BI44" i="48"/>
  <c r="BH44" i="48"/>
  <c r="BG44" i="48"/>
  <c r="BF44" i="48"/>
  <c r="BE44" i="48"/>
  <c r="BD44" i="48"/>
  <c r="BC44" i="48"/>
  <c r="BB44" i="48"/>
  <c r="BA44" i="48"/>
  <c r="AZ44" i="48"/>
  <c r="AY44" i="48"/>
  <c r="AX44" i="48"/>
  <c r="AW44" i="48"/>
  <c r="AV44" i="48"/>
  <c r="AU44" i="48"/>
  <c r="AT44" i="48"/>
  <c r="AS44" i="48"/>
  <c r="AR44" i="48"/>
  <c r="AQ44" i="48"/>
  <c r="AP44" i="48"/>
  <c r="AO44" i="48"/>
  <c r="AN44" i="48"/>
  <c r="AM44" i="48"/>
  <c r="AL44" i="48"/>
  <c r="AK44" i="48"/>
  <c r="AJ44" i="48"/>
  <c r="AI44" i="48"/>
  <c r="AH44" i="48"/>
  <c r="AG44" i="48"/>
  <c r="AF44" i="48"/>
  <c r="AE44" i="48"/>
  <c r="AD44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W43" i="48"/>
  <c r="BL42" i="48"/>
  <c r="BK42" i="48"/>
  <c r="BK51" i="48" s="1"/>
  <c r="BJ42" i="48"/>
  <c r="BJ52" i="48" s="1"/>
  <c r="BI42" i="48"/>
  <c r="BI51" i="48" s="1"/>
  <c r="BH42" i="48"/>
  <c r="BH50" i="48" s="1"/>
  <c r="BG42" i="48"/>
  <c r="BF42" i="48"/>
  <c r="BF52" i="48" s="1"/>
  <c r="BE42" i="48"/>
  <c r="BE52" i="48" s="1"/>
  <c r="BD42" i="48"/>
  <c r="BD51" i="48" s="1"/>
  <c r="BC42" i="48"/>
  <c r="BB42" i="48"/>
  <c r="BB52" i="48" s="1"/>
  <c r="BA42" i="48"/>
  <c r="BA64" i="48" s="1"/>
  <c r="BA73" i="48" s="1"/>
  <c r="AZ42" i="48"/>
  <c r="AZ43" i="48" s="1"/>
  <c r="AY42" i="48"/>
  <c r="AY43" i="48" s="1"/>
  <c r="AX42" i="48"/>
  <c r="AW42" i="48"/>
  <c r="AW52" i="48" s="1"/>
  <c r="AV42" i="48"/>
  <c r="AV52" i="48" s="1"/>
  <c r="AU42" i="48"/>
  <c r="AU43" i="48" s="1"/>
  <c r="AT42" i="48"/>
  <c r="AT52" i="48" s="1"/>
  <c r="AS42" i="48"/>
  <c r="AR42" i="48"/>
  <c r="AR43" i="48" s="1"/>
  <c r="AQ42" i="48"/>
  <c r="AQ52" i="48" s="1"/>
  <c r="AP42" i="48"/>
  <c r="AP52" i="48" s="1"/>
  <c r="AO42" i="48"/>
  <c r="AO52" i="48" s="1"/>
  <c r="AN42" i="48"/>
  <c r="AN51" i="48" s="1"/>
  <c r="AM42" i="48"/>
  <c r="AM43" i="48" s="1"/>
  <c r="AL42" i="48"/>
  <c r="AL52" i="48" s="1"/>
  <c r="AK42" i="48"/>
  <c r="AK50" i="48" s="1"/>
  <c r="AJ42" i="48"/>
  <c r="AJ50" i="48" s="1"/>
  <c r="AI42" i="48"/>
  <c r="AI53" i="48" s="1"/>
  <c r="AH42" i="48"/>
  <c r="AG42" i="48"/>
  <c r="AF42" i="48"/>
  <c r="AE42" i="48"/>
  <c r="AD42" i="48"/>
  <c r="AD52" i="48" s="1"/>
  <c r="AC42" i="48"/>
  <c r="AC43" i="48" s="1"/>
  <c r="AB42" i="48"/>
  <c r="AA42" i="48"/>
  <c r="AA50" i="48" s="1"/>
  <c r="Z42" i="48"/>
  <c r="Z52" i="48" s="1"/>
  <c r="Y42" i="48"/>
  <c r="Y52" i="48" s="1"/>
  <c r="X42" i="48"/>
  <c r="W42" i="48"/>
  <c r="W51" i="48" s="1"/>
  <c r="V42" i="48"/>
  <c r="V52" i="48" s="1"/>
  <c r="U42" i="48"/>
  <c r="U43" i="48" s="1"/>
  <c r="T42" i="48"/>
  <c r="T43" i="48" s="1"/>
  <c r="S42" i="48"/>
  <c r="S43" i="48" s="1"/>
  <c r="R42" i="48"/>
  <c r="Q42" i="48"/>
  <c r="Q52" i="48" s="1"/>
  <c r="E64" i="48"/>
  <c r="E63" i="48" s="1"/>
  <c r="F51" i="46"/>
  <c r="A49" i="46"/>
  <c r="E47" i="46"/>
  <c r="B47" i="46"/>
  <c r="A47" i="46"/>
  <c r="F45" i="46"/>
  <c r="F44" i="46"/>
  <c r="G44" i="46" s="1"/>
  <c r="D43" i="46"/>
  <c r="F43" i="46" s="1"/>
  <c r="A40" i="46"/>
  <c r="E38" i="46"/>
  <c r="B38" i="46"/>
  <c r="A38" i="46"/>
  <c r="D37" i="46"/>
  <c r="F37" i="46" s="1"/>
  <c r="G37" i="46" s="1"/>
  <c r="F36" i="46"/>
  <c r="D35" i="46"/>
  <c r="F35" i="46" s="1"/>
  <c r="E32" i="46"/>
  <c r="B32" i="46"/>
  <c r="A32" i="46"/>
  <c r="F31" i="46"/>
  <c r="F30" i="46"/>
  <c r="F29" i="46"/>
  <c r="D28" i="46"/>
  <c r="D32" i="46" s="1"/>
  <c r="B37" i="48"/>
  <c r="B31" i="48"/>
  <c r="B33" i="48" s="1"/>
  <c r="D13" i="46"/>
  <c r="F13" i="46" s="1"/>
  <c r="G13" i="46" s="1"/>
  <c r="A14" i="46"/>
  <c r="B14" i="46"/>
  <c r="E14" i="46"/>
  <c r="P32" i="48"/>
  <c r="O32" i="48"/>
  <c r="N32" i="48"/>
  <c r="M32" i="48"/>
  <c r="L32" i="48"/>
  <c r="K32" i="48"/>
  <c r="J32" i="48"/>
  <c r="I32" i="48"/>
  <c r="H32" i="48"/>
  <c r="G32" i="48"/>
  <c r="F32" i="48"/>
  <c r="E32" i="48"/>
  <c r="A25" i="46"/>
  <c r="B28" i="48"/>
  <c r="B36" i="48" s="1"/>
  <c r="B27" i="48"/>
  <c r="B30" i="48" s="1"/>
  <c r="P26" i="48"/>
  <c r="O26" i="48"/>
  <c r="N26" i="48"/>
  <c r="M26" i="48"/>
  <c r="L26" i="48"/>
  <c r="K26" i="48"/>
  <c r="J26" i="48"/>
  <c r="I26" i="48"/>
  <c r="H26" i="48"/>
  <c r="G26" i="48"/>
  <c r="F26" i="48"/>
  <c r="E26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B4" i="48"/>
  <c r="B15" i="48"/>
  <c r="B14" i="48"/>
  <c r="C38" i="47"/>
  <c r="F6" i="46"/>
  <c r="F7" i="46"/>
  <c r="A8" i="46"/>
  <c r="AC46" i="48" l="1"/>
  <c r="U46" i="48"/>
  <c r="AU51" i="48"/>
  <c r="AV64" i="48"/>
  <c r="AV73" i="48" s="1"/>
  <c r="T46" i="48"/>
  <c r="AR46" i="48"/>
  <c r="AZ46" i="48"/>
  <c r="P46" i="48"/>
  <c r="AY46" i="48"/>
  <c r="V51" i="48"/>
  <c r="S46" i="48"/>
  <c r="BK64" i="48"/>
  <c r="BK73" i="48" s="1"/>
  <c r="AQ43" i="48"/>
  <c r="N46" i="48"/>
  <c r="V50" i="48"/>
  <c r="BK50" i="48"/>
  <c r="AT64" i="48"/>
  <c r="AT73" i="48" s="1"/>
  <c r="W46" i="48"/>
  <c r="G46" i="48"/>
  <c r="W64" i="48"/>
  <c r="W73" i="48" s="1"/>
  <c r="AE64" i="48"/>
  <c r="AE73" i="48" s="1"/>
  <c r="AM46" i="48"/>
  <c r="AU46" i="48"/>
  <c r="BC64" i="48"/>
  <c r="BC73" i="48" s="1"/>
  <c r="BB43" i="48"/>
  <c r="BB46" i="48" s="1"/>
  <c r="AU50" i="48"/>
  <c r="BB51" i="48"/>
  <c r="N64" i="48"/>
  <c r="N73" i="48" s="1"/>
  <c r="AF64" i="48"/>
  <c r="AF73" i="48" s="1"/>
  <c r="BL64" i="48"/>
  <c r="BL73" i="48" s="1"/>
  <c r="BC43" i="48"/>
  <c r="BC46" i="48" s="1"/>
  <c r="AY50" i="48"/>
  <c r="BC51" i="48"/>
  <c r="AT53" i="48"/>
  <c r="O64" i="48"/>
  <c r="O73" i="48" s="1"/>
  <c r="AT50" i="48"/>
  <c r="BJ50" i="48"/>
  <c r="AM64" i="48"/>
  <c r="AM73" i="48" s="1"/>
  <c r="BI53" i="48"/>
  <c r="O46" i="48"/>
  <c r="AD51" i="48"/>
  <c r="H46" i="48"/>
  <c r="V43" i="48"/>
  <c r="V46" i="48" s="1"/>
  <c r="AN43" i="48"/>
  <c r="AN46" i="48" s="1"/>
  <c r="BA43" i="48"/>
  <c r="BA46" i="48" s="1"/>
  <c r="U50" i="48"/>
  <c r="AL50" i="48"/>
  <c r="BI50" i="48"/>
  <c r="AT51" i="48"/>
  <c r="AR53" i="48"/>
  <c r="G64" i="48"/>
  <c r="G73" i="48" s="1"/>
  <c r="AL64" i="48"/>
  <c r="AL73" i="48" s="1"/>
  <c r="BJ64" i="48"/>
  <c r="BJ73" i="48" s="1"/>
  <c r="AD50" i="48"/>
  <c r="BI43" i="48"/>
  <c r="BI46" i="48" s="1"/>
  <c r="V64" i="48"/>
  <c r="V63" i="48" s="1"/>
  <c r="V67" i="48" s="1"/>
  <c r="V69" i="48" s="1"/>
  <c r="AE43" i="48"/>
  <c r="AE46" i="48" s="1"/>
  <c r="AF43" i="48"/>
  <c r="AF46" i="48" s="1"/>
  <c r="AV43" i="48"/>
  <c r="AV46" i="48" s="1"/>
  <c r="BK43" i="48"/>
  <c r="BK46" i="48" s="1"/>
  <c r="AE50" i="48"/>
  <c r="BB50" i="48"/>
  <c r="AL51" i="48"/>
  <c r="AD53" i="48"/>
  <c r="AD55" i="48" s="1"/>
  <c r="AD64" i="48"/>
  <c r="AT43" i="48"/>
  <c r="AT46" i="48" s="1"/>
  <c r="BJ43" i="48"/>
  <c r="BJ46" i="48" s="1"/>
  <c r="AE51" i="48"/>
  <c r="F46" i="48"/>
  <c r="AL43" i="48"/>
  <c r="AL46" i="48" s="1"/>
  <c r="BL43" i="48"/>
  <c r="BL46" i="48" s="1"/>
  <c r="AI50" i="48"/>
  <c r="BC50" i="48"/>
  <c r="AM51" i="48"/>
  <c r="BJ51" i="48"/>
  <c r="BB64" i="48"/>
  <c r="BB73" i="48" s="1"/>
  <c r="AD43" i="48"/>
  <c r="AD46" i="48" s="1"/>
  <c r="BJ53" i="48"/>
  <c r="AJ53" i="48"/>
  <c r="F64" i="48"/>
  <c r="F73" i="48" s="1"/>
  <c r="BM63" i="48"/>
  <c r="E67" i="48"/>
  <c r="E73" i="48"/>
  <c r="BM73" i="48" s="1"/>
  <c r="BM64" i="48"/>
  <c r="T52" i="48"/>
  <c r="T64" i="48"/>
  <c r="T73" i="48" s="1"/>
  <c r="T51" i="48"/>
  <c r="T53" i="48"/>
  <c r="T50" i="48"/>
  <c r="AR52" i="48"/>
  <c r="AR64" i="48"/>
  <c r="AR73" i="48" s="1"/>
  <c r="AR51" i="48"/>
  <c r="AR50" i="48"/>
  <c r="BH52" i="48"/>
  <c r="BH64" i="48"/>
  <c r="BH73" i="48" s="1"/>
  <c r="BH51" i="48"/>
  <c r="BH43" i="48"/>
  <c r="BH46" i="48" s="1"/>
  <c r="K46" i="48"/>
  <c r="L64" i="48"/>
  <c r="L73" i="48" s="1"/>
  <c r="AB52" i="48"/>
  <c r="AB64" i="48"/>
  <c r="AB73" i="48" s="1"/>
  <c r="AB51" i="48"/>
  <c r="AB63" i="48"/>
  <c r="AB67" i="48" s="1"/>
  <c r="AB69" i="48" s="1"/>
  <c r="AB53" i="48"/>
  <c r="AB50" i="48"/>
  <c r="AB43" i="48"/>
  <c r="AB46" i="48" s="1"/>
  <c r="AJ52" i="48"/>
  <c r="AJ64" i="48"/>
  <c r="AJ73" i="48" s="1"/>
  <c r="AJ51" i="48"/>
  <c r="AJ43" i="48"/>
  <c r="AJ46" i="48" s="1"/>
  <c r="AZ52" i="48"/>
  <c r="AZ64" i="48"/>
  <c r="AZ73" i="48" s="1"/>
  <c r="AZ51" i="48"/>
  <c r="AZ53" i="48"/>
  <c r="BM42" i="48"/>
  <c r="M64" i="48"/>
  <c r="M73" i="48" s="1"/>
  <c r="M46" i="48"/>
  <c r="U52" i="48"/>
  <c r="U51" i="48"/>
  <c r="U53" i="48"/>
  <c r="U64" i="48"/>
  <c r="U73" i="48" s="1"/>
  <c r="AC52" i="48"/>
  <c r="AC64" i="48"/>
  <c r="AC73" i="48" s="1"/>
  <c r="AC51" i="48"/>
  <c r="AC50" i="48"/>
  <c r="AC53" i="48"/>
  <c r="AK52" i="48"/>
  <c r="AK51" i="48"/>
  <c r="AK53" i="48"/>
  <c r="AK43" i="48"/>
  <c r="AK46" i="48" s="1"/>
  <c r="AK64" i="48"/>
  <c r="AK73" i="48" s="1"/>
  <c r="AS52" i="48"/>
  <c r="AS64" i="48"/>
  <c r="AS73" i="48" s="1"/>
  <c r="AS53" i="48"/>
  <c r="AS43" i="48"/>
  <c r="AS46" i="48" s="1"/>
  <c r="AS51" i="48"/>
  <c r="AS50" i="48"/>
  <c r="BA52" i="48"/>
  <c r="BA51" i="48"/>
  <c r="BA53" i="48"/>
  <c r="BA63" i="48"/>
  <c r="BA67" i="48" s="1"/>
  <c r="BA69" i="48" s="1"/>
  <c r="BA50" i="48"/>
  <c r="BI52" i="48"/>
  <c r="BI64" i="48"/>
  <c r="BI73" i="48" s="1"/>
  <c r="L46" i="48"/>
  <c r="AQ46" i="48"/>
  <c r="AZ50" i="48"/>
  <c r="BH53" i="48"/>
  <c r="K64" i="48"/>
  <c r="K73" i="48" s="1"/>
  <c r="S64" i="48"/>
  <c r="S73" i="48" s="1"/>
  <c r="S51" i="48"/>
  <c r="S52" i="48"/>
  <c r="AA64" i="48"/>
  <c r="AA73" i="48" s="1"/>
  <c r="AA51" i="48"/>
  <c r="AA53" i="48"/>
  <c r="AA63" i="48"/>
  <c r="AA67" i="48" s="1"/>
  <c r="AA69" i="48" s="1"/>
  <c r="AI64" i="48"/>
  <c r="AI73" i="48" s="1"/>
  <c r="AI51" i="48"/>
  <c r="AI52" i="48"/>
  <c r="AQ64" i="48"/>
  <c r="AQ73" i="48" s="1"/>
  <c r="AQ51" i="48"/>
  <c r="AQ53" i="48"/>
  <c r="AY64" i="48"/>
  <c r="AY73" i="48" s="1"/>
  <c r="AY51" i="48"/>
  <c r="AY52" i="48"/>
  <c r="BG64" i="48"/>
  <c r="BG73" i="48" s="1"/>
  <c r="BG51" i="48"/>
  <c r="BG53" i="48"/>
  <c r="BG50" i="48"/>
  <c r="BL52" i="48"/>
  <c r="X53" i="48"/>
  <c r="X52" i="48"/>
  <c r="X64" i="48"/>
  <c r="X73" i="48" s="1"/>
  <c r="X50" i="48"/>
  <c r="BL63" i="48"/>
  <c r="BL67" i="48" s="1"/>
  <c r="BL69" i="48" s="1"/>
  <c r="BL53" i="48"/>
  <c r="BL51" i="48"/>
  <c r="BL50" i="48"/>
  <c r="S53" i="48"/>
  <c r="AI43" i="48"/>
  <c r="AI46" i="48" s="1"/>
  <c r="AW53" i="48"/>
  <c r="AW64" i="48"/>
  <c r="AW73" i="48" s="1"/>
  <c r="AW51" i="48"/>
  <c r="AW50" i="48"/>
  <c r="AW43" i="48"/>
  <c r="AW46" i="48" s="1"/>
  <c r="BM74" i="48"/>
  <c r="H64" i="48"/>
  <c r="H73" i="48" s="1"/>
  <c r="AF63" i="48"/>
  <c r="AF67" i="48" s="1"/>
  <c r="AF69" i="48" s="1"/>
  <c r="AF53" i="48"/>
  <c r="AF50" i="48"/>
  <c r="AF51" i="48"/>
  <c r="AN53" i="48"/>
  <c r="AN52" i="48"/>
  <c r="AN64" i="48"/>
  <c r="AN73" i="48" s="1"/>
  <c r="AN50" i="48"/>
  <c r="AV63" i="48"/>
  <c r="AV67" i="48" s="1"/>
  <c r="AV69" i="48" s="1"/>
  <c r="AV53" i="48"/>
  <c r="AV51" i="48"/>
  <c r="AV50" i="48"/>
  <c r="BD53" i="48"/>
  <c r="BD52" i="48"/>
  <c r="BD50" i="48"/>
  <c r="BD64" i="48"/>
  <c r="BD73" i="48" s="1"/>
  <c r="AA52" i="48"/>
  <c r="I64" i="48"/>
  <c r="I73" i="48" s="1"/>
  <c r="I46" i="48"/>
  <c r="Q53" i="48"/>
  <c r="Q64" i="48"/>
  <c r="Q73" i="48" s="1"/>
  <c r="Q51" i="48"/>
  <c r="Q50" i="48"/>
  <c r="Q43" i="48"/>
  <c r="Q46" i="48" s="1"/>
  <c r="Y53" i="48"/>
  <c r="Y64" i="48"/>
  <c r="Y73" i="48" s="1"/>
  <c r="Y51" i="48"/>
  <c r="Y50" i="48"/>
  <c r="Y43" i="48"/>
  <c r="Y46" i="48" s="1"/>
  <c r="AG53" i="48"/>
  <c r="AG64" i="48"/>
  <c r="AG73" i="48" s="1"/>
  <c r="AG51" i="48"/>
  <c r="AG50" i="48"/>
  <c r="AG43" i="48"/>
  <c r="AG46" i="48" s="1"/>
  <c r="AO53" i="48"/>
  <c r="AO64" i="48"/>
  <c r="AO73" i="48" s="1"/>
  <c r="AO51" i="48"/>
  <c r="AO50" i="48"/>
  <c r="AO43" i="48"/>
  <c r="AO46" i="48" s="1"/>
  <c r="BE53" i="48"/>
  <c r="BE64" i="48"/>
  <c r="BE73" i="48" s="1"/>
  <c r="BE51" i="48"/>
  <c r="BE50" i="48"/>
  <c r="BE43" i="48"/>
  <c r="BE46" i="48" s="1"/>
  <c r="X43" i="48"/>
  <c r="X46" i="48" s="1"/>
  <c r="BD43" i="48"/>
  <c r="BD46" i="48" s="1"/>
  <c r="AQ50" i="48"/>
  <c r="X51" i="48"/>
  <c r="AF52" i="48"/>
  <c r="P64" i="48"/>
  <c r="P73" i="48" s="1"/>
  <c r="AL63" i="48"/>
  <c r="AL67" i="48" s="1"/>
  <c r="AL69" i="48" s="1"/>
  <c r="J64" i="48"/>
  <c r="J73" i="48" s="1"/>
  <c r="J46" i="48"/>
  <c r="R64" i="48"/>
  <c r="R73" i="48" s="1"/>
  <c r="R51" i="48"/>
  <c r="R53" i="48"/>
  <c r="R50" i="48"/>
  <c r="R43" i="48"/>
  <c r="R46" i="48" s="1"/>
  <c r="R52" i="48"/>
  <c r="Z64" i="48"/>
  <c r="Z73" i="48" s="1"/>
  <c r="Z51" i="48"/>
  <c r="Z53" i="48"/>
  <c r="Z50" i="48"/>
  <c r="Z43" i="48"/>
  <c r="Z46" i="48" s="1"/>
  <c r="AH64" i="48"/>
  <c r="AH73" i="48" s="1"/>
  <c r="AH51" i="48"/>
  <c r="AH53" i="48"/>
  <c r="AH50" i="48"/>
  <c r="AH43" i="48"/>
  <c r="AH46" i="48" s="1"/>
  <c r="AH52" i="48"/>
  <c r="AP64" i="48"/>
  <c r="AP73" i="48" s="1"/>
  <c r="AP51" i="48"/>
  <c r="AP53" i="48"/>
  <c r="AP50" i="48"/>
  <c r="AP43" i="48"/>
  <c r="AP46" i="48" s="1"/>
  <c r="AX64" i="48"/>
  <c r="AX73" i="48" s="1"/>
  <c r="AX51" i="48"/>
  <c r="AX53" i="48"/>
  <c r="AX50" i="48"/>
  <c r="AX43" i="48"/>
  <c r="AX46" i="48" s="1"/>
  <c r="AX52" i="48"/>
  <c r="BF64" i="48"/>
  <c r="BF73" i="48" s="1"/>
  <c r="BF51" i="48"/>
  <c r="BF53" i="48"/>
  <c r="BF50" i="48"/>
  <c r="BF43" i="48"/>
  <c r="BF46" i="48" s="1"/>
  <c r="AA43" i="48"/>
  <c r="AA46" i="48" s="1"/>
  <c r="BG43" i="48"/>
  <c r="BG46" i="48" s="1"/>
  <c r="S50" i="48"/>
  <c r="AG52" i="48"/>
  <c r="BG52" i="48"/>
  <c r="AY53" i="48"/>
  <c r="V53" i="48"/>
  <c r="V55" i="48" s="1"/>
  <c r="AL53" i="48"/>
  <c r="BB53" i="48"/>
  <c r="BB55" i="48" s="1"/>
  <c r="O55" i="48"/>
  <c r="O57" i="48" s="1"/>
  <c r="O58" i="48" s="1"/>
  <c r="W63" i="48"/>
  <c r="W67" i="48" s="1"/>
  <c r="W69" i="48" s="1"/>
  <c r="W53" i="48"/>
  <c r="W52" i="48"/>
  <c r="W55" i="48" s="1"/>
  <c r="W57" i="48" s="1"/>
  <c r="W58" i="48" s="1"/>
  <c r="AE63" i="48"/>
  <c r="AE67" i="48" s="1"/>
  <c r="AE69" i="48" s="1"/>
  <c r="AE53" i="48"/>
  <c r="AE52" i="48"/>
  <c r="AM53" i="48"/>
  <c r="AM52" i="48"/>
  <c r="AM55" i="48" s="1"/>
  <c r="AM57" i="48" s="1"/>
  <c r="AM58" i="48" s="1"/>
  <c r="AU63" i="48"/>
  <c r="AU67" i="48" s="1"/>
  <c r="AU69" i="48" s="1"/>
  <c r="AU53" i="48"/>
  <c r="AU52" i="48"/>
  <c r="BC63" i="48"/>
  <c r="BC67" i="48" s="1"/>
  <c r="BC69" i="48" s="1"/>
  <c r="BC53" i="48"/>
  <c r="BC52" i="48"/>
  <c r="BK63" i="48"/>
  <c r="BK67" i="48" s="1"/>
  <c r="BK69" i="48" s="1"/>
  <c r="BK53" i="48"/>
  <c r="BK52" i="48"/>
  <c r="E40" i="46"/>
  <c r="F28" i="46"/>
  <c r="G28" i="46" s="1"/>
  <c r="B49" i="46"/>
  <c r="B40" i="46"/>
  <c r="E49" i="46"/>
  <c r="G43" i="46"/>
  <c r="F47" i="46"/>
  <c r="F38" i="46"/>
  <c r="G35" i="46"/>
  <c r="D38" i="46"/>
  <c r="D40" i="46" s="1"/>
  <c r="D47" i="46"/>
  <c r="D49" i="46" s="1"/>
  <c r="D14" i="46"/>
  <c r="F14" i="46"/>
  <c r="D23" i="46"/>
  <c r="F23" i="46"/>
  <c r="G63" i="48" l="1"/>
  <c r="G67" i="48" s="1"/>
  <c r="G69" i="48" s="1"/>
  <c r="BF63" i="48"/>
  <c r="BF67" i="48" s="1"/>
  <c r="BF69" i="48" s="1"/>
  <c r="BB63" i="48"/>
  <c r="BB67" i="48" s="1"/>
  <c r="BB69" i="48" s="1"/>
  <c r="S63" i="48"/>
  <c r="S67" i="48" s="1"/>
  <c r="S69" i="48" s="1"/>
  <c r="O63" i="48"/>
  <c r="O67" i="48" s="1"/>
  <c r="O69" i="48" s="1"/>
  <c r="AN55" i="48"/>
  <c r="AN57" i="48" s="1"/>
  <c r="AN58" i="48" s="1"/>
  <c r="G55" i="48"/>
  <c r="G57" i="48" s="1"/>
  <c r="G58" i="48" s="1"/>
  <c r="Z63" i="48"/>
  <c r="Z67" i="48" s="1"/>
  <c r="Z69" i="48" s="1"/>
  <c r="Y55" i="48"/>
  <c r="BD55" i="48"/>
  <c r="AS63" i="48"/>
  <c r="AS67" i="48" s="1"/>
  <c r="AS69" i="48" s="1"/>
  <c r="AA55" i="48"/>
  <c r="U63" i="48"/>
  <c r="U67" i="48" s="1"/>
  <c r="U69" i="48" s="1"/>
  <c r="AD57" i="48"/>
  <c r="AD58" i="48" s="1"/>
  <c r="BJ55" i="48"/>
  <c r="BJ57" i="48" s="1"/>
  <c r="BJ58" i="48" s="1"/>
  <c r="AR55" i="48"/>
  <c r="AR57" i="48" s="1"/>
  <c r="AR58" i="48" s="1"/>
  <c r="BD57" i="48"/>
  <c r="BD58" i="48" s="1"/>
  <c r="I63" i="48"/>
  <c r="I67" i="48" s="1"/>
  <c r="I69" i="48" s="1"/>
  <c r="H63" i="48"/>
  <c r="H67" i="48" s="1"/>
  <c r="H69" i="48" s="1"/>
  <c r="M55" i="48"/>
  <c r="AZ63" i="48"/>
  <c r="AZ67" i="48" s="1"/>
  <c r="AZ69" i="48" s="1"/>
  <c r="AR63" i="48"/>
  <c r="AR67" i="48" s="1"/>
  <c r="AR69" i="48" s="1"/>
  <c r="N63" i="48"/>
  <c r="N67" i="48" s="1"/>
  <c r="N69" i="48" s="1"/>
  <c r="BC55" i="48"/>
  <c r="BC57" i="48" s="1"/>
  <c r="BC58" i="48" s="1"/>
  <c r="AM63" i="48"/>
  <c r="AM67" i="48" s="1"/>
  <c r="AM69" i="48" s="1"/>
  <c r="F55" i="48"/>
  <c r="F57" i="48" s="1"/>
  <c r="F58" i="48" s="1"/>
  <c r="P55" i="48"/>
  <c r="P57" i="48" s="1"/>
  <c r="P58" i="48" s="1"/>
  <c r="BH55" i="48"/>
  <c r="F63" i="48"/>
  <c r="F67" i="48" s="1"/>
  <c r="F69" i="48" s="1"/>
  <c r="AT63" i="48"/>
  <c r="AT67" i="48" s="1"/>
  <c r="AT69" i="48" s="1"/>
  <c r="BJ63" i="48"/>
  <c r="BJ67" i="48" s="1"/>
  <c r="BJ69" i="48" s="1"/>
  <c r="BK55" i="48"/>
  <c r="BK57" i="48" s="1"/>
  <c r="BK58" i="48" s="1"/>
  <c r="BB57" i="48"/>
  <c r="BB58" i="48" s="1"/>
  <c r="BI55" i="48"/>
  <c r="BI57" i="48" s="1"/>
  <c r="BI58" i="48" s="1"/>
  <c r="AT55" i="48"/>
  <c r="AT57" i="48" s="1"/>
  <c r="AT58" i="48" s="1"/>
  <c r="AL55" i="48"/>
  <c r="AL57" i="48" s="1"/>
  <c r="AL58" i="48" s="1"/>
  <c r="S55" i="48"/>
  <c r="S57" i="48" s="1"/>
  <c r="S58" i="48" s="1"/>
  <c r="AQ63" i="48"/>
  <c r="AQ67" i="48" s="1"/>
  <c r="AQ69" i="48" s="1"/>
  <c r="BA55" i="48"/>
  <c r="BA57" i="48" s="1"/>
  <c r="BA58" i="48" s="1"/>
  <c r="U55" i="48"/>
  <c r="U57" i="48" s="1"/>
  <c r="U58" i="48" s="1"/>
  <c r="N55" i="48"/>
  <c r="N57" i="48" s="1"/>
  <c r="N58" i="48" s="1"/>
  <c r="AU55" i="48"/>
  <c r="AU57" i="48" s="1"/>
  <c r="AU58" i="48" s="1"/>
  <c r="AB55" i="48"/>
  <c r="AB57" i="48" s="1"/>
  <c r="AB58" i="48" s="1"/>
  <c r="V57" i="48"/>
  <c r="V58" i="48" s="1"/>
  <c r="BG55" i="48"/>
  <c r="BG57" i="48" s="1"/>
  <c r="BG58" i="48" s="1"/>
  <c r="AX63" i="48"/>
  <c r="AX67" i="48" s="1"/>
  <c r="AX69" i="48" s="1"/>
  <c r="R63" i="48"/>
  <c r="R67" i="48" s="1"/>
  <c r="R69" i="48" s="1"/>
  <c r="AN63" i="48"/>
  <c r="AN67" i="48" s="1"/>
  <c r="AN69" i="48" s="1"/>
  <c r="H55" i="48"/>
  <c r="H57" i="48" s="1"/>
  <c r="H58" i="48" s="1"/>
  <c r="AW55" i="48"/>
  <c r="AW57" i="48" s="1"/>
  <c r="AW58" i="48" s="1"/>
  <c r="V73" i="48"/>
  <c r="AY55" i="48"/>
  <c r="AY57" i="48" s="1"/>
  <c r="AY58" i="48" s="1"/>
  <c r="K63" i="48"/>
  <c r="K67" i="48" s="1"/>
  <c r="K69" i="48" s="1"/>
  <c r="AJ55" i="48"/>
  <c r="L55" i="48"/>
  <c r="L57" i="48" s="1"/>
  <c r="L58" i="48" s="1"/>
  <c r="BH63" i="48"/>
  <c r="BH67" i="48" s="1"/>
  <c r="BH69" i="48" s="1"/>
  <c r="K55" i="48"/>
  <c r="K57" i="48" s="1"/>
  <c r="K58" i="48" s="1"/>
  <c r="AK55" i="48"/>
  <c r="AK57" i="48" s="1"/>
  <c r="AK58" i="48" s="1"/>
  <c r="AO63" i="48"/>
  <c r="AO67" i="48" s="1"/>
  <c r="AO69" i="48" s="1"/>
  <c r="AD73" i="48"/>
  <c r="AD63" i="48"/>
  <c r="AD67" i="48" s="1"/>
  <c r="AD69" i="48" s="1"/>
  <c r="AE55" i="48"/>
  <c r="AE57" i="48" s="1"/>
  <c r="AE58" i="48" s="1"/>
  <c r="R55" i="48"/>
  <c r="R57" i="48" s="1"/>
  <c r="R58" i="48" s="1"/>
  <c r="J63" i="48"/>
  <c r="J67" i="48" s="1"/>
  <c r="J69" i="48" s="1"/>
  <c r="AZ55" i="48"/>
  <c r="AZ57" i="48" s="1"/>
  <c r="AZ58" i="48" s="1"/>
  <c r="Z55" i="48"/>
  <c r="Z57" i="48" s="1"/>
  <c r="Z58" i="48" s="1"/>
  <c r="AQ55" i="48"/>
  <c r="AQ57" i="48" s="1"/>
  <c r="AQ58" i="48" s="1"/>
  <c r="AG55" i="48"/>
  <c r="AG57" i="48" s="1"/>
  <c r="AG58" i="48" s="1"/>
  <c r="BL55" i="48"/>
  <c r="BL57" i="48" s="1"/>
  <c r="BL58" i="48" s="1"/>
  <c r="AI55" i="48"/>
  <c r="AI57" i="48" s="1"/>
  <c r="AI58" i="48" s="1"/>
  <c r="BH57" i="48"/>
  <c r="BH58" i="48" s="1"/>
  <c r="BF55" i="48"/>
  <c r="BF57" i="48" s="1"/>
  <c r="BF58" i="48" s="1"/>
  <c r="Y57" i="48"/>
  <c r="Y58" i="48" s="1"/>
  <c r="AV55" i="48"/>
  <c r="AV57" i="48" s="1"/>
  <c r="AV58" i="48" s="1"/>
  <c r="AY63" i="48"/>
  <c r="AY67" i="48" s="1"/>
  <c r="AY69" i="48" s="1"/>
  <c r="X55" i="48"/>
  <c r="X57" i="48" s="1"/>
  <c r="X58" i="48" s="1"/>
  <c r="BI63" i="48"/>
  <c r="BI67" i="48" s="1"/>
  <c r="BI69" i="48" s="1"/>
  <c r="AS55" i="48"/>
  <c r="AS57" i="48" s="1"/>
  <c r="AS58" i="48" s="1"/>
  <c r="M63" i="48"/>
  <c r="M67" i="48" s="1"/>
  <c r="M69" i="48" s="1"/>
  <c r="BM52" i="48"/>
  <c r="L63" i="48"/>
  <c r="L67" i="48" s="1"/>
  <c r="L69" i="48" s="1"/>
  <c r="AF55" i="48"/>
  <c r="AF57" i="48" s="1"/>
  <c r="AF58" i="48" s="1"/>
  <c r="BE63" i="48"/>
  <c r="BE67" i="48" s="1"/>
  <c r="BE69" i="48" s="1"/>
  <c r="AH55" i="48"/>
  <c r="AH57" i="48" s="1"/>
  <c r="AH58" i="48" s="1"/>
  <c r="I55" i="48"/>
  <c r="I57" i="48" s="1"/>
  <c r="I58" i="48" s="1"/>
  <c r="AW63" i="48"/>
  <c r="AW67" i="48" s="1"/>
  <c r="AW69" i="48" s="1"/>
  <c r="Q63" i="48"/>
  <c r="Q67" i="48" s="1"/>
  <c r="Q69" i="48" s="1"/>
  <c r="X63" i="48"/>
  <c r="X67" i="48" s="1"/>
  <c r="X69" i="48" s="1"/>
  <c r="AA57" i="48"/>
  <c r="AA58" i="48" s="1"/>
  <c r="AC55" i="48"/>
  <c r="AC57" i="48" s="1"/>
  <c r="AC58" i="48" s="1"/>
  <c r="BM43" i="48"/>
  <c r="E46" i="48"/>
  <c r="E69" i="48"/>
  <c r="BM69" i="48" s="1"/>
  <c r="BM67" i="48"/>
  <c r="AH63" i="48"/>
  <c r="AH67" i="48" s="1"/>
  <c r="AH69" i="48" s="1"/>
  <c r="AJ63" i="48"/>
  <c r="AJ67" i="48" s="1"/>
  <c r="AJ69" i="48" s="1"/>
  <c r="BM53" i="48"/>
  <c r="AJ57" i="48"/>
  <c r="AJ58" i="48" s="1"/>
  <c r="T55" i="48"/>
  <c r="T57" i="48" s="1"/>
  <c r="T58" i="48" s="1"/>
  <c r="AK63" i="48"/>
  <c r="AK67" i="48" s="1"/>
  <c r="AK69" i="48" s="1"/>
  <c r="BM50" i="48"/>
  <c r="AP55" i="48"/>
  <c r="AP57" i="48" s="1"/>
  <c r="AP58" i="48" s="1"/>
  <c r="AO55" i="48"/>
  <c r="AO57" i="48" s="1"/>
  <c r="AO58" i="48" s="1"/>
  <c r="Y63" i="48"/>
  <c r="Y67" i="48" s="1"/>
  <c r="Y69" i="48" s="1"/>
  <c r="BG63" i="48"/>
  <c r="BG67" i="48" s="1"/>
  <c r="BG69" i="48" s="1"/>
  <c r="AX55" i="48"/>
  <c r="AX57" i="48" s="1"/>
  <c r="AX58" i="48" s="1"/>
  <c r="AP63" i="48"/>
  <c r="AP67" i="48" s="1"/>
  <c r="AP69" i="48" s="1"/>
  <c r="J55" i="48"/>
  <c r="J57" i="48" s="1"/>
  <c r="J58" i="48" s="1"/>
  <c r="BE55" i="48"/>
  <c r="BE57" i="48" s="1"/>
  <c r="BE58" i="48" s="1"/>
  <c r="AG63" i="48"/>
  <c r="AG67" i="48" s="1"/>
  <c r="AG69" i="48" s="1"/>
  <c r="Q55" i="48"/>
  <c r="Q57" i="48" s="1"/>
  <c r="Q58" i="48" s="1"/>
  <c r="BD63" i="48"/>
  <c r="BD67" i="48" s="1"/>
  <c r="BD69" i="48" s="1"/>
  <c r="P63" i="48"/>
  <c r="P67" i="48" s="1"/>
  <c r="P69" i="48" s="1"/>
  <c r="AI63" i="48"/>
  <c r="AI67" i="48" s="1"/>
  <c r="AI69" i="48" s="1"/>
  <c r="AC63" i="48"/>
  <c r="AC67" i="48" s="1"/>
  <c r="AC69" i="48" s="1"/>
  <c r="M57" i="48"/>
  <c r="M58" i="48" s="1"/>
  <c r="BM51" i="48"/>
  <c r="T63" i="48"/>
  <c r="T67" i="48" s="1"/>
  <c r="T69" i="48" s="1"/>
  <c r="F32" i="46"/>
  <c r="G32" i="46" s="1"/>
  <c r="G38" i="46"/>
  <c r="G47" i="46"/>
  <c r="G14" i="46"/>
  <c r="G23" i="46"/>
  <c r="BM55" i="48" l="1"/>
  <c r="E57" i="48"/>
  <c r="BM46" i="48"/>
  <c r="F49" i="46"/>
  <c r="G49" i="46" s="1"/>
  <c r="F40" i="46"/>
  <c r="G40" i="46" s="1"/>
  <c r="BM57" i="48" l="1"/>
  <c r="E58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L26" i="48"/>
  <c r="I37" i="51" s="1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G37" i="51" s="1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H22" i="51" s="1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2" i="46"/>
  <c r="D132" i="46" s="1"/>
  <c r="D131" i="46"/>
  <c r="F131" i="46" s="1"/>
  <c r="G131" i="46" s="1"/>
  <c r="D126" i="46"/>
  <c r="BL68" i="49" s="1"/>
  <c r="C125" i="46"/>
  <c r="BH32" i="48" s="1"/>
  <c r="B122" i="46"/>
  <c r="B135" i="46" s="1"/>
  <c r="F119" i="46"/>
  <c r="D118" i="46"/>
  <c r="D122" i="46" s="1"/>
  <c r="C111" i="46"/>
  <c r="D111" i="46" s="1"/>
  <c r="D110" i="46"/>
  <c r="F110" i="46" s="1"/>
  <c r="G110" i="46" s="1"/>
  <c r="D105" i="46"/>
  <c r="AU68" i="49" s="1"/>
  <c r="C104" i="46"/>
  <c r="AX32" i="48" s="1"/>
  <c r="B101" i="46"/>
  <c r="B114" i="46" s="1"/>
  <c r="D97" i="46"/>
  <c r="D101" i="46" s="1"/>
  <c r="C90" i="46"/>
  <c r="D90" i="46" s="1"/>
  <c r="D89" i="46"/>
  <c r="F89" i="46" s="1"/>
  <c r="G89" i="46" s="1"/>
  <c r="D84" i="46"/>
  <c r="AJ68" i="49" s="1"/>
  <c r="C83" i="46"/>
  <c r="AH32" i="48" s="1"/>
  <c r="B80" i="46"/>
  <c r="B93" i="46" s="1"/>
  <c r="D76" i="46"/>
  <c r="D80" i="46" s="1"/>
  <c r="C69" i="46"/>
  <c r="D69" i="46" s="1"/>
  <c r="D68" i="46"/>
  <c r="F68" i="46" s="1"/>
  <c r="G68" i="46" s="1"/>
  <c r="D63" i="46"/>
  <c r="X68" i="49" s="1"/>
  <c r="C62" i="46"/>
  <c r="U32" i="48" s="1"/>
  <c r="E58" i="46"/>
  <c r="E57" i="46"/>
  <c r="E78" i="46" s="1"/>
  <c r="E99" i="46" s="1"/>
  <c r="E120" i="46" s="1"/>
  <c r="E56" i="46"/>
  <c r="F56" i="46" s="1"/>
  <c r="E55" i="46"/>
  <c r="S27" i="50" s="1"/>
  <c r="B55" i="46"/>
  <c r="D55" i="46" s="1"/>
  <c r="D59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D32" i="48"/>
  <c r="BF68" i="49"/>
  <c r="B86" i="46"/>
  <c r="AP68" i="49"/>
  <c r="AM72" i="82"/>
  <c r="D83" i="46"/>
  <c r="F83" i="46" s="1"/>
  <c r="G83" i="46" s="1"/>
  <c r="AC32" i="48"/>
  <c r="AU72" i="82"/>
  <c r="BM68" i="49"/>
  <c r="AZ32" i="48"/>
  <c r="H43" i="51" s="1"/>
  <c r="AY32" i="48"/>
  <c r="AT72" i="82"/>
  <c r="AV68" i="49"/>
  <c r="AL72" i="82"/>
  <c r="AW68" i="49"/>
  <c r="AI32" i="48"/>
  <c r="AK72" i="82"/>
  <c r="AX68" i="49"/>
  <c r="AJ32" i="48"/>
  <c r="AJ72" i="82"/>
  <c r="F105" i="46"/>
  <c r="G105" i="46" s="1"/>
  <c r="AQ32" i="48"/>
  <c r="AK32" i="48"/>
  <c r="AE72" i="82"/>
  <c r="D104" i="46"/>
  <c r="F104" i="46" s="1"/>
  <c r="G104" i="46" s="1"/>
  <c r="BE68" i="49"/>
  <c r="AR32" i="48"/>
  <c r="AL32" i="48"/>
  <c r="AY72" i="82"/>
  <c r="AQ72" i="82"/>
  <c r="AI72" i="82"/>
  <c r="BI68" i="49"/>
  <c r="AR68" i="49"/>
  <c r="AZ68" i="49"/>
  <c r="AU32" i="48"/>
  <c r="AE32" i="48"/>
  <c r="AM32" i="48"/>
  <c r="X27" i="50"/>
  <c r="BE32" i="48"/>
  <c r="AS72" i="82"/>
  <c r="BG68" i="49"/>
  <c r="AS32" i="48"/>
  <c r="AZ72" i="82"/>
  <c r="AR72" i="82"/>
  <c r="BH68" i="49"/>
  <c r="AQ68" i="49"/>
  <c r="AY68" i="49"/>
  <c r="AT32" i="48"/>
  <c r="AX72" i="82"/>
  <c r="AP72" i="82"/>
  <c r="AH72" i="82"/>
  <c r="E77" i="46"/>
  <c r="E98" i="46" s="1"/>
  <c r="F98" i="46" s="1"/>
  <c r="BB68" i="49"/>
  <c r="BJ68" i="49"/>
  <c r="AS68" i="49"/>
  <c r="BA68" i="49"/>
  <c r="AV32" i="48"/>
  <c r="AF32" i="48"/>
  <c r="AN32" i="48"/>
  <c r="G43" i="51" s="1"/>
  <c r="P27" i="50"/>
  <c r="AW72" i="82"/>
  <c r="AO72" i="82"/>
  <c r="AG72" i="82"/>
  <c r="E76" i="46"/>
  <c r="F76" i="46" s="1"/>
  <c r="G76" i="46" s="1"/>
  <c r="BC68" i="49"/>
  <c r="BK68" i="49"/>
  <c r="AT68" i="49"/>
  <c r="AO32" i="48"/>
  <c r="AW32" i="48"/>
  <c r="AG32" i="48"/>
  <c r="AV72" i="82"/>
  <c r="AN72" i="82"/>
  <c r="AF72" i="82"/>
  <c r="F126" i="46"/>
  <c r="G126" i="46" s="1"/>
  <c r="BD68" i="49"/>
  <c r="AP32" i="48"/>
  <c r="BL72" i="82"/>
  <c r="BF32" i="48"/>
  <c r="BK72" i="82"/>
  <c r="D125" i="46"/>
  <c r="D128" i="46" s="1"/>
  <c r="BD72" i="82"/>
  <c r="B107" i="46"/>
  <c r="B59" i="46"/>
  <c r="B72" i="46" s="1"/>
  <c r="BC72" i="82"/>
  <c r="BB72" i="82"/>
  <c r="BC32" i="48"/>
  <c r="BD32" i="48"/>
  <c r="BJ72" i="82"/>
  <c r="W72" i="82"/>
  <c r="BI32" i="48"/>
  <c r="AA68" i="49"/>
  <c r="BG72" i="82"/>
  <c r="BJ32" i="48"/>
  <c r="Q32" i="48"/>
  <c r="X72" i="82"/>
  <c r="BF72" i="82"/>
  <c r="BA32" i="48"/>
  <c r="BK32" i="48"/>
  <c r="BE72" i="82"/>
  <c r="BB32" i="48"/>
  <c r="BL32" i="48"/>
  <c r="I43" i="51" s="1"/>
  <c r="Q72" i="82"/>
  <c r="D62" i="46"/>
  <c r="F62" i="46" s="1"/>
  <c r="G62" i="46" s="1"/>
  <c r="X32" i="48"/>
  <c r="Y32" i="48"/>
  <c r="Z72" i="82"/>
  <c r="Z32" i="48"/>
  <c r="V72" i="82"/>
  <c r="AK68" i="49"/>
  <c r="R32" i="48"/>
  <c r="R72" i="82"/>
  <c r="F63" i="46"/>
  <c r="G63" i="46" s="1"/>
  <c r="W32" i="48"/>
  <c r="Y72" i="82"/>
  <c r="S68" i="49"/>
  <c r="AA72" i="82"/>
  <c r="S72" i="82"/>
  <c r="V32" i="48"/>
  <c r="S32" i="48"/>
  <c r="AA32" i="48"/>
  <c r="BI72" i="82"/>
  <c r="BA72" i="82"/>
  <c r="U72" i="82"/>
  <c r="BG32" i="48"/>
  <c r="T32" i="48"/>
  <c r="AB32" i="48"/>
  <c r="F43" i="51" s="1"/>
  <c r="BH72" i="82"/>
  <c r="AB72" i="82"/>
  <c r="T72" i="82"/>
  <c r="B128" i="46"/>
  <c r="E59" i="46"/>
  <c r="E72" i="46" s="1"/>
  <c r="E79" i="46"/>
  <c r="F79" i="46" s="1"/>
  <c r="F58" i="46"/>
  <c r="AD68" i="49"/>
  <c r="AL68" i="49"/>
  <c r="AE68" i="49"/>
  <c r="AM68" i="49"/>
  <c r="AF68" i="49"/>
  <c r="AN68" i="49"/>
  <c r="AG68" i="49"/>
  <c r="AO68" i="49"/>
  <c r="AH68" i="49"/>
  <c r="AI68" i="49"/>
  <c r="F84" i="46"/>
  <c r="G84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1" i="46"/>
  <c r="G111" i="46" s="1"/>
  <c r="AV141" i="49"/>
  <c r="AU141" i="49"/>
  <c r="AT141" i="49"/>
  <c r="BA141" i="49"/>
  <c r="AS141" i="49"/>
  <c r="Y27" i="50"/>
  <c r="M68" i="49"/>
  <c r="U27" i="50"/>
  <c r="W27" i="50"/>
  <c r="F55" i="46"/>
  <c r="G55" i="46" s="1"/>
  <c r="AJ141" i="49"/>
  <c r="F90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3" i="46"/>
  <c r="D114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69" i="46"/>
  <c r="X141" i="49"/>
  <c r="W141" i="49"/>
  <c r="V141" i="49"/>
  <c r="AC141" i="49"/>
  <c r="U141" i="49"/>
  <c r="D72" i="46"/>
  <c r="AB141" i="49"/>
  <c r="T141" i="49"/>
  <c r="BL141" i="49"/>
  <c r="BD141" i="49"/>
  <c r="BK141" i="49"/>
  <c r="BC141" i="49"/>
  <c r="BJ141" i="49"/>
  <c r="BB141" i="49"/>
  <c r="BI141" i="49"/>
  <c r="D135" i="46"/>
  <c r="BH141" i="49"/>
  <c r="F132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6" i="46"/>
  <c r="AI27" i="50"/>
  <c r="D107" i="46"/>
  <c r="F77" i="46"/>
  <c r="AH27" i="50"/>
  <c r="F125" i="46"/>
  <c r="G125" i="46" s="1"/>
  <c r="AJ27" i="50"/>
  <c r="AE27" i="50"/>
  <c r="AL27" i="50"/>
  <c r="AD27" i="50"/>
  <c r="AB27" i="50"/>
  <c r="E97" i="46"/>
  <c r="AN27" i="50" s="1"/>
  <c r="AG27" i="50"/>
  <c r="AF27" i="50"/>
  <c r="AM27" i="50"/>
  <c r="AK27" i="50"/>
  <c r="F8" i="46"/>
  <c r="F25" i="46" s="1"/>
  <c r="B65" i="46"/>
  <c r="F59" i="46"/>
  <c r="G59" i="46" s="1"/>
  <c r="D65" i="46"/>
  <c r="E100" i="46"/>
  <c r="E65" i="46"/>
  <c r="E80" i="46"/>
  <c r="E93" i="46" s="1"/>
  <c r="G132" i="46"/>
  <c r="G69" i="46"/>
  <c r="G90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67" l="1"/>
  <c r="C39" i="64"/>
  <c r="C9" i="64" s="1"/>
  <c r="C124" i="116" s="1"/>
  <c r="F16" i="46"/>
  <c r="G16" i="46" s="1"/>
  <c r="AS27" i="50"/>
  <c r="AO27" i="50"/>
  <c r="AW27" i="50"/>
  <c r="F97" i="46"/>
  <c r="G97" i="46" s="1"/>
  <c r="AR27" i="50"/>
  <c r="AY27" i="50"/>
  <c r="E118" i="46"/>
  <c r="BD27" i="50" s="1"/>
  <c r="AX27" i="50"/>
  <c r="AV27" i="50"/>
  <c r="AP27" i="50"/>
  <c r="AT27" i="50"/>
  <c r="AU27" i="50"/>
  <c r="AQ27" i="50"/>
  <c r="E101" i="46"/>
  <c r="E114" i="46" s="1"/>
  <c r="G8" i="46"/>
  <c r="F72" i="46"/>
  <c r="G72" i="46" s="1"/>
  <c r="F65" i="46"/>
  <c r="G65" i="46" s="1"/>
  <c r="E121" i="46"/>
  <c r="F100" i="46"/>
  <c r="F80" i="46"/>
  <c r="G80" i="46" s="1"/>
  <c r="E86" i="46"/>
  <c r="N38" i="47"/>
  <c r="P6" i="48" s="1"/>
  <c r="N36" i="47"/>
  <c r="K36" i="47"/>
  <c r="J36" i="47"/>
  <c r="F36" i="47"/>
  <c r="F38" i="47"/>
  <c r="H6" i="48" s="1"/>
  <c r="H14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7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F101" i="46"/>
  <c r="G101" i="46" s="1"/>
  <c r="AZ27" i="50"/>
  <c r="BN27" i="50"/>
  <c r="BN35" i="50" s="1"/>
  <c r="BL27" i="50"/>
  <c r="E107" i="46"/>
  <c r="F118" i="46"/>
  <c r="G118" i="46" s="1"/>
  <c r="BE27" i="50"/>
  <c r="E122" i="46"/>
  <c r="F122" i="46" s="1"/>
  <c r="BM27" i="50"/>
  <c r="BM35" i="50" s="1"/>
  <c r="BM66" i="50" s="1"/>
  <c r="BG27" i="50"/>
  <c r="BB27" i="50"/>
  <c r="BH27" i="50"/>
  <c r="BF27" i="50"/>
  <c r="BC27" i="50"/>
  <c r="BA27" i="50"/>
  <c r="F121" i="46"/>
  <c r="F93" i="46"/>
  <c r="G93" i="46" s="1"/>
  <c r="F86" i="46"/>
  <c r="G86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BM43" i="50" s="1"/>
  <c r="F114" i="46"/>
  <c r="G114" i="46" s="1"/>
  <c r="BN39" i="50"/>
  <c r="BN43" i="50" s="1"/>
  <c r="E128" i="46"/>
  <c r="F107" i="46"/>
  <c r="G107" i="46" s="1"/>
  <c r="E135" i="46"/>
  <c r="BN66" i="50"/>
  <c r="G122" i="46"/>
  <c r="F128" i="46"/>
  <c r="G128" i="46" s="1"/>
  <c r="F135" i="46"/>
  <c r="G135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1" i="48"/>
  <c r="D24" i="49"/>
  <c r="AV24" i="49" s="1"/>
  <c r="T19" i="48"/>
  <c r="T115" i="59" s="1"/>
  <c r="T31" i="48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7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7" i="48"/>
  <c r="AM53" i="82"/>
  <c r="AM54" i="82"/>
  <c r="AM52" i="82"/>
  <c r="AM67" i="82"/>
  <c r="AM44" i="82"/>
  <c r="AM48" i="82" s="1"/>
  <c r="AM55" i="82"/>
  <c r="X27" i="48"/>
  <c r="D98" i="49"/>
  <c r="X37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7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7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7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7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7" i="48"/>
  <c r="Q27" i="48"/>
  <c r="D91" i="49"/>
  <c r="F39" i="51"/>
  <c r="F21" i="51"/>
  <c r="Q10" i="48"/>
  <c r="U114" i="59"/>
  <c r="S7" i="52"/>
  <c r="D94" i="49"/>
  <c r="T37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7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7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7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M37" i="48" s="1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37" i="48" s="1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P37" i="48" s="1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F37" i="48" s="1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N37" i="48" s="1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O37" i="48" s="1"/>
  <c r="N25" i="50"/>
  <c r="O7" i="48"/>
  <c r="O10" i="48" s="1"/>
  <c r="N15" i="92"/>
  <c r="O15" i="48"/>
  <c r="O17" i="48"/>
  <c r="I28" i="48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H28" i="48"/>
  <c r="G25" i="50"/>
  <c r="H7" i="48"/>
  <c r="H10" i="48" s="1"/>
  <c r="G15" i="92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33" i="48" l="1"/>
  <c r="U8" i="52" s="1"/>
  <c r="T33" i="48"/>
  <c r="R8" i="52" s="1"/>
  <c r="I27" i="48"/>
  <c r="I31" i="48" s="1"/>
  <c r="I33" i="48" s="1"/>
  <c r="I37" i="48"/>
  <c r="H27" i="48"/>
  <c r="H31" i="48" s="1"/>
  <c r="H33" i="48" s="1"/>
  <c r="H37" i="48"/>
  <c r="E27" i="48"/>
  <c r="E31" i="48" s="1"/>
  <c r="E33" i="48" s="1"/>
  <c r="E37" i="48"/>
  <c r="G27" i="48"/>
  <c r="G31" i="48" s="1"/>
  <c r="G33" i="48" s="1"/>
  <c r="G37" i="48"/>
  <c r="L27" i="48"/>
  <c r="L31" i="48" s="1"/>
  <c r="L33" i="48" s="1"/>
  <c r="L37" i="48"/>
  <c r="J27" i="48"/>
  <c r="J31" i="48" s="1"/>
  <c r="J33" i="48" s="1"/>
  <c r="J37" i="48"/>
  <c r="V59" i="82"/>
  <c r="V29" i="82" s="1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1" i="48"/>
  <c r="AB33" i="48" s="1"/>
  <c r="D29" i="49"/>
  <c r="AM27" i="82"/>
  <c r="AM78" i="82"/>
  <c r="AM66" i="82"/>
  <c r="AC78" i="82"/>
  <c r="AC27" i="82"/>
  <c r="D32" i="49"/>
  <c r="AE31" i="48"/>
  <c r="AE33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1" i="48"/>
  <c r="S33" i="48" s="1"/>
  <c r="D105" i="49"/>
  <c r="AE37" i="48"/>
  <c r="AI78" i="82"/>
  <c r="AI27" i="82"/>
  <c r="AI66" i="82"/>
  <c r="AG31" i="48"/>
  <c r="AG33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7" i="48"/>
  <c r="D113" i="49"/>
  <c r="AM27" i="48"/>
  <c r="T59" i="82"/>
  <c r="T21" i="82" s="1"/>
  <c r="R37" i="52" s="1"/>
  <c r="T60" i="82"/>
  <c r="T61" i="82" s="1"/>
  <c r="D35" i="49"/>
  <c r="AH31" i="48"/>
  <c r="AH33" i="48" s="1"/>
  <c r="D108" i="49"/>
  <c r="AH37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1" i="48"/>
  <c r="AL33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1" i="48"/>
  <c r="U33" i="48" s="1"/>
  <c r="G28" i="51"/>
  <c r="G29" i="51"/>
  <c r="AE47" i="82"/>
  <c r="E13" i="50"/>
  <c r="P51" i="52"/>
  <c r="AK31" i="48"/>
  <c r="AK33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7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1" i="48"/>
  <c r="AF33" i="48" s="1"/>
  <c r="D37" i="49"/>
  <c r="AJ31" i="48"/>
  <c r="AJ33" i="48" s="1"/>
  <c r="AN71" i="82"/>
  <c r="AN73" i="82" s="1"/>
  <c r="AN19" i="82"/>
  <c r="AI37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1" i="48"/>
  <c r="Z33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1" i="48"/>
  <c r="AA33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7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1" i="48"/>
  <c r="X33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1" i="48"/>
  <c r="R33" i="48" s="1"/>
  <c r="D19" i="49"/>
  <c r="BF95" i="49"/>
  <c r="BN95" i="49" s="1"/>
  <c r="AT95" i="49"/>
  <c r="AH95" i="49"/>
  <c r="V95" i="49"/>
  <c r="AN37" i="48"/>
  <c r="D114" i="49"/>
  <c r="AL47" i="82"/>
  <c r="AL78" i="82"/>
  <c r="AL27" i="82"/>
  <c r="AM47" i="82"/>
  <c r="W125" i="59"/>
  <c r="U10" i="52"/>
  <c r="Y116" i="59"/>
  <c r="V28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7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F19" i="48"/>
  <c r="AF115" i="59" s="1"/>
  <c r="AJ19" i="48"/>
  <c r="AJ115" i="59" s="1"/>
  <c r="S71" i="82"/>
  <c r="S73" i="82" s="1"/>
  <c r="S19" i="82"/>
  <c r="AF37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1" i="48"/>
  <c r="V33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1" i="48"/>
  <c r="Y33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7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1" i="48"/>
  <c r="Q33" i="48" s="1"/>
  <c r="D18" i="49"/>
  <c r="D112" i="49"/>
  <c r="AL37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1" i="48"/>
  <c r="AN33" i="48" s="1"/>
  <c r="D41" i="49"/>
  <c r="AG37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F19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P27" i="48"/>
  <c r="P31" i="48" s="1"/>
  <c r="P33" i="48" s="1"/>
  <c r="D90" i="49"/>
  <c r="D86" i="49"/>
  <c r="D3" i="91"/>
  <c r="D3" i="97"/>
  <c r="M27" i="48"/>
  <c r="M31" i="48" s="1"/>
  <c r="M33" i="48" s="1"/>
  <c r="D87" i="49"/>
  <c r="G114" i="59"/>
  <c r="E7" i="52"/>
  <c r="D10" i="49"/>
  <c r="O114" i="59"/>
  <c r="M7" i="52"/>
  <c r="H66" i="82"/>
  <c r="O27" i="82"/>
  <c r="O78" i="82"/>
  <c r="F27" i="48"/>
  <c r="F31" i="48" s="1"/>
  <c r="F33" i="48" s="1"/>
  <c r="D80" i="49"/>
  <c r="L19" i="82"/>
  <c r="L71" i="82"/>
  <c r="L73" i="82" s="1"/>
  <c r="L57" i="82"/>
  <c r="L114" i="59"/>
  <c r="J7" i="52"/>
  <c r="K27" i="48"/>
  <c r="K31" i="48" s="1"/>
  <c r="K33" i="48" s="1"/>
  <c r="E19" i="48"/>
  <c r="E27" i="51"/>
  <c r="K47" i="50"/>
  <c r="I71" i="82"/>
  <c r="I73" i="82" s="1"/>
  <c r="I19" i="82"/>
  <c r="J57" i="82"/>
  <c r="F7" i="52"/>
  <c r="H114" i="59"/>
  <c r="M47" i="50"/>
  <c r="N27" i="48"/>
  <c r="N31" i="48" s="1"/>
  <c r="N33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G19" i="48"/>
  <c r="G115" i="59" s="1"/>
  <c r="D89" i="49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D83" i="49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O27" i="48"/>
  <c r="O31" i="48" s="1"/>
  <c r="O33" i="48" s="1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T120" i="59" l="1"/>
  <c r="W120" i="59"/>
  <c r="D6" i="49"/>
  <c r="D13" i="49"/>
  <c r="M13" i="49" s="1"/>
  <c r="M67" i="49" s="1"/>
  <c r="M69" i="49" s="1"/>
  <c r="L34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1" i="48"/>
  <c r="AI116" i="59"/>
  <c r="AI21" i="48"/>
  <c r="AI22" i="48" s="1"/>
  <c r="AI117" i="59" s="1"/>
  <c r="BE57" i="82"/>
  <c r="BE59" i="82" s="1"/>
  <c r="T29" i="82"/>
  <c r="T37" i="82" s="1"/>
  <c r="BI31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1" i="48"/>
  <c r="BC33" i="48" s="1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1" i="48"/>
  <c r="BB33" i="48" s="1"/>
  <c r="BG19" i="82"/>
  <c r="BG71" i="82"/>
  <c r="BG73" i="82" s="1"/>
  <c r="BF31" i="48"/>
  <c r="BF33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7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7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7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AE70" i="48" s="1"/>
  <c r="BM70" i="48" s="1"/>
  <c r="BD105" i="49"/>
  <c r="BC70" i="48" s="1"/>
  <c r="AR105" i="49"/>
  <c r="AQ70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7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7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7" i="48"/>
  <c r="BB27" i="82"/>
  <c r="BB78" i="82"/>
  <c r="BB66" i="82"/>
  <c r="F42" i="51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7" i="48"/>
  <c r="D40" i="49"/>
  <c r="AM31" i="48"/>
  <c r="AM33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7" i="48"/>
  <c r="AD31" i="48"/>
  <c r="AD33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1" i="48"/>
  <c r="AC33" i="48" s="1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7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7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1" i="48"/>
  <c r="AI33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7" i="48"/>
  <c r="D136" i="49"/>
  <c r="BK136" i="49" s="1"/>
  <c r="BN136" i="49" s="1"/>
  <c r="Y34" i="50"/>
  <c r="I28" i="51"/>
  <c r="D135" i="49"/>
  <c r="BJ135" i="49" s="1"/>
  <c r="BN135" i="49" s="1"/>
  <c r="BI37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I9" i="49"/>
  <c r="I67" i="49" s="1"/>
  <c r="I69" i="49" s="1"/>
  <c r="H34" i="48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L21" i="48"/>
  <c r="D7" i="49"/>
  <c r="J10" i="49"/>
  <c r="J67" i="49" s="1"/>
  <c r="J69" i="49" s="1"/>
  <c r="I34" i="48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AI11" i="49"/>
  <c r="K11" i="49"/>
  <c r="K67" i="49" s="1"/>
  <c r="K69" i="49" s="1"/>
  <c r="J34" i="48" s="1"/>
  <c r="K19" i="82"/>
  <c r="K71" i="82"/>
  <c r="K73" i="82" s="1"/>
  <c r="P21" i="48"/>
  <c r="H34" i="50"/>
  <c r="D16" i="49"/>
  <c r="E57" i="82"/>
  <c r="M10" i="52"/>
  <c r="O125" i="59"/>
  <c r="F35" i="82"/>
  <c r="F21" i="82"/>
  <c r="F20" i="82"/>
  <c r="O28" i="82"/>
  <c r="O29" i="82"/>
  <c r="G21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AK13" i="49" l="1"/>
  <c r="Y13" i="49"/>
  <c r="BI13" i="49"/>
  <c r="AW13" i="49"/>
  <c r="AU11" i="49"/>
  <c r="BN105" i="49"/>
  <c r="M29" i="82"/>
  <c r="T8" i="49"/>
  <c r="T67" i="49" s="1"/>
  <c r="T69" i="49" s="1"/>
  <c r="S34" i="48" s="1"/>
  <c r="BD8" i="49"/>
  <c r="BN8" i="49" s="1"/>
  <c r="U9" i="49"/>
  <c r="U67" i="49" s="1"/>
  <c r="U69" i="49" s="1"/>
  <c r="T34" i="48" s="1"/>
  <c r="AG9" i="49"/>
  <c r="AG67" i="49" s="1"/>
  <c r="AG69" i="49" s="1"/>
  <c r="AF34" i="48" s="1"/>
  <c r="H8" i="49"/>
  <c r="H67" i="49" s="1"/>
  <c r="H69" i="49" s="1"/>
  <c r="G34" i="48" s="1"/>
  <c r="AS9" i="49"/>
  <c r="AR8" i="49"/>
  <c r="AI42" i="50"/>
  <c r="BI33" i="48"/>
  <c r="BG8" i="52" s="1"/>
  <c r="BJ33" i="48"/>
  <c r="BJ120" i="59" s="1"/>
  <c r="AC42" i="50"/>
  <c r="E47" i="82"/>
  <c r="E28" i="82" s="1"/>
  <c r="E59" i="82"/>
  <c r="E21" i="82" s="1"/>
  <c r="AD35" i="50"/>
  <c r="AD50" i="52" s="1"/>
  <c r="L21" i="82"/>
  <c r="L37" i="82" s="1"/>
  <c r="Z42" i="50"/>
  <c r="Y67" i="49"/>
  <c r="Y69" i="49" s="1"/>
  <c r="X34" i="48" s="1"/>
  <c r="R67" i="49"/>
  <c r="R69" i="49" s="1"/>
  <c r="Q34" i="48" s="1"/>
  <c r="K22" i="48"/>
  <c r="K117" i="59" s="1"/>
  <c r="BD116" i="59"/>
  <c r="BC60" i="82"/>
  <c r="BC61" i="82" s="1"/>
  <c r="BE60" i="82"/>
  <c r="BE61" i="82" s="1"/>
  <c r="W67" i="49"/>
  <c r="W69" i="49" s="1"/>
  <c r="V34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8" i="48" s="1"/>
  <c r="O50" i="52"/>
  <c r="AJ140" i="49"/>
  <c r="AJ142" i="49" s="1"/>
  <c r="AI79" i="82" s="1"/>
  <c r="AI80" i="82" s="1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4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4" i="48" s="1"/>
  <c r="AH67" i="49"/>
  <c r="AH69" i="49" s="1"/>
  <c r="AG34" i="48" s="1"/>
  <c r="AI67" i="49"/>
  <c r="AI69" i="49" s="1"/>
  <c r="AH34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8" i="48" s="1"/>
  <c r="AF67" i="49"/>
  <c r="AF69" i="49" s="1"/>
  <c r="AE34" i="48" s="1"/>
  <c r="AL36" i="82"/>
  <c r="G42" i="51"/>
  <c r="AH140" i="49"/>
  <c r="AH142" i="49" s="1"/>
  <c r="AG38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1" i="48"/>
  <c r="BE33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1" i="48"/>
  <c r="BL33" i="48" s="1"/>
  <c r="D65" i="49"/>
  <c r="BM65" i="49" s="1"/>
  <c r="BN65" i="49" s="1"/>
  <c r="BB30" i="49"/>
  <c r="BN30" i="49" s="1"/>
  <c r="AP30" i="49"/>
  <c r="AD30" i="49"/>
  <c r="AD67" i="49" s="1"/>
  <c r="AD69" i="49" s="1"/>
  <c r="AC34" i="48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1" i="48"/>
  <c r="BA33" i="48" s="1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1" i="48"/>
  <c r="BD33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1" i="48"/>
  <c r="BK33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1" i="48"/>
  <c r="BG33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8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1" i="48"/>
  <c r="BH33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8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K38" i="48"/>
  <c r="F22" i="48"/>
  <c r="F117" i="59" s="1"/>
  <c r="F116" i="59"/>
  <c r="O37" i="82"/>
  <c r="BN89" i="49"/>
  <c r="P38" i="48"/>
  <c r="P79" i="82"/>
  <c r="P80" i="82" s="1"/>
  <c r="M42" i="50"/>
  <c r="M35" i="50"/>
  <c r="H38" i="48"/>
  <c r="H79" i="82"/>
  <c r="H80" i="82" s="1"/>
  <c r="F120" i="59"/>
  <c r="D8" i="52"/>
  <c r="V38" i="48"/>
  <c r="V79" i="82"/>
  <c r="V80" i="82" s="1"/>
  <c r="BN87" i="49"/>
  <c r="I38" i="48"/>
  <c r="I79" i="82"/>
  <c r="I80" i="82" s="1"/>
  <c r="I30" i="82" s="1"/>
  <c r="W38" i="48"/>
  <c r="W79" i="82"/>
  <c r="W80" i="82" s="1"/>
  <c r="J42" i="50"/>
  <c r="J35" i="50"/>
  <c r="F142" i="49"/>
  <c r="Q143" i="49"/>
  <c r="E21" i="59"/>
  <c r="J74" i="82"/>
  <c r="J75" i="82" s="1"/>
  <c r="BN82" i="49"/>
  <c r="BC7" i="49"/>
  <c r="S7" i="49"/>
  <c r="S67" i="49" s="1"/>
  <c r="S69" i="49" s="1"/>
  <c r="R34" i="48" s="1"/>
  <c r="AE7" i="49"/>
  <c r="G7" i="49"/>
  <c r="G67" i="49" s="1"/>
  <c r="G69" i="49" s="1"/>
  <c r="F34" i="48" s="1"/>
  <c r="AQ7" i="49"/>
  <c r="Y79" i="82"/>
  <c r="Y80" i="82" s="1"/>
  <c r="Y38" i="48"/>
  <c r="BH12" i="49"/>
  <c r="L12" i="49"/>
  <c r="L67" i="49" s="1"/>
  <c r="L69" i="49" s="1"/>
  <c r="K34" i="48" s="1"/>
  <c r="AV12" i="49"/>
  <c r="X12" i="49"/>
  <c r="X67" i="49" s="1"/>
  <c r="X69" i="49" s="1"/>
  <c r="W34" i="48" s="1"/>
  <c r="AJ12" i="49"/>
  <c r="N79" i="82"/>
  <c r="N80" i="82" s="1"/>
  <c r="N38" i="48"/>
  <c r="BN9" i="49"/>
  <c r="R142" i="49"/>
  <c r="AC143" i="49"/>
  <c r="O36" i="82"/>
  <c r="O38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O34" i="48" s="1"/>
  <c r="AB16" i="49"/>
  <c r="AB67" i="49" s="1"/>
  <c r="AB69" i="49" s="1"/>
  <c r="AA34" i="48" s="1"/>
  <c r="BL16" i="49"/>
  <c r="AL14" i="49"/>
  <c r="AL67" i="49" s="1"/>
  <c r="AL69" i="49" s="1"/>
  <c r="AK34" i="48" s="1"/>
  <c r="BJ14" i="49"/>
  <c r="Z14" i="49"/>
  <c r="Z67" i="49" s="1"/>
  <c r="Z69" i="49" s="1"/>
  <c r="Y34" i="48" s="1"/>
  <c r="N14" i="49"/>
  <c r="N67" i="49" s="1"/>
  <c r="N69" i="49" s="1"/>
  <c r="M34" i="48" s="1"/>
  <c r="AX14" i="49"/>
  <c r="BN6" i="49"/>
  <c r="L22" i="48"/>
  <c r="L117" i="59" s="1"/>
  <c r="L116" i="59"/>
  <c r="K120" i="59"/>
  <c r="I8" i="52"/>
  <c r="BN83" i="49"/>
  <c r="BN88" i="49"/>
  <c r="X38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8" i="48"/>
  <c r="M79" i="82"/>
  <c r="M80" i="82" s="1"/>
  <c r="E10" i="59"/>
  <c r="BN86" i="49"/>
  <c r="F38" i="48"/>
  <c r="F79" i="82"/>
  <c r="F80" i="82" s="1"/>
  <c r="BN79" i="49"/>
  <c r="E73" i="82"/>
  <c r="BN13" i="49"/>
  <c r="D34" i="50"/>
  <c r="G79" i="82"/>
  <c r="G80" i="82" s="1"/>
  <c r="G38" i="48"/>
  <c r="AO17" i="49"/>
  <c r="AO67" i="49" s="1"/>
  <c r="AO69" i="49" s="1"/>
  <c r="AN34" i="48" s="1"/>
  <c r="Q17" i="49"/>
  <c r="Q67" i="49" s="1"/>
  <c r="Q69" i="49" s="1"/>
  <c r="P34" i="48" s="1"/>
  <c r="BA17" i="49"/>
  <c r="BM17" i="49"/>
  <c r="AC17" i="49"/>
  <c r="AC67" i="49" s="1"/>
  <c r="AC69" i="49" s="1"/>
  <c r="AB34" i="48" s="1"/>
  <c r="E42" i="51"/>
  <c r="H35" i="50"/>
  <c r="H42" i="50"/>
  <c r="BN11" i="49"/>
  <c r="BN10" i="49"/>
  <c r="BK15" i="49"/>
  <c r="AM15" i="49"/>
  <c r="AM67" i="49" s="1"/>
  <c r="AM69" i="49" s="1"/>
  <c r="AL34" i="48" s="1"/>
  <c r="AA15" i="49"/>
  <c r="AA67" i="49" s="1"/>
  <c r="AA69" i="49" s="1"/>
  <c r="Z34" i="48" s="1"/>
  <c r="O15" i="49"/>
  <c r="O67" i="49" s="1"/>
  <c r="O69" i="49" s="1"/>
  <c r="N34" i="48" s="1"/>
  <c r="AY15" i="49"/>
  <c r="J79" i="82"/>
  <c r="J80" i="82" s="1"/>
  <c r="J38" i="48"/>
  <c r="F36" i="82"/>
  <c r="L79" i="82"/>
  <c r="L80" i="82" s="1"/>
  <c r="L38" i="48"/>
  <c r="BN80" i="49"/>
  <c r="L36" i="82"/>
  <c r="E5" i="51"/>
  <c r="E35" i="82"/>
  <c r="E35" i="50"/>
  <c r="E42" i="50"/>
  <c r="P22" i="48"/>
  <c r="P117" i="59" s="1"/>
  <c r="AB38" i="48"/>
  <c r="AB79" i="82"/>
  <c r="AB80" i="82" s="1"/>
  <c r="K42" i="50"/>
  <c r="K35" i="50"/>
  <c r="F69" i="49"/>
  <c r="E34" i="48" s="1"/>
  <c r="E116" i="59"/>
  <c r="E22" i="48"/>
  <c r="E117" i="59" s="1"/>
  <c r="E33" i="51"/>
  <c r="Z38" i="48"/>
  <c r="Z79" i="82"/>
  <c r="Z80" i="82" s="1"/>
  <c r="I66" i="50"/>
  <c r="K68" i="50" s="1"/>
  <c r="I43" i="50"/>
  <c r="I40" i="64" s="1"/>
  <c r="I50" i="52"/>
  <c r="L74" i="82"/>
  <c r="L75" i="82" s="1"/>
  <c r="AA38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8" i="48"/>
  <c r="T79" i="82"/>
  <c r="T80" i="82" s="1"/>
  <c r="J35" i="82"/>
  <c r="J21" i="82"/>
  <c r="J20" i="82"/>
  <c r="J36" i="82" s="1"/>
  <c r="BN84" i="49"/>
  <c r="U38" i="48"/>
  <c r="U79" i="82"/>
  <c r="U80" i="82" s="1"/>
  <c r="H74" i="82"/>
  <c r="H75" i="82" s="1"/>
  <c r="R38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D43" i="50" l="1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H77" i="48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N38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8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8" i="48"/>
  <c r="AJ11" i="52" s="1"/>
  <c r="AI38" i="48"/>
  <c r="AI126" i="59" s="1"/>
  <c r="AI127" i="59" s="1"/>
  <c r="AM38" i="48"/>
  <c r="AM126" i="59" s="1"/>
  <c r="AM127" i="59" s="1"/>
  <c r="AD38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8" i="48"/>
  <c r="AI11" i="52" s="1"/>
  <c r="AQ19" i="48"/>
  <c r="AQ115" i="59" s="1"/>
  <c r="BA35" i="50"/>
  <c r="BA42" i="50"/>
  <c r="AX19" i="82"/>
  <c r="AX71" i="82"/>
  <c r="AX73" i="82" s="1"/>
  <c r="D50" i="49"/>
  <c r="AW31" i="48"/>
  <c r="AW33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1" i="48"/>
  <c r="AS33" i="48" s="1"/>
  <c r="BE42" i="50"/>
  <c r="BE35" i="50"/>
  <c r="AP37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1" i="48"/>
  <c r="AO33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7" i="48"/>
  <c r="H21" i="51"/>
  <c r="J21" i="51" s="1"/>
  <c r="AO10" i="48"/>
  <c r="BM7" i="48"/>
  <c r="R68" i="50"/>
  <c r="AY31" i="48"/>
  <c r="AY33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1" i="48"/>
  <c r="AR33" i="48" s="1"/>
  <c r="BE20" i="82"/>
  <c r="BE21" i="82"/>
  <c r="BE35" i="82"/>
  <c r="D120" i="49"/>
  <c r="AT37" i="48"/>
  <c r="H7" i="59"/>
  <c r="J7" i="59" s="1"/>
  <c r="BM111" i="59"/>
  <c r="BJ8" i="52"/>
  <c r="BL120" i="59"/>
  <c r="BH35" i="50"/>
  <c r="BH42" i="50"/>
  <c r="D125" i="49"/>
  <c r="AY37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7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7" i="48"/>
  <c r="AJ67" i="49"/>
  <c r="AJ69" i="49" s="1"/>
  <c r="AI34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7" i="48"/>
  <c r="AG37" i="82"/>
  <c r="AE37" i="52"/>
  <c r="AW78" i="82"/>
  <c r="AW27" i="82"/>
  <c r="AT19" i="48"/>
  <c r="AT115" i="59" s="1"/>
  <c r="AX27" i="48"/>
  <c r="AX114" i="59"/>
  <c r="AV7" i="52"/>
  <c r="D115" i="49"/>
  <c r="AO37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7" i="48"/>
  <c r="D119" i="49"/>
  <c r="I42" i="51"/>
  <c r="D126" i="49"/>
  <c r="AZ37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7" i="48"/>
  <c r="AN67" i="49"/>
  <c r="AN69" i="49" s="1"/>
  <c r="AE67" i="49"/>
  <c r="AE69" i="49" s="1"/>
  <c r="AD34" i="48" s="1"/>
  <c r="AQ27" i="48"/>
  <c r="D117" i="49"/>
  <c r="AQ37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78" i="48"/>
  <c r="K26" i="92" s="1"/>
  <c r="K28" i="92" s="1"/>
  <c r="E36" i="82"/>
  <c r="H121" i="59"/>
  <c r="H122" i="59" s="1"/>
  <c r="F9" i="52"/>
  <c r="H78" i="48"/>
  <c r="S9" i="52"/>
  <c r="U121" i="59"/>
  <c r="U122" i="59" s="1"/>
  <c r="U78" i="48"/>
  <c r="AN30" i="82"/>
  <c r="AH11" i="52"/>
  <c r="AJ126" i="59"/>
  <c r="AJ127" i="59" s="1"/>
  <c r="AJ77" i="48"/>
  <c r="L30" i="82"/>
  <c r="L82" i="82"/>
  <c r="L12" i="82" s="1"/>
  <c r="E6" i="51"/>
  <c r="AA74" i="82"/>
  <c r="AA75" i="82" s="1"/>
  <c r="AA77" i="48"/>
  <c r="O30" i="82"/>
  <c r="Y30" i="82"/>
  <c r="J121" i="59"/>
  <c r="J122" i="59" s="1"/>
  <c r="H9" i="52"/>
  <c r="J78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P77" i="48"/>
  <c r="AC9" i="52"/>
  <c r="AE121" i="59"/>
  <c r="AE122" i="59" s="1"/>
  <c r="AE78" i="48"/>
  <c r="AC70" i="49"/>
  <c r="M77" i="48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77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78" i="48"/>
  <c r="I121" i="59"/>
  <c r="I122" i="59" s="1"/>
  <c r="G9" i="52"/>
  <c r="U126" i="59"/>
  <c r="U127" i="59" s="1"/>
  <c r="U77" i="48"/>
  <c r="S11" i="52"/>
  <c r="AL74" i="82"/>
  <c r="AL75" i="82" s="1"/>
  <c r="G77" i="48"/>
  <c r="E11" i="52"/>
  <c r="G126" i="59"/>
  <c r="G127" i="59" s="1"/>
  <c r="F126" i="59"/>
  <c r="F127" i="59" s="1"/>
  <c r="D11" i="52"/>
  <c r="M30" i="82"/>
  <c r="T78" i="48"/>
  <c r="T121" i="59"/>
  <c r="T122" i="59" s="1"/>
  <c r="R9" i="52"/>
  <c r="BN14" i="49"/>
  <c r="AJ78" i="48"/>
  <c r="AH9" i="52"/>
  <c r="AJ121" i="59"/>
  <c r="AJ122" i="59" s="1"/>
  <c r="W74" i="82"/>
  <c r="W75" i="82" s="1"/>
  <c r="W82" i="82" s="1"/>
  <c r="W12" i="82" s="1"/>
  <c r="E79" i="82"/>
  <c r="E38" i="48"/>
  <c r="E77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78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K11" i="52"/>
  <c r="M126" i="59"/>
  <c r="M127" i="59" s="1"/>
  <c r="X78" i="48"/>
  <c r="V9" i="52"/>
  <c r="X121" i="59"/>
  <c r="X122" i="59" s="1"/>
  <c r="AF30" i="82"/>
  <c r="AK74" i="82"/>
  <c r="AK75" i="82" s="1"/>
  <c r="AK82" i="82" s="1"/>
  <c r="AK12" i="82" s="1"/>
  <c r="F77" i="48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T77" i="48"/>
  <c r="E16" i="59"/>
  <c r="Y11" i="52"/>
  <c r="AA126" i="59"/>
  <c r="AA127" i="59" s="1"/>
  <c r="AF11" i="52"/>
  <c r="AH77" i="48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7" i="48"/>
  <c r="K74" i="82"/>
  <c r="K75" i="82" s="1"/>
  <c r="K82" i="82" s="1"/>
  <c r="K12" i="82" s="1"/>
  <c r="AC74" i="82"/>
  <c r="AC75" i="82" s="1"/>
  <c r="G11" i="52"/>
  <c r="I126" i="59"/>
  <c r="I127" i="59" s="1"/>
  <c r="I77" i="48"/>
  <c r="H30" i="82"/>
  <c r="H82" i="82"/>
  <c r="H12" i="82" s="1"/>
  <c r="AC11" i="52"/>
  <c r="AE126" i="59"/>
  <c r="AE127" i="59" s="1"/>
  <c r="AE77" i="48"/>
  <c r="AO144" i="49"/>
  <c r="AC38" i="48"/>
  <c r="AC79" i="82"/>
  <c r="AC80" i="82" s="1"/>
  <c r="D21" i="116"/>
  <c r="R126" i="59"/>
  <c r="R127" i="59" s="1"/>
  <c r="P11" i="52"/>
  <c r="G78" i="48"/>
  <c r="L121" i="59"/>
  <c r="L122" i="59" s="1"/>
  <c r="J9" i="52"/>
  <c r="E74" i="82"/>
  <c r="Q71" i="49"/>
  <c r="J126" i="59"/>
  <c r="J127" i="59" s="1"/>
  <c r="H11" i="52"/>
  <c r="J77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78" i="48"/>
  <c r="AE9" i="52"/>
  <c r="AG121" i="59"/>
  <c r="AG122" i="59" s="1"/>
  <c r="V78" i="48"/>
  <c r="T9" i="52"/>
  <c r="V121" i="59"/>
  <c r="V122" i="59" s="1"/>
  <c r="V11" i="52"/>
  <c r="X126" i="59"/>
  <c r="X127" i="59" s="1"/>
  <c r="X77" i="48"/>
  <c r="AK30" i="82"/>
  <c r="AH121" i="59"/>
  <c r="AH122" i="59" s="1"/>
  <c r="AF9" i="52"/>
  <c r="AH78" i="48"/>
  <c r="Q38" i="48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AG77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77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77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T83" i="82" l="1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M34" i="48"/>
  <c r="X83" i="82"/>
  <c r="X13" i="82" s="1"/>
  <c r="V28" i="52" s="1"/>
  <c r="X22" i="82"/>
  <c r="X23" i="82" s="1"/>
  <c r="X24" i="82" s="1"/>
  <c r="V38" i="52" s="1"/>
  <c r="AL11" i="52"/>
  <c r="AN77" i="48"/>
  <c r="AM19" i="92" s="1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78" i="48"/>
  <c r="AE20" i="92" s="1"/>
  <c r="S22" i="82"/>
  <c r="S23" i="82" s="1"/>
  <c r="S24" i="82" s="1"/>
  <c r="Q38" i="52" s="1"/>
  <c r="AV60" i="82"/>
  <c r="AV61" i="82" s="1"/>
  <c r="AJ30" i="82"/>
  <c r="AJ38" i="82" s="1"/>
  <c r="AF77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77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77" i="48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1" i="48"/>
  <c r="AX33" i="48" s="1"/>
  <c r="D51" i="49"/>
  <c r="AT34" i="50"/>
  <c r="AU30" i="50"/>
  <c r="AU34" i="50" s="1"/>
  <c r="AU31" i="48"/>
  <c r="AU33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1" i="48"/>
  <c r="AQ33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7" i="48"/>
  <c r="D49" i="49"/>
  <c r="AV31" i="48"/>
  <c r="AV33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S34" i="48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W34" i="48" s="1"/>
  <c r="D53" i="49"/>
  <c r="AZ31" i="48"/>
  <c r="AZ33" i="48" s="1"/>
  <c r="AY21" i="48"/>
  <c r="AY22" i="48" s="1"/>
  <c r="AY117" i="59" s="1"/>
  <c r="K27" i="51"/>
  <c r="D47" i="49"/>
  <c r="AT31" i="48"/>
  <c r="AT33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1" i="48"/>
  <c r="AP33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R34" i="48" s="1"/>
  <c r="BE45" i="49"/>
  <c r="BL52" i="49"/>
  <c r="AZ52" i="49"/>
  <c r="AZ67" i="49" s="1"/>
  <c r="AZ69" i="49" s="1"/>
  <c r="AY34" i="48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78" i="48"/>
  <c r="W20" i="92"/>
  <c r="Y49" i="68"/>
  <c r="W26" i="92"/>
  <c r="W28" i="92" s="1"/>
  <c r="E32" i="52"/>
  <c r="T31" i="82"/>
  <c r="T16" i="82" s="1"/>
  <c r="R30" i="52" s="1"/>
  <c r="AI20" i="92"/>
  <c r="AK49" i="68"/>
  <c r="AI26" i="92"/>
  <c r="AI28" i="92" s="1"/>
  <c r="W9" i="52"/>
  <c r="W12" i="52" s="1"/>
  <c r="Y78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78" i="48"/>
  <c r="N121" i="59"/>
  <c r="N122" i="59" s="1"/>
  <c r="N129" i="59" s="1"/>
  <c r="L9" i="52"/>
  <c r="L12" i="52" s="1"/>
  <c r="N78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78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78" i="48"/>
  <c r="AI121" i="59"/>
  <c r="AI122" i="59" s="1"/>
  <c r="AI129" i="59" s="1"/>
  <c r="AG9" i="52"/>
  <c r="Q121" i="59"/>
  <c r="F45" i="51"/>
  <c r="F10" i="51" s="1"/>
  <c r="F11" i="51" s="1"/>
  <c r="Q78" i="48"/>
  <c r="O9" i="52"/>
  <c r="AN121" i="59"/>
  <c r="AN122" i="59" s="1"/>
  <c r="AN129" i="59" s="1"/>
  <c r="AN78" i="48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78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78" i="48"/>
  <c r="Z9" i="52"/>
  <c r="Z12" i="52" s="1"/>
  <c r="E75" i="82"/>
  <c r="AC126" i="59"/>
  <c r="AC77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78" i="48"/>
  <c r="AD12" i="52"/>
  <c r="U9" i="52"/>
  <c r="U12" i="52" s="1"/>
  <c r="W121" i="59"/>
  <c r="W122" i="59" s="1"/>
  <c r="W129" i="59" s="1"/>
  <c r="W78" i="48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78" i="48"/>
  <c r="AB77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78" i="48"/>
  <c r="P9" i="52"/>
  <c r="P12" i="52" s="1"/>
  <c r="O11" i="52"/>
  <c r="Q126" i="59"/>
  <c r="F48" i="51"/>
  <c r="F14" i="51" s="1"/>
  <c r="F15" i="51" s="1"/>
  <c r="Q77" i="48"/>
  <c r="V22" i="71"/>
  <c r="W19" i="92"/>
  <c r="W14" i="67"/>
  <c r="W17" i="67" s="1"/>
  <c r="AF26" i="92"/>
  <c r="AF28" i="92" s="1"/>
  <c r="AH49" i="68"/>
  <c r="AF20" i="92"/>
  <c r="C9" i="52"/>
  <c r="E121" i="59"/>
  <c r="E45" i="51"/>
  <c r="E78" i="48"/>
  <c r="R77" i="48"/>
  <c r="AD78" i="48"/>
  <c r="AD121" i="59"/>
  <c r="AD122" i="59" s="1"/>
  <c r="AB9" i="52"/>
  <c r="AB12" i="52" s="1"/>
  <c r="AK77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78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M78" i="48"/>
  <c r="AC12" i="52"/>
  <c r="AI77" i="48"/>
  <c r="V31" i="82"/>
  <c r="V16" i="82" s="1"/>
  <c r="T30" i="52" s="1"/>
  <c r="E7" i="51"/>
  <c r="S12" i="52"/>
  <c r="Q22" i="71"/>
  <c r="R14" i="67"/>
  <c r="R17" i="67" s="1"/>
  <c r="S18" i="67" s="1"/>
  <c r="R19" i="92"/>
  <c r="W77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78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78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77" i="48"/>
  <c r="P22" i="82"/>
  <c r="P83" i="82"/>
  <c r="P13" i="82" s="1"/>
  <c r="N28" i="52" s="1"/>
  <c r="AB31" i="82"/>
  <c r="AB16" i="82" s="1"/>
  <c r="Z30" i="52" s="1"/>
  <c r="AD77" i="48"/>
  <c r="F12" i="52"/>
  <c r="Y77" i="48"/>
  <c r="AE31" i="82"/>
  <c r="AE16" i="82" s="1"/>
  <c r="AC30" i="52" s="1"/>
  <c r="N77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77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M83" i="82" l="1"/>
  <c r="AM13" i="82" s="1"/>
  <c r="AK28" i="52" s="1"/>
  <c r="AM22" i="82"/>
  <c r="X14" i="82"/>
  <c r="V31" i="52" s="1"/>
  <c r="X38" i="82"/>
  <c r="V39" i="52"/>
  <c r="AL12" i="52"/>
  <c r="BM33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78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1" i="48"/>
  <c r="AT36" i="82"/>
  <c r="F20" i="52"/>
  <c r="AU35" i="50"/>
  <c r="AU42" i="50"/>
  <c r="AL42" i="50"/>
  <c r="AL35" i="50"/>
  <c r="H7" i="92"/>
  <c r="AP79" i="82"/>
  <c r="AP80" i="82" s="1"/>
  <c r="AP38" i="48"/>
  <c r="BN52" i="49"/>
  <c r="BL67" i="49"/>
  <c r="BL69" i="49" s="1"/>
  <c r="BK34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8" i="48"/>
  <c r="AT79" i="82"/>
  <c r="AT80" i="82" s="1"/>
  <c r="AP36" i="82"/>
  <c r="AS38" i="48"/>
  <c r="AS79" i="82"/>
  <c r="AS80" i="82" s="1"/>
  <c r="AR37" i="52"/>
  <c r="AU38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BD34" i="48" s="1"/>
  <c r="AV79" i="82"/>
  <c r="AV80" i="82" s="1"/>
  <c r="AV38" i="48"/>
  <c r="BG47" i="49"/>
  <c r="AU47" i="49"/>
  <c r="AU67" i="49" s="1"/>
  <c r="AU69" i="49" s="1"/>
  <c r="AT34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8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V34" i="48" s="1"/>
  <c r="BH48" i="49"/>
  <c r="AV48" i="49"/>
  <c r="AV67" i="49" s="1"/>
  <c r="AV69" i="49" s="1"/>
  <c r="AU34" i="48" s="1"/>
  <c r="AW66" i="50"/>
  <c r="AY68" i="50" s="1"/>
  <c r="AW43" i="50"/>
  <c r="AW40" i="64" s="1"/>
  <c r="AW50" i="52"/>
  <c r="AW37" i="82"/>
  <c r="AU37" i="52"/>
  <c r="AR38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8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8" i="48"/>
  <c r="AM35" i="50"/>
  <c r="AM42" i="50"/>
  <c r="AW79" i="82"/>
  <c r="AW80" i="82" s="1"/>
  <c r="AW30" i="82" s="1"/>
  <c r="AW31" i="82" s="1"/>
  <c r="AW16" i="82" s="1"/>
  <c r="AU30" i="52" s="1"/>
  <c r="AW38" i="48"/>
  <c r="AQ79" i="82"/>
  <c r="AQ80" i="82" s="1"/>
  <c r="AQ38" i="48"/>
  <c r="H42" i="51"/>
  <c r="J42" i="51" s="1"/>
  <c r="BM53" i="49"/>
  <c r="BA53" i="49"/>
  <c r="BA67" i="49" s="1"/>
  <c r="BA69" i="49" s="1"/>
  <c r="AZ34" i="48" s="1"/>
  <c r="AR44" i="49"/>
  <c r="AR67" i="49" s="1"/>
  <c r="AR69" i="49" s="1"/>
  <c r="AQ34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E34" i="48" s="1"/>
  <c r="BL43" i="50"/>
  <c r="BL66" i="50"/>
  <c r="BN68" i="50" s="1"/>
  <c r="AQ120" i="59"/>
  <c r="AO8" i="52"/>
  <c r="AY51" i="49"/>
  <c r="AY67" i="49" s="1"/>
  <c r="AY69" i="49" s="1"/>
  <c r="AX34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P34" i="48" s="1"/>
  <c r="BN50" i="49"/>
  <c r="BJ67" i="49"/>
  <c r="BJ69" i="49" s="1"/>
  <c r="BI34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O34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W77" i="48"/>
  <c r="AU11" i="52"/>
  <c r="AR82" i="82"/>
  <c r="AR12" i="82" s="1"/>
  <c r="AR30" i="82"/>
  <c r="AQ9" i="52"/>
  <c r="AS121" i="59"/>
  <c r="AS122" i="59" s="1"/>
  <c r="AY77" i="48"/>
  <c r="AY121" i="59"/>
  <c r="AY122" i="59" s="1"/>
  <c r="AY78" i="48"/>
  <c r="AW9" i="52"/>
  <c r="G20" i="116"/>
  <c r="J10" i="59"/>
  <c r="K10" i="59" s="1"/>
  <c r="AR36" i="82"/>
  <c r="G21" i="116"/>
  <c r="J11" i="59"/>
  <c r="K11" i="59" s="1"/>
  <c r="BG38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8" i="48"/>
  <c r="AT77" i="48"/>
  <c r="AT74" i="82"/>
  <c r="AT75" i="82" s="1"/>
  <c r="AT82" i="82" s="1"/>
  <c r="AT12" i="82" s="1"/>
  <c r="H34" i="51"/>
  <c r="J33" i="51"/>
  <c r="K33" i="51" s="1"/>
  <c r="AS77" i="48"/>
  <c r="AS126" i="59"/>
  <c r="AS127" i="59" s="1"/>
  <c r="AQ11" i="52"/>
  <c r="AP30" i="82"/>
  <c r="BB69" i="49"/>
  <c r="BA34" i="48" s="1"/>
  <c r="BA71" i="49"/>
  <c r="AO74" i="82"/>
  <c r="BN43" i="49"/>
  <c r="BC67" i="49"/>
  <c r="BC69" i="49" s="1"/>
  <c r="BB34" i="48" s="1"/>
  <c r="BN51" i="49"/>
  <c r="BK67" i="49"/>
  <c r="BK69" i="49" s="1"/>
  <c r="BJ34" i="48" s="1"/>
  <c r="AS37" i="82"/>
  <c r="AQ37" i="52"/>
  <c r="AT43" i="50"/>
  <c r="AT40" i="64" s="1"/>
  <c r="AT66" i="50"/>
  <c r="AV68" i="50" s="1"/>
  <c r="AT50" i="52"/>
  <c r="BN53" i="49"/>
  <c r="BM67" i="49"/>
  <c r="BM69" i="49" s="1"/>
  <c r="BL34" i="48" s="1"/>
  <c r="AW36" i="52"/>
  <c r="AY36" i="82"/>
  <c r="AP11" i="52"/>
  <c r="AR77" i="48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C34" i="48" s="1"/>
  <c r="H56" i="50"/>
  <c r="AS78" i="48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L38" i="48"/>
  <c r="BL79" i="82"/>
  <c r="BL80" i="82" s="1"/>
  <c r="BK38" i="48"/>
  <c r="BK79" i="82"/>
  <c r="BK80" i="82" s="1"/>
  <c r="BK30" i="82" s="1"/>
  <c r="BK31" i="82" s="1"/>
  <c r="BK16" i="82" s="1"/>
  <c r="BI30" i="52" s="1"/>
  <c r="BN48" i="49"/>
  <c r="BH67" i="49"/>
  <c r="BH69" i="49" s="1"/>
  <c r="BG34" i="48" s="1"/>
  <c r="AK43" i="50"/>
  <c r="AK40" i="64" s="1"/>
  <c r="AK50" i="52"/>
  <c r="AK66" i="50"/>
  <c r="F10" i="50"/>
  <c r="F16" i="50" s="1"/>
  <c r="AP9" i="52"/>
  <c r="AR78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8" i="48"/>
  <c r="BE79" i="82"/>
  <c r="BE80" i="82" s="1"/>
  <c r="AP37" i="52"/>
  <c r="AR37" i="82"/>
  <c r="BE74" i="82"/>
  <c r="BE75" i="82" s="1"/>
  <c r="AZ74" i="82"/>
  <c r="AZ75" i="82" s="1"/>
  <c r="AZ77" i="48"/>
  <c r="AV126" i="59"/>
  <c r="AV127" i="59" s="1"/>
  <c r="AT11" i="52"/>
  <c r="AW32" i="82"/>
  <c r="BN140" i="49"/>
  <c r="BJ38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D38" i="48"/>
  <c r="BD79" i="82"/>
  <c r="BD80" i="82" s="1"/>
  <c r="BD74" i="82"/>
  <c r="BD75" i="82" s="1"/>
  <c r="BK74" i="82"/>
  <c r="BK75" i="82" s="1"/>
  <c r="BI74" i="82"/>
  <c r="BI75" i="82" s="1"/>
  <c r="AO38" i="48"/>
  <c r="BA144" i="49"/>
  <c r="AO79" i="82"/>
  <c r="BB79" i="82"/>
  <c r="BB80" i="82" s="1"/>
  <c r="BB38" i="48"/>
  <c r="AQ77" i="48"/>
  <c r="AQ74" i="82"/>
  <c r="AQ75" i="82" s="1"/>
  <c r="AW37" i="52"/>
  <c r="AY37" i="82"/>
  <c r="BN47" i="49"/>
  <c r="BG67" i="49"/>
  <c r="BG69" i="49" s="1"/>
  <c r="BF34" i="48" s="1"/>
  <c r="BA70" i="49"/>
  <c r="BI79" i="82"/>
  <c r="BI80" i="82" s="1"/>
  <c r="BI38" i="48"/>
  <c r="AT30" i="82"/>
  <c r="AS22" i="82"/>
  <c r="AS23" i="82" s="1"/>
  <c r="AS83" i="82"/>
  <c r="AS13" i="82" s="1"/>
  <c r="AQ28" i="52" s="1"/>
  <c r="H12" i="59"/>
  <c r="BM116" i="59"/>
  <c r="AW78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H34" i="48" s="1"/>
  <c r="BF79" i="82"/>
  <c r="BF80" i="82" s="1"/>
  <c r="BF38" i="48"/>
  <c r="BH79" i="82"/>
  <c r="BH80" i="82" s="1"/>
  <c r="BH38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G76" i="68" l="1"/>
  <c r="AI341" i="6" s="1"/>
  <c r="AG77" i="68"/>
  <c r="AI406" i="6" s="1"/>
  <c r="AG73" i="68"/>
  <c r="AI184" i="6" s="1"/>
  <c r="AI185" i="6" s="1"/>
  <c r="AG80" i="68"/>
  <c r="AI496" i="6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BM34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78" i="48"/>
  <c r="AY38" i="82"/>
  <c r="AW39" i="52"/>
  <c r="BH74" i="82"/>
  <c r="BH75" i="82" s="1"/>
  <c r="BH82" i="82" s="1"/>
  <c r="BH12" i="82" s="1"/>
  <c r="BH77" i="48"/>
  <c r="AQ83" i="82"/>
  <c r="AQ13" i="82" s="1"/>
  <c r="AO28" i="52" s="1"/>
  <c r="AQ22" i="82"/>
  <c r="AV77" i="48"/>
  <c r="BC77" i="48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77" i="48"/>
  <c r="BB11" i="52"/>
  <c r="BD126" i="59"/>
  <c r="BD127" i="59" s="1"/>
  <c r="BD77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78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78" i="48"/>
  <c r="BI9" i="52"/>
  <c r="BK78" i="48"/>
  <c r="BK121" i="59"/>
  <c r="BK122" i="59" s="1"/>
  <c r="AW38" i="82"/>
  <c r="AW23" i="82"/>
  <c r="AU39" i="52"/>
  <c r="AS49" i="68"/>
  <c r="AQ26" i="92"/>
  <c r="AQ28" i="92" s="1"/>
  <c r="AQ20" i="92"/>
  <c r="BA38" i="48"/>
  <c r="BA79" i="82"/>
  <c r="BA80" i="82" s="1"/>
  <c r="BM144" i="49"/>
  <c r="BN144" i="49" s="1"/>
  <c r="AO121" i="59"/>
  <c r="H45" i="51"/>
  <c r="AM9" i="52"/>
  <c r="AO78" i="48"/>
  <c r="AP77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77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78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78" i="48"/>
  <c r="BE77" i="48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77" i="48"/>
  <c r="BG9" i="52"/>
  <c r="BI78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77" i="48"/>
  <c r="AX78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77" i="48"/>
  <c r="AS9" i="52"/>
  <c r="AS12" i="52" s="1"/>
  <c r="AU121" i="59"/>
  <c r="AU122" i="59" s="1"/>
  <c r="AU129" i="59" s="1"/>
  <c r="AU78" i="48"/>
  <c r="AP82" i="82"/>
  <c r="AP12" i="82" s="1"/>
  <c r="AT121" i="59"/>
  <c r="AT122" i="59" s="1"/>
  <c r="AT129" i="59" s="1"/>
  <c r="AR9" i="52"/>
  <c r="AR12" i="52" s="1"/>
  <c r="AT78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78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77" i="48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N80" i="68" l="1"/>
  <c r="AP496" i="6" s="1"/>
  <c r="AG82" i="68"/>
  <c r="AN78" i="68"/>
  <c r="AP442" i="6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78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77" i="48"/>
  <c r="BG78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78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78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77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8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77" i="48"/>
  <c r="BJ78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78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78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77" i="48"/>
  <c r="BL121" i="59"/>
  <c r="BL122" i="59" s="1"/>
  <c r="BL129" i="59" s="1"/>
  <c r="BJ9" i="52"/>
  <c r="BJ12" i="52" s="1"/>
  <c r="BL78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77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H28" i="68" l="1"/>
  <c r="AL229" i="97"/>
  <c r="AP357" i="6"/>
  <c r="AP358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78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77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77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H29" i="68" l="1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G219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20" i="6" l="1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A10" i="12" l="1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<sst xmlns="http://schemas.openxmlformats.org/spreadsheetml/2006/main" count="7541" uniqueCount="1251">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</sst>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4" borderId="0" xfId="3" applyFont="1" applyFill="1"/>
    <xf numFmtId="9" fontId="0" fillId="4" borderId="0" xfId="0" applyNumberForma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-9325756.8666666653</c:v>
                </c:pt>
                <c:pt idx="5">
                  <c:v>-9355208.2666666657</c:v>
                </c:pt>
                <c:pt idx="6">
                  <c:v>-9352554.666666666</c:v>
                </c:pt>
                <c:pt idx="7">
                  <c:v>-9395296.8666666653</c:v>
                </c:pt>
                <c:pt idx="8">
                  <c:v>-9356768.2666666657</c:v>
                </c:pt>
                <c:pt idx="9">
                  <c:v>-9361110.4666666668</c:v>
                </c:pt>
                <c:pt idx="10">
                  <c:v>-9348975.4666666668</c:v>
                </c:pt>
                <c:pt idx="11">
                  <c:v>-9335000.4666666668</c:v>
                </c:pt>
                <c:pt idx="12">
                  <c:v>-9348801.2666666657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-37469610.866666667</c:v>
                </c:pt>
                <c:pt idx="5">
                  <c:v>-46824819.133333333</c:v>
                </c:pt>
                <c:pt idx="6">
                  <c:v>-56177373.799999997</c:v>
                </c:pt>
                <c:pt idx="7">
                  <c:v>-65572670.666666664</c:v>
                </c:pt>
                <c:pt idx="8">
                  <c:v>-74929438.933333337</c:v>
                </c:pt>
                <c:pt idx="9">
                  <c:v>-84290549.400000006</c:v>
                </c:pt>
                <c:pt idx="10">
                  <c:v>-93639524.866666675</c:v>
                </c:pt>
                <c:pt idx="11">
                  <c:v>-102974525.33333334</c:v>
                </c:pt>
                <c:pt idx="12">
                  <c:v>-112323326.60000001</c:v>
                </c:pt>
                <c:pt idx="13">
                  <c:v>-123089663.20416668</c:v>
                </c:pt>
                <c:pt idx="14">
                  <c:v>-133805756.30833335</c:v>
                </c:pt>
                <c:pt idx="15">
                  <c:v>-144510514.22500002</c:v>
                </c:pt>
                <c:pt idx="16">
                  <c:v>-155234364.26666668</c:v>
                </c:pt>
                <c:pt idx="17">
                  <c:v>-165931300.43333334</c:v>
                </c:pt>
                <c:pt idx="18">
                  <c:v>-176622137.16249999</c:v>
                </c:pt>
                <c:pt idx="19">
                  <c:v>-186336593.87083334</c:v>
                </c:pt>
                <c:pt idx="20">
                  <c:v>-196040456.70416668</c:v>
                </c:pt>
                <c:pt idx="21">
                  <c:v>-205763207.85000002</c:v>
                </c:pt>
                <c:pt idx="22">
                  <c:v>-215504473.99583337</c:v>
                </c:pt>
                <c:pt idx="23">
                  <c:v>-225227225.14166671</c:v>
                </c:pt>
                <c:pt idx="24">
                  <c:v>-234989336.97500005</c:v>
                </c:pt>
                <c:pt idx="25">
                  <c:v>-243410472.41979173</c:v>
                </c:pt>
                <c:pt idx="26">
                  <c:v>-251917885.46875006</c:v>
                </c:pt>
                <c:pt idx="27">
                  <c:v>-260448033.59270841</c:v>
                </c:pt>
                <c:pt idx="28">
                  <c:v>-268999770.19166672</c:v>
                </c:pt>
                <c:pt idx="29">
                  <c:v>-277553233.47812504</c:v>
                </c:pt>
                <c:pt idx="30">
                  <c:v>-286141848.20208335</c:v>
                </c:pt>
                <c:pt idx="31">
                  <c:v>-294672834.80104166</c:v>
                </c:pt>
                <c:pt idx="32">
                  <c:v>-303230098.08749998</c:v>
                </c:pt>
                <c:pt idx="33">
                  <c:v>-311730898.8614583</c:v>
                </c:pt>
                <c:pt idx="34">
                  <c:v>-320252304.63541663</c:v>
                </c:pt>
                <c:pt idx="35">
                  <c:v>-328753105.40937495</c:v>
                </c:pt>
                <c:pt idx="36">
                  <c:v>-337170969.25833327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-9482155.1999999993</c:v>
                </c:pt>
                <c:pt idx="5">
                  <c:v>-9384446.5999999996</c:v>
                </c:pt>
                <c:pt idx="6">
                  <c:v>-9343293</c:v>
                </c:pt>
                <c:pt idx="7">
                  <c:v>-9370395.1999999993</c:v>
                </c:pt>
                <c:pt idx="8">
                  <c:v>-9350006.5999999996</c:v>
                </c:pt>
                <c:pt idx="9">
                  <c:v>-9324208.8000000007</c:v>
                </c:pt>
                <c:pt idx="10">
                  <c:v>-9347333.8000000007</c:v>
                </c:pt>
                <c:pt idx="11">
                  <c:v>-9297358.8000000007</c:v>
                </c:pt>
                <c:pt idx="12">
                  <c:v>-9439519.5999999996</c:v>
                </c:pt>
                <c:pt idx="13">
                  <c:v>-11076743.6875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-37807009.200000003</c:v>
                </c:pt>
                <c:pt idx="5">
                  <c:v>-47191455.800000004</c:v>
                </c:pt>
                <c:pt idx="6">
                  <c:v>-56534748.800000004</c:v>
                </c:pt>
                <c:pt idx="7">
                  <c:v>-65905144</c:v>
                </c:pt>
                <c:pt idx="8">
                  <c:v>-75255150.599999994</c:v>
                </c:pt>
                <c:pt idx="9">
                  <c:v>-84579359.399999991</c:v>
                </c:pt>
                <c:pt idx="10">
                  <c:v>-93926693.199999988</c:v>
                </c:pt>
                <c:pt idx="11">
                  <c:v>-103224051.99999999</c:v>
                </c:pt>
                <c:pt idx="12">
                  <c:v>-112663571.59999998</c:v>
                </c:pt>
                <c:pt idx="13">
                  <c:v>-123740315.28749998</c:v>
                </c:pt>
                <c:pt idx="14">
                  <c:v>-134672516.72499996</c:v>
                </c:pt>
                <c:pt idx="15">
                  <c:v>-145420801.72499996</c:v>
                </c:pt>
                <c:pt idx="16">
                  <c:v>-156175897.59999996</c:v>
                </c:pt>
                <c:pt idx="17">
                  <c:v>-166948929.59999996</c:v>
                </c:pt>
                <c:pt idx="18">
                  <c:v>-177618518.41249996</c:v>
                </c:pt>
                <c:pt idx="19">
                  <c:v>-187280085.53749996</c:v>
                </c:pt>
                <c:pt idx="20">
                  <c:v>-196962727.53749996</c:v>
                </c:pt>
                <c:pt idx="21">
                  <c:v>-206593189.09999996</c:v>
                </c:pt>
                <c:pt idx="22">
                  <c:v>-216332696.91249996</c:v>
                </c:pt>
                <c:pt idx="23">
                  <c:v>-225945689.72499996</c:v>
                </c:pt>
                <c:pt idx="24">
                  <c:v>-235695674.47499996</c:v>
                </c:pt>
                <c:pt idx="25">
                  <c:v>-244250219.50312495</c:v>
                </c:pt>
                <c:pt idx="26">
                  <c:v>-252968190.46874994</c:v>
                </c:pt>
                <c:pt idx="27">
                  <c:v>-261528782.75937495</c:v>
                </c:pt>
                <c:pt idx="28">
                  <c:v>-270127893.52499992</c:v>
                </c:pt>
                <c:pt idx="29">
                  <c:v>-278764974.72812492</c:v>
                </c:pt>
                <c:pt idx="30">
                  <c:v>-287277117.36874992</c:v>
                </c:pt>
                <c:pt idx="31">
                  <c:v>-295795683.13437492</c:v>
                </c:pt>
                <c:pt idx="32">
                  <c:v>-304271324.33749992</c:v>
                </c:pt>
                <c:pt idx="33">
                  <c:v>-312711083.02812493</c:v>
                </c:pt>
                <c:pt idx="34">
                  <c:v>-321230730.46874994</c:v>
                </c:pt>
                <c:pt idx="35">
                  <c:v>-329554812.90937495</c:v>
                </c:pt>
                <c:pt idx="36">
                  <c:v>-337893360.92499995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47162863.800000004</c:v>
                </c:pt>
                <c:pt idx="1">
                  <c:v>37731639.800000004</c:v>
                </c:pt>
                <c:pt idx="2">
                  <c:v>28335815.800000004</c:v>
                </c:pt>
                <c:pt idx="3">
                  <c:v>18866601.800000004</c:v>
                </c:pt>
                <c:pt idx="4">
                  <c:v>9384446.6000000052</c:v>
                </c:pt>
                <c:pt idx="5">
                  <c:v>56032596.199999988</c:v>
                </c:pt>
                <c:pt idx="6">
                  <c:v>46689303.199999988</c:v>
                </c:pt>
                <c:pt idx="7">
                  <c:v>37318907.999999985</c:v>
                </c:pt>
                <c:pt idx="8">
                  <c:v>27968901.399999984</c:v>
                </c:pt>
                <c:pt idx="9">
                  <c:v>18644692.599999983</c:v>
                </c:pt>
                <c:pt idx="10">
                  <c:v>9297358.7999999821</c:v>
                </c:pt>
                <c:pt idx="11">
                  <c:v>52951845.599999964</c:v>
                </c:pt>
                <c:pt idx="12">
                  <c:v>43512325.999999963</c:v>
                </c:pt>
                <c:pt idx="13">
                  <c:v>32435582.312499963</c:v>
                </c:pt>
                <c:pt idx="14">
                  <c:v>21503380.874999963</c:v>
                </c:pt>
                <c:pt idx="15">
                  <c:v>10755095.874999963</c:v>
                </c:pt>
                <c:pt idx="16">
                  <c:v>-3.7252902984619141E-8</c:v>
                </c:pt>
                <c:pt idx="17">
                  <c:v>-10773032.000000037</c:v>
                </c:pt>
                <c:pt idx="18">
                  <c:v>-21442620.812500037</c:v>
                </c:pt>
                <c:pt idx="19">
                  <c:v>-31104187.937500037</c:v>
                </c:pt>
                <c:pt idx="20">
                  <c:v>-40786829.937500037</c:v>
                </c:pt>
                <c:pt idx="21">
                  <c:v>-50417291.500000037</c:v>
                </c:pt>
                <c:pt idx="22">
                  <c:v>-60156799.312500037</c:v>
                </c:pt>
                <c:pt idx="23">
                  <c:v>-69769792.12500003</c:v>
                </c:pt>
                <c:pt idx="24">
                  <c:v>-79519776.87500003</c:v>
                </c:pt>
                <c:pt idx="25">
                  <c:v>-88074321.903125033</c:v>
                </c:pt>
                <c:pt idx="26">
                  <c:v>-96792292.868750036</c:v>
                </c:pt>
                <c:pt idx="27">
                  <c:v>-105352885.15937504</c:v>
                </c:pt>
                <c:pt idx="28">
                  <c:v>-113951995.92500004</c:v>
                </c:pt>
                <c:pt idx="29">
                  <c:v>-122589077.12812504</c:v>
                </c:pt>
                <c:pt idx="30">
                  <c:v>-131101219.76875004</c:v>
                </c:pt>
                <c:pt idx="31">
                  <c:v>-139619785.53437504</c:v>
                </c:pt>
                <c:pt idx="32">
                  <c:v>-148095426.73750004</c:v>
                </c:pt>
                <c:pt idx="33">
                  <c:v>-156535185.42812505</c:v>
                </c:pt>
                <c:pt idx="34">
                  <c:v>-165054832.86875007</c:v>
                </c:pt>
                <c:pt idx="35">
                  <c:v>-173378915.30937508</c:v>
                </c:pt>
                <c:pt idx="36">
                  <c:v>-181717463.32500008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136040</c:v>
                </c:pt>
                <c:pt idx="4">
                  <c:v>154920</c:v>
                </c:pt>
                <c:pt idx="5">
                  <c:v>171300</c:v>
                </c:pt>
                <c:pt idx="6">
                  <c:v>136040</c:v>
                </c:pt>
                <c:pt idx="7">
                  <c:v>154920</c:v>
                </c:pt>
                <c:pt idx="8">
                  <c:v>119660</c:v>
                </c:pt>
                <c:pt idx="9">
                  <c:v>119660</c:v>
                </c:pt>
                <c:pt idx="10">
                  <c:v>119660</c:v>
                </c:pt>
                <c:pt idx="11">
                  <c:v>68020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36040</c:v>
                </c:pt>
                <c:pt idx="4">
                  <c:v>42420</c:v>
                </c:pt>
                <c:pt idx="5">
                  <c:v>46300</c:v>
                </c:pt>
                <c:pt idx="6">
                  <c:v>36040</c:v>
                </c:pt>
                <c:pt idx="7">
                  <c:v>42420</c:v>
                </c:pt>
                <c:pt idx="8">
                  <c:v>32160</c:v>
                </c:pt>
                <c:pt idx="9">
                  <c:v>32160</c:v>
                </c:pt>
                <c:pt idx="10">
                  <c:v>32160</c:v>
                </c:pt>
                <c:pt idx="11">
                  <c:v>18020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48053.333333333336</c:v>
                </c:pt>
                <c:pt idx="4">
                  <c:v>56560</c:v>
                </c:pt>
                <c:pt idx="5">
                  <c:v>61733.333333333336</c:v>
                </c:pt>
                <c:pt idx="6">
                  <c:v>48053.333333333336</c:v>
                </c:pt>
                <c:pt idx="7">
                  <c:v>56560</c:v>
                </c:pt>
                <c:pt idx="8">
                  <c:v>42880</c:v>
                </c:pt>
                <c:pt idx="9">
                  <c:v>42880</c:v>
                </c:pt>
                <c:pt idx="10">
                  <c:v>42880</c:v>
                </c:pt>
                <c:pt idx="11">
                  <c:v>24026.666666666668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7500</c:v>
                </c:pt>
                <c:pt idx="5">
                  <c:v>7500</c:v>
                </c:pt>
                <c:pt idx="6">
                  <c:v>5000</c:v>
                </c:pt>
                <c:pt idx="7">
                  <c:v>7500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901</c:v>
                </c:pt>
                <c:pt idx="4">
                  <c:v>1060.5</c:v>
                </c:pt>
                <c:pt idx="5">
                  <c:v>1157.5</c:v>
                </c:pt>
                <c:pt idx="6">
                  <c:v>901</c:v>
                </c:pt>
                <c:pt idx="7">
                  <c:v>1060.5</c:v>
                </c:pt>
                <c:pt idx="8">
                  <c:v>804</c:v>
                </c:pt>
                <c:pt idx="9">
                  <c:v>804</c:v>
                </c:pt>
                <c:pt idx="10">
                  <c:v>804</c:v>
                </c:pt>
                <c:pt idx="11">
                  <c:v>450.5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4400901</c:v>
                </c:pt>
                <c:pt idx="4">
                  <c:v>4401060.5</c:v>
                </c:pt>
                <c:pt idx="5">
                  <c:v>4401157.5</c:v>
                </c:pt>
                <c:pt idx="6">
                  <c:v>4400901</c:v>
                </c:pt>
                <c:pt idx="7">
                  <c:v>4401060.5</c:v>
                </c:pt>
                <c:pt idx="8">
                  <c:v>4400804</c:v>
                </c:pt>
                <c:pt idx="9">
                  <c:v>4400804</c:v>
                </c:pt>
                <c:pt idx="10">
                  <c:v>4400804</c:v>
                </c:pt>
                <c:pt idx="11">
                  <c:v>4400450.5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67.321736363636305</v>
      </c>
      <c r="E5" s="257">
        <f>E153/E168</f>
        <v>-72.037281828703726</v>
      </c>
      <c r="F5" s="257">
        <f>F153/F168</f>
        <v>-174.70792406728015</v>
      </c>
      <c r="G5" s="257">
        <f>G153/G168</f>
        <v>-307.77089030777199</v>
      </c>
      <c r="H5" s="257">
        <f>H153/H168</f>
        <v>-50.453106096237285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66.030827272727223</v>
      </c>
      <c r="E6" s="257">
        <f>(E150+E151)/E168</f>
        <v>-73.406170717592616</v>
      </c>
      <c r="F6" s="257">
        <f>(F150+F151)/F168</f>
        <v>-176.21828977890371</v>
      </c>
      <c r="G6" s="257">
        <f>(G150+G151)/G168</f>
        <v>-309.43060028229678</v>
      </c>
      <c r="H6" s="257">
        <f>(H150+H151)/H168</f>
        <v>-51.941403214253491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17.35107321376066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-95.147289996780273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-5.1214664061543909</v>
      </c>
      <c r="E15" s="259">
        <f>E113/((D180+E180)/2)</f>
        <v>7.0173320101348624</v>
      </c>
      <c r="F15" s="259">
        <f>F113/((E180+F180)/2)</f>
        <v>0.78659187781745443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50000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50000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317720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24007943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52807943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10561588.6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17310676.600000001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112118619.59999998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112612454.60000001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-112294734.60000001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-112323326.60000001</v>
      </c>
      <c r="E114" s="70">
        <f>'FIN-P&amp;L_CWS'!F104</f>
        <v>-234989336.97499996</v>
      </c>
      <c r="F114" s="70">
        <f>'FIN-P&amp;L_CWS'!G104</f>
        <v>-337170969.25833327</v>
      </c>
      <c r="G114" s="70">
        <f>'FIN-P&amp;L_CWS'!H104</f>
        <v>-458682988.75552076</v>
      </c>
      <c r="H114" s="70">
        <f>'FIN-P&amp;L_CWS'!I104</f>
        <v>-622043465.08776295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-112294734.60000001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-68020</v>
      </c>
      <c r="E124" s="121">
        <f>'FIN-CASHFLOW_CWS'!E9</f>
        <v>-173092.5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-241745</v>
      </c>
      <c r="E128" s="121">
        <f>'FIN-CASHFLOW_CWS'!E13</f>
        <v>-359092.5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-112536479.60000001</v>
      </c>
      <c r="E130" s="121">
        <f>'FIN-CASHFLOW_CWS'!E15</f>
        <v>-123025102.87499997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47191455.800000004</v>
      </c>
      <c r="D138" s="121">
        <f>'FIN-CASHFLOW_CWS'!D23</f>
        <v>108984441.79999995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47162863.800000004</v>
      </c>
      <c r="D140" s="121">
        <f>'FIN-CASHFLOW_CWS'!D25</f>
        <v>-3650537.8000000566</v>
      </c>
      <c r="E140" s="121">
        <f>'FIN-CASHFLOW_CWS'!E25</f>
        <v>-123032102.87499997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47162863.800000004</v>
      </c>
      <c r="E142" s="121">
        <f>'FIN-CASHFLOW_CWS'!E27</f>
        <v>43512325.999999948</v>
      </c>
      <c r="F142" s="121">
        <f>'FIN-CASHFLOW_CWS'!F27</f>
        <v>-79519776.87500003</v>
      </c>
      <c r="G142" s="121">
        <f>'FIN-CASHFLOW_CWS'!G27</f>
        <v>-181717463.32499999</v>
      </c>
      <c r="H142" s="121">
        <f>'FIN-CASHFLOW_CWS'!H27</f>
        <v>-303367883.32218748</v>
      </c>
      <c r="I142" s="121"/>
    </row>
    <row r="143" spans="2:9" x14ac:dyDescent="0.15">
      <c r="B143" s="136" t="s">
        <v>487</v>
      </c>
      <c r="C143" s="121">
        <f>'FIN-CASHFLOW_CWS'!C28</f>
        <v>47162863.800000004</v>
      </c>
      <c r="D143" s="121">
        <f>'FIN-CASHFLOW_CWS'!D28</f>
        <v>43512325.999999948</v>
      </c>
      <c r="E143" s="121">
        <f>'FIN-CASHFLOW_CWS'!E28</f>
        <v>-79519776.87500003</v>
      </c>
      <c r="F143" s="121">
        <f>'FIN-CASHFLOW_CWS'!F28</f>
        <v>-181717463.32499999</v>
      </c>
      <c r="G143" s="121">
        <f>'FIN-CASHFLOW_CWS'!G28</f>
        <v>-303367883.32218748</v>
      </c>
      <c r="H143" s="121">
        <f>'FIN-CASHFLOW_CWS'!H28</f>
        <v>-470521356.65442967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47162863.800000004</v>
      </c>
      <c r="D150" s="121">
        <f>'FIN-BALANCE_CWS'!E7</f>
        <v>43512325.999999963</v>
      </c>
      <c r="E150" s="121">
        <f>'FIN-BALANCE_CWS'!F7</f>
        <v>-79519776.87500003</v>
      </c>
      <c r="F150" s="121">
        <f>'FIN-BALANCE_CWS'!G7</f>
        <v>-181717463.32500008</v>
      </c>
      <c r="G150" s="121">
        <f>'FIN-BALANCE_CWS'!H7</f>
        <v>-303367883.3221876</v>
      </c>
      <c r="H150" s="121">
        <f>'FIN-BALANCE_CWS'!I7</f>
        <v>-470521356.65442967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68020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47162863.800000004</v>
      </c>
      <c r="D153" s="121">
        <f>'FIN-BALANCE_CWS'!E10</f>
        <v>44432345.999999963</v>
      </c>
      <c r="E153" s="121">
        <f>'FIN-BALANCE_CWS'!F10</f>
        <v>-77800264.37500003</v>
      </c>
      <c r="F153" s="121">
        <f>'FIN-BALANCE_CWS'!G10</f>
        <v>-180005068.32500008</v>
      </c>
      <c r="G153" s="121">
        <f>'FIN-BALANCE_CWS'!H10</f>
        <v>-301546531.8221876</v>
      </c>
      <c r="H153" s="121">
        <f>'FIN-BALANCE_CWS'!I10</f>
        <v>-456811504.15442967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47162863.800000004</v>
      </c>
      <c r="D160" s="121">
        <f>'FIN-BALANCE_CWS'!E17</f>
        <v>44512570.999999963</v>
      </c>
      <c r="E160" s="121">
        <f>'FIN-BALANCE_CWS'!F17</f>
        <v>-77733439.37500003</v>
      </c>
      <c r="F160" s="121">
        <f>'FIN-BALANCE_CWS'!G17</f>
        <v>-179964751.65833342</v>
      </c>
      <c r="G160" s="121">
        <f>'FIN-BALANCE_CWS'!H17</f>
        <v>-301527315.15552092</v>
      </c>
      <c r="H160" s="121">
        <f>'FIN-BALANCE_CWS'!I17</f>
        <v>-456813387.48776299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47191455.800000004</v>
      </c>
      <c r="D177" s="121">
        <f>'FIN-BALANCE_CWS'!E34</f>
        <v>156175897.59999996</v>
      </c>
      <c r="E177" s="121">
        <f>'FIN-BALANCE_CWS'!F34</f>
        <v>156175897.59999996</v>
      </c>
      <c r="F177" s="121">
        <f>'FIN-BALANCE_CWS'!G34</f>
        <v>156175897.59999996</v>
      </c>
      <c r="G177" s="121">
        <f>'FIN-BALANCE_CWS'!H34</f>
        <v>156175897.59999996</v>
      </c>
      <c r="H177" s="121">
        <f>'FIN-BALANCE_CWS'!I34</f>
        <v>156175897.59999996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-102974525.33333334</v>
      </c>
      <c r="E178" s="121">
        <f>'FIN-BALANCE_CWS'!F35</f>
        <v>-225227225.14166671</v>
      </c>
      <c r="F178" s="121">
        <f>'FIN-BALANCE_CWS'!G35</f>
        <v>-328753105.40937495</v>
      </c>
      <c r="G178" s="121">
        <f>'FIN-BALANCE_CWS'!H35</f>
        <v>-448622495.76617175</v>
      </c>
      <c r="H178" s="121">
        <f>'FIN-BALANCE_CWS'!I35</f>
        <v>-608453982.30782604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-9348801.2666666657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47162863.800000004</v>
      </c>
      <c r="D180" s="121">
        <f>'FIN-BALANCE_CWS'!E37</f>
        <v>43852570.999999955</v>
      </c>
      <c r="E180" s="121">
        <f>'FIN-BALANCE_CWS'!F37</f>
        <v>-78813439.375000075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47162863.800000004</v>
      </c>
      <c r="D182" s="121">
        <f>'FIN-BALANCE_CWS'!E39</f>
        <v>44512570.999999955</v>
      </c>
      <c r="E182" s="121">
        <f>'FIN-BALANCE_CWS'!F39</f>
        <v>-77733439.375000075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201770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50000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89750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50000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744218.75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317720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-3821601.9499999997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24007943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235104459.95124996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52807943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419904459.95124996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10561588.6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83980891.990250021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17310676.600000001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117726331.99025002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112118619.59999998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615630791.94149983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112612454.60000001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618221863.1377629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-112294734.60000001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-622043465.08776295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-112323326.60000001</v>
      </c>
      <c r="F104" s="130">
        <f>F103+E104</f>
        <v>-234989336.97499996</v>
      </c>
      <c r="G104" s="130">
        <f>G103+F104</f>
        <v>-337170969.25833327</v>
      </c>
      <c r="H104" s="130">
        <f>H103+G104</f>
        <v>-458682988.75552076</v>
      </c>
      <c r="I104" s="130">
        <f>I103+H104</f>
        <v>-622043465.08776295</v>
      </c>
      <c r="J104" s="38">
        <f>SUM(D104:I104)</f>
        <v>-1765238678.6766171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'REV-REVCALC_CWS'!D33</f>
        <v>0</v>
      </c>
      <c r="E120" s="70">
        <f>'REV-REVCALC_CWS'!E33</f>
        <v>0</v>
      </c>
      <c r="F120" s="70">
        <f>'REV-REVCALC_CWS'!F33</f>
        <v>0</v>
      </c>
      <c r="G120" s="70">
        <f>'REV-REVCALC_CWS'!G33</f>
        <v>0</v>
      </c>
      <c r="H120" s="70">
        <f>'REV-REVCALC_CWS'!H33</f>
        <v>0</v>
      </c>
      <c r="I120" s="70">
        <f>'REV-REVCALC_CWS'!I33</f>
        <v>0</v>
      </c>
      <c r="J120" s="70">
        <f>'REV-REVCALC_CWS'!J33</f>
        <v>0</v>
      </c>
      <c r="K120" s="70">
        <f>'REV-REVCALC_CWS'!K33</f>
        <v>0</v>
      </c>
      <c r="L120" s="70">
        <f>'REV-REVCALC_CWS'!L33</f>
        <v>0</v>
      </c>
      <c r="M120" s="70">
        <f>'REV-REVCALC_CWS'!M33</f>
        <v>0</v>
      </c>
      <c r="N120" s="70">
        <f>'REV-REVCALC_CWS'!N33</f>
        <v>0</v>
      </c>
      <c r="O120" s="70">
        <f>'REV-REVCALC_CWS'!O33</f>
        <v>0</v>
      </c>
      <c r="P120" s="70">
        <f>'REV-REVCALC_CWS'!P33</f>
        <v>0</v>
      </c>
      <c r="Q120" s="70">
        <f>'REV-REVCALC_CWS'!Q33</f>
        <v>1687.5</v>
      </c>
      <c r="R120" s="70">
        <f>'REV-REVCALC_CWS'!R33</f>
        <v>2812.5</v>
      </c>
      <c r="S120" s="70">
        <f>'REV-REVCALC_CWS'!S33</f>
        <v>3187.5</v>
      </c>
      <c r="T120" s="70">
        <f>'REV-REVCALC_CWS'!T33</f>
        <v>3187.5</v>
      </c>
      <c r="U120" s="70">
        <f>'REV-REVCALC_CWS'!U33</f>
        <v>3562.5</v>
      </c>
      <c r="V120" s="70">
        <f>'REV-REVCALC_CWS'!V33</f>
        <v>3937.5</v>
      </c>
      <c r="W120" s="70">
        <f>'REV-REVCALC_CWS'!W33</f>
        <v>3187.5</v>
      </c>
      <c r="X120" s="70">
        <f>'REV-REVCALC_CWS'!X33</f>
        <v>3562.5</v>
      </c>
      <c r="Y120" s="70">
        <f>'REV-REVCALC_CWS'!Y33</f>
        <v>2812.5</v>
      </c>
      <c r="Z120" s="70">
        <f>'REV-REVCALC_CWS'!Z33</f>
        <v>2812.5</v>
      </c>
      <c r="AA120" s="70">
        <f>'REV-REVCALC_CWS'!AA33</f>
        <v>2812.5</v>
      </c>
      <c r="AB120" s="70">
        <f>'REV-REVCALC_CWS'!AB33</f>
        <v>1687.5</v>
      </c>
      <c r="AC120" s="70">
        <f>'REV-REVCALC_CWS'!AC33</f>
        <v>2337.5</v>
      </c>
      <c r="AD120" s="70">
        <f>'REV-REVCALC_CWS'!AD33</f>
        <v>3825</v>
      </c>
      <c r="AE120" s="70">
        <f>'REV-REVCALC_CWS'!AE33</f>
        <v>4462.5</v>
      </c>
      <c r="AF120" s="70">
        <f>'REV-REVCALC_CWS'!AF33</f>
        <v>4462.5</v>
      </c>
      <c r="AG120" s="70">
        <f>'REV-REVCALC_CWS'!AG33</f>
        <v>4887.5</v>
      </c>
      <c r="AH120" s="70">
        <f>'REV-REVCALC_CWS'!AH33</f>
        <v>5312.5</v>
      </c>
      <c r="AI120" s="70">
        <f>'REV-REVCALC_CWS'!AI33</f>
        <v>4462.5</v>
      </c>
      <c r="AJ120" s="70">
        <f>'REV-REVCALC_CWS'!AJ33</f>
        <v>4887.5</v>
      </c>
      <c r="AK120" s="70">
        <f>'REV-REVCALC_CWS'!AK33</f>
        <v>3825</v>
      </c>
      <c r="AL120" s="70">
        <f>'REV-REVCALC_CWS'!AL33</f>
        <v>3825</v>
      </c>
      <c r="AM120" s="70">
        <f>'REV-REVCALC_CWS'!AM33</f>
        <v>3825</v>
      </c>
      <c r="AN120" s="70">
        <f>'REV-REVCALC_CWS'!AN33</f>
        <v>2337.5</v>
      </c>
      <c r="AO120" s="70">
        <f>'REV-REVCALC_CWS'!AO33</f>
        <v>1890</v>
      </c>
      <c r="AP120" s="70">
        <f>'REV-REVCALC_CWS'!AP33</f>
        <v>3150</v>
      </c>
      <c r="AQ120" s="70">
        <f>'REV-REVCALC_CWS'!AQ33</f>
        <v>3465</v>
      </c>
      <c r="AR120" s="70">
        <f>'REV-REVCALC_CWS'!AR33</f>
        <v>3465</v>
      </c>
      <c r="AS120" s="70">
        <f>'REV-REVCALC_CWS'!AS33</f>
        <v>3780</v>
      </c>
      <c r="AT120" s="70">
        <f>'REV-REVCALC_CWS'!AT33</f>
        <v>4095</v>
      </c>
      <c r="AU120" s="70">
        <f>'REV-REVCALC_CWS'!AU33</f>
        <v>3465</v>
      </c>
      <c r="AV120" s="70">
        <f>'REV-REVCALC_CWS'!AV33</f>
        <v>3780</v>
      </c>
      <c r="AW120" s="70">
        <f>'REV-REVCALC_CWS'!AW33</f>
        <v>3150</v>
      </c>
      <c r="AX120" s="70">
        <f>'REV-REVCALC_CWS'!AX33</f>
        <v>3150</v>
      </c>
      <c r="AY120" s="70">
        <f>'REV-REVCALC_CWS'!AY33</f>
        <v>3150</v>
      </c>
      <c r="AZ120" s="70">
        <f>'REV-REVCALC_CWS'!AZ33</f>
        <v>1890</v>
      </c>
      <c r="BA120" s="70">
        <f>'REV-REVCALC_CWS'!BA33</f>
        <v>945</v>
      </c>
      <c r="BB120" s="70">
        <f>'REV-REVCALC_CWS'!BB33</f>
        <v>1575</v>
      </c>
      <c r="BC120" s="70">
        <f>'REV-REVCALC_CWS'!BC33</f>
        <v>1575</v>
      </c>
      <c r="BD120" s="70">
        <f>'REV-REVCALC_CWS'!BD33</f>
        <v>1575</v>
      </c>
      <c r="BE120" s="70">
        <f>'REV-REVCALC_CWS'!BE33</f>
        <v>1890</v>
      </c>
      <c r="BF120" s="70">
        <f>'REV-REVCALC_CWS'!BF33</f>
        <v>2205</v>
      </c>
      <c r="BG120" s="70">
        <f>'REV-REVCALC_CWS'!BG33</f>
        <v>1575</v>
      </c>
      <c r="BH120" s="70">
        <f>'REV-REVCALC_CWS'!BH33</f>
        <v>1890</v>
      </c>
      <c r="BI120" s="70">
        <f>'REV-REVCALC_CWS'!BI33</f>
        <v>1575</v>
      </c>
      <c r="BJ120" s="70">
        <f>'REV-REVCALC_CWS'!BJ33</f>
        <v>1575</v>
      </c>
      <c r="BK120" s="70">
        <f>'REV-REVCALC_CWS'!BK33</f>
        <v>1575</v>
      </c>
      <c r="BL120" s="70">
        <f>'REV-REVCALC_CWS'!BL33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'REV-REVCALC_CWS'!D34</f>
        <v>0</v>
      </c>
      <c r="E121" s="70">
        <f>'REV-REVCALC_CWS'!E34</f>
        <v>0</v>
      </c>
      <c r="F121" s="70">
        <f>'REV-REVCALC_CWS'!F34</f>
        <v>0</v>
      </c>
      <c r="G121" s="70">
        <f>'REV-REVCALC_CWS'!G34</f>
        <v>0</v>
      </c>
      <c r="H121" s="70">
        <f>'REV-REVCALC_CWS'!H34</f>
        <v>0</v>
      </c>
      <c r="I121" s="70">
        <f>'REV-REVCALC_CWS'!I34</f>
        <v>0</v>
      </c>
      <c r="J121" s="70">
        <f>'REV-REVCALC_CWS'!J34</f>
        <v>0</v>
      </c>
      <c r="K121" s="70">
        <f>'REV-REVCALC_CWS'!K34</f>
        <v>0</v>
      </c>
      <c r="L121" s="70">
        <f>'REV-REVCALC_CWS'!L34</f>
        <v>0</v>
      </c>
      <c r="M121" s="70">
        <f>'REV-REVCALC_CWS'!M34</f>
        <v>0</v>
      </c>
      <c r="N121" s="70">
        <f>'REV-REVCALC_CWS'!N34</f>
        <v>0</v>
      </c>
      <c r="O121" s="70">
        <f>'REV-REVCALC_CWS'!O34</f>
        <v>0</v>
      </c>
      <c r="P121" s="70">
        <f>'REV-REVCALC_CWS'!P34</f>
        <v>0</v>
      </c>
      <c r="Q121" s="70">
        <f>'REV-REVCALC_CWS'!Q34</f>
        <v>225</v>
      </c>
      <c r="R121" s="70">
        <f>'REV-REVCALC_CWS'!R34</f>
        <v>375</v>
      </c>
      <c r="S121" s="70">
        <f>'REV-REVCALC_CWS'!S34</f>
        <v>425</v>
      </c>
      <c r="T121" s="70">
        <f>'REV-REVCALC_CWS'!T34</f>
        <v>575</v>
      </c>
      <c r="U121" s="70">
        <f>'REV-REVCALC_CWS'!U34</f>
        <v>625</v>
      </c>
      <c r="V121" s="70">
        <f>'REV-REVCALC_CWS'!V34</f>
        <v>700</v>
      </c>
      <c r="W121" s="70">
        <f>'REV-REVCALC_CWS'!W34</f>
        <v>575</v>
      </c>
      <c r="X121" s="70">
        <f>'REV-REVCALC_CWS'!X34</f>
        <v>625</v>
      </c>
      <c r="Y121" s="70">
        <f>'REV-REVCALC_CWS'!Y34</f>
        <v>500</v>
      </c>
      <c r="Z121" s="70">
        <f>'REV-REVCALC_CWS'!Z34</f>
        <v>500</v>
      </c>
      <c r="AA121" s="70">
        <f>'REV-REVCALC_CWS'!AA34</f>
        <v>500</v>
      </c>
      <c r="AB121" s="70">
        <f>'REV-REVCALC_CWS'!AB34</f>
        <v>300</v>
      </c>
      <c r="AC121" s="70">
        <f>'REV-REVCALC_CWS'!AC34</f>
        <v>500</v>
      </c>
      <c r="AD121" s="70">
        <f>'REV-REVCALC_CWS'!AD34</f>
        <v>825</v>
      </c>
      <c r="AE121" s="70">
        <f>'REV-REVCALC_CWS'!AE34</f>
        <v>950</v>
      </c>
      <c r="AF121" s="70">
        <f>'REV-REVCALC_CWS'!AF34</f>
        <v>1100</v>
      </c>
      <c r="AG121" s="70">
        <f>'REV-REVCALC_CWS'!AG34</f>
        <v>1200</v>
      </c>
      <c r="AH121" s="70">
        <f>'REV-REVCALC_CWS'!AH34</f>
        <v>1325</v>
      </c>
      <c r="AI121" s="70">
        <f>'REV-REVCALC_CWS'!AI34</f>
        <v>1100</v>
      </c>
      <c r="AJ121" s="70">
        <f>'REV-REVCALC_CWS'!AJ34</f>
        <v>1200</v>
      </c>
      <c r="AK121" s="70">
        <f>'REV-REVCALC_CWS'!AK34</f>
        <v>950</v>
      </c>
      <c r="AL121" s="70">
        <f>'REV-REVCALC_CWS'!AL34</f>
        <v>950</v>
      </c>
      <c r="AM121" s="70">
        <f>'REV-REVCALC_CWS'!AM34</f>
        <v>950</v>
      </c>
      <c r="AN121" s="70">
        <f>'REV-REVCALC_CWS'!AN34</f>
        <v>575</v>
      </c>
      <c r="AO121" s="70">
        <f>'REV-REVCALC_CWS'!AO34</f>
        <v>910</v>
      </c>
      <c r="AP121" s="70">
        <f>'REV-REVCALC_CWS'!AP34</f>
        <v>1505</v>
      </c>
      <c r="AQ121" s="70">
        <f>'REV-REVCALC_CWS'!AQ34</f>
        <v>1715</v>
      </c>
      <c r="AR121" s="70">
        <f>'REV-REVCALC_CWS'!AR34</f>
        <v>1925</v>
      </c>
      <c r="AS121" s="70">
        <f>'REV-REVCALC_CWS'!AS34</f>
        <v>2100</v>
      </c>
      <c r="AT121" s="70">
        <f>'REV-REVCALC_CWS'!AT34</f>
        <v>2310</v>
      </c>
      <c r="AU121" s="70">
        <f>'REV-REVCALC_CWS'!AU34</f>
        <v>1925</v>
      </c>
      <c r="AV121" s="70">
        <f>'REV-REVCALC_CWS'!AV34</f>
        <v>2100</v>
      </c>
      <c r="AW121" s="70">
        <f>'REV-REVCALC_CWS'!AW34</f>
        <v>1680</v>
      </c>
      <c r="AX121" s="70">
        <f>'REV-REVCALC_CWS'!AX34</f>
        <v>1680</v>
      </c>
      <c r="AY121" s="70">
        <f>'REV-REVCALC_CWS'!AY34</f>
        <v>1680</v>
      </c>
      <c r="AZ121" s="70">
        <f>'REV-REVCALC_CWS'!AZ34</f>
        <v>1015</v>
      </c>
      <c r="BA121" s="70">
        <f>'REV-REVCALC_CWS'!BA34</f>
        <v>1015</v>
      </c>
      <c r="BB121" s="70">
        <f>'REV-REVCALC_CWS'!BB34</f>
        <v>1680</v>
      </c>
      <c r="BC121" s="70">
        <f>'REV-REVCALC_CWS'!BC34</f>
        <v>1890</v>
      </c>
      <c r="BD121" s="70">
        <f>'REV-REVCALC_CWS'!BD34</f>
        <v>2100</v>
      </c>
      <c r="BE121" s="70">
        <f>'REV-REVCALC_CWS'!BE34</f>
        <v>2310</v>
      </c>
      <c r="BF121" s="70">
        <f>'REV-REVCALC_CWS'!BF34</f>
        <v>2555</v>
      </c>
      <c r="BG121" s="70">
        <f>'REV-REVCALC_CWS'!BG34</f>
        <v>2100</v>
      </c>
      <c r="BH121" s="70">
        <f>'REV-REVCALC_CWS'!BH34</f>
        <v>2310</v>
      </c>
      <c r="BI121" s="70">
        <f>'REV-REVCALC_CWS'!BI34</f>
        <v>1855</v>
      </c>
      <c r="BJ121" s="70">
        <f>'REV-REVCALC_CWS'!BJ34</f>
        <v>1855</v>
      </c>
      <c r="BK121" s="70">
        <f>'REV-REVCALC_CWS'!BK34</f>
        <v>1855</v>
      </c>
      <c r="BL121" s="70">
        <f>'REV-REVCALC_CWS'!BL34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201770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'REV-REVCALC_CWS'!D37</f>
        <v>0</v>
      </c>
      <c r="E125" s="70">
        <f>'REV-REVCALC_CWS'!E37</f>
        <v>0</v>
      </c>
      <c r="F125" s="70">
        <f>'REV-REVCALC_CWS'!F37</f>
        <v>0</v>
      </c>
      <c r="G125" s="70">
        <f>'REV-REVCALC_CWS'!G37</f>
        <v>0</v>
      </c>
      <c r="H125" s="70">
        <f>'REV-REVCALC_CWS'!H37</f>
        <v>5000</v>
      </c>
      <c r="I125" s="70">
        <f>'REV-REVCALC_CWS'!I37</f>
        <v>7500</v>
      </c>
      <c r="J125" s="70">
        <f>'REV-REVCALC_CWS'!J37</f>
        <v>7500</v>
      </c>
      <c r="K125" s="70">
        <f>'REV-REVCALC_CWS'!K37</f>
        <v>5000</v>
      </c>
      <c r="L125" s="70">
        <f>'REV-REVCALC_CWS'!L37</f>
        <v>7500</v>
      </c>
      <c r="M125" s="70">
        <f>'REV-REVCALC_CWS'!M37</f>
        <v>5000</v>
      </c>
      <c r="N125" s="70">
        <f>'REV-REVCALC_CWS'!N37</f>
        <v>5000</v>
      </c>
      <c r="O125" s="70">
        <f>'REV-REVCALC_CWS'!O37</f>
        <v>5000</v>
      </c>
      <c r="P125" s="70">
        <f>'REV-REVCALC_CWS'!P37</f>
        <v>2500</v>
      </c>
      <c r="Q125" s="70">
        <f>'REV-REVCALC_CWS'!Q37</f>
        <v>175</v>
      </c>
      <c r="R125" s="70">
        <f>'REV-REVCALC_CWS'!R37</f>
        <v>275</v>
      </c>
      <c r="S125" s="70">
        <f>'REV-REVCALC_CWS'!S37</f>
        <v>300</v>
      </c>
      <c r="T125" s="70">
        <f>'REV-REVCALC_CWS'!T37</f>
        <v>300</v>
      </c>
      <c r="U125" s="70">
        <f>'REV-REVCALC_CWS'!U37</f>
        <v>325</v>
      </c>
      <c r="V125" s="70">
        <f>'REV-REVCALC_CWS'!V37</f>
        <v>350</v>
      </c>
      <c r="W125" s="70">
        <f>'REV-REVCALC_CWS'!W37</f>
        <v>300</v>
      </c>
      <c r="X125" s="70">
        <f>'REV-REVCALC_CWS'!X37</f>
        <v>325</v>
      </c>
      <c r="Y125" s="70">
        <f>'REV-REVCALC_CWS'!Y37</f>
        <v>275</v>
      </c>
      <c r="Z125" s="70">
        <f>'REV-REVCALC_CWS'!Z37</f>
        <v>275</v>
      </c>
      <c r="AA125" s="70">
        <f>'REV-REVCALC_CWS'!AA37</f>
        <v>275</v>
      </c>
      <c r="AB125" s="70">
        <f>'REV-REVCALC_CWS'!AB37</f>
        <v>175</v>
      </c>
      <c r="AC125" s="70">
        <f>'REV-REVCALC_CWS'!AC37</f>
        <v>450</v>
      </c>
      <c r="AD125" s="70">
        <f>'REV-REVCALC_CWS'!AD37</f>
        <v>725</v>
      </c>
      <c r="AE125" s="70">
        <f>'REV-REVCALC_CWS'!AE37</f>
        <v>800</v>
      </c>
      <c r="AF125" s="70">
        <f>'REV-REVCALC_CWS'!AF37</f>
        <v>800</v>
      </c>
      <c r="AG125" s="70">
        <f>'REV-REVCALC_CWS'!AG37</f>
        <v>875</v>
      </c>
      <c r="AH125" s="70">
        <f>'REV-REVCALC_CWS'!AH37</f>
        <v>975</v>
      </c>
      <c r="AI125" s="70">
        <f>'REV-REVCALC_CWS'!AI37</f>
        <v>800</v>
      </c>
      <c r="AJ125" s="70">
        <f>'REV-REVCALC_CWS'!AJ37</f>
        <v>875</v>
      </c>
      <c r="AK125" s="70">
        <f>'REV-REVCALC_CWS'!AK37</f>
        <v>725</v>
      </c>
      <c r="AL125" s="70">
        <f>'REV-REVCALC_CWS'!AL37</f>
        <v>725</v>
      </c>
      <c r="AM125" s="70">
        <f>'REV-REVCALC_CWS'!AM37</f>
        <v>725</v>
      </c>
      <c r="AN125" s="70">
        <f>'REV-REVCALC_CWS'!AN37</f>
        <v>450</v>
      </c>
      <c r="AO125" s="70">
        <f>'REV-REVCALC_CWS'!AO37</f>
        <v>625</v>
      </c>
      <c r="AP125" s="70">
        <f>'REV-REVCALC_CWS'!AP37</f>
        <v>1000</v>
      </c>
      <c r="AQ125" s="70">
        <f>'REV-REVCALC_CWS'!AQ37</f>
        <v>1125</v>
      </c>
      <c r="AR125" s="70">
        <f>'REV-REVCALC_CWS'!AR37</f>
        <v>1125</v>
      </c>
      <c r="AS125" s="70">
        <f>'REV-REVCALC_CWS'!AS37</f>
        <v>1250</v>
      </c>
      <c r="AT125" s="70">
        <f>'REV-REVCALC_CWS'!AT37</f>
        <v>1375</v>
      </c>
      <c r="AU125" s="70">
        <f>'REV-REVCALC_CWS'!AU37</f>
        <v>1125</v>
      </c>
      <c r="AV125" s="70">
        <f>'REV-REVCALC_CWS'!AV37</f>
        <v>1250</v>
      </c>
      <c r="AW125" s="70">
        <f>'REV-REVCALC_CWS'!AW37</f>
        <v>1000</v>
      </c>
      <c r="AX125" s="70">
        <f>'REV-REVCALC_CWS'!AX37</f>
        <v>1000</v>
      </c>
      <c r="AY125" s="70">
        <f>'REV-REVCALC_CWS'!AY37</f>
        <v>1000</v>
      </c>
      <c r="AZ125" s="70">
        <f>'REV-REVCALC_CWS'!AZ37</f>
        <v>625</v>
      </c>
      <c r="BA125" s="70">
        <f>'REV-REVCALC_CWS'!BA37</f>
        <v>750</v>
      </c>
      <c r="BB125" s="70">
        <f>'REV-REVCALC_CWS'!BB37</f>
        <v>1200</v>
      </c>
      <c r="BC125" s="70">
        <f>'REV-REVCALC_CWS'!BC37</f>
        <v>1350</v>
      </c>
      <c r="BD125" s="70">
        <f>'REV-REVCALC_CWS'!BD37</f>
        <v>1350</v>
      </c>
      <c r="BE125" s="70">
        <f>'REV-REVCALC_CWS'!BE37</f>
        <v>1500</v>
      </c>
      <c r="BF125" s="70">
        <f>'REV-REVCALC_CWS'!BF37</f>
        <v>1625</v>
      </c>
      <c r="BG125" s="70">
        <f>'REV-REVCALC_CWS'!BG37</f>
        <v>1350</v>
      </c>
      <c r="BH125" s="70">
        <f>'REV-REVCALC_CWS'!BH37</f>
        <v>1500</v>
      </c>
      <c r="BI125" s="70">
        <f>'REV-REVCALC_CWS'!BI37</f>
        <v>1200</v>
      </c>
      <c r="BJ125" s="70">
        <f>'REV-REVCALC_CWS'!BJ37</f>
        <v>1200</v>
      </c>
      <c r="BK125" s="70">
        <f>'REV-REVCALC_CWS'!BK37</f>
        <v>1200</v>
      </c>
      <c r="BL125" s="70">
        <f>'REV-REVCALC_CWS'!BL37</f>
        <v>750</v>
      </c>
      <c r="BM125" s="167">
        <f>SUM(D125:BL125)</f>
        <v>89750</v>
      </c>
    </row>
    <row r="126" spans="2:65" s="33" customFormat="1" x14ac:dyDescent="0.15">
      <c r="B126" s="47" t="s">
        <v>372</v>
      </c>
      <c r="D126" s="70">
        <f>'REV-REVCALC_CWS'!D38</f>
        <v>0</v>
      </c>
      <c r="E126" s="70">
        <f>'REV-REVCALC_CWS'!E38</f>
        <v>0</v>
      </c>
      <c r="F126" s="70">
        <f>'REV-REVCALC_CWS'!F38</f>
        <v>0</v>
      </c>
      <c r="G126" s="70">
        <f>'REV-REVCALC_CWS'!G38</f>
        <v>0</v>
      </c>
      <c r="H126" s="70">
        <f>'REV-REVCALC_CWS'!H38</f>
        <v>0</v>
      </c>
      <c r="I126" s="70">
        <f>'REV-REVCALC_CWS'!I38</f>
        <v>0</v>
      </c>
      <c r="J126" s="70">
        <f>'REV-REVCALC_CWS'!J38</f>
        <v>0</v>
      </c>
      <c r="K126" s="70">
        <f>'REV-REVCALC_CWS'!K38</f>
        <v>0</v>
      </c>
      <c r="L126" s="70">
        <f>'REV-REVCALC_CWS'!L38</f>
        <v>0</v>
      </c>
      <c r="M126" s="70">
        <f>'REV-REVCALC_CWS'!M38</f>
        <v>0</v>
      </c>
      <c r="N126" s="70">
        <f>'REV-REVCALC_CWS'!N38</f>
        <v>0</v>
      </c>
      <c r="O126" s="70">
        <f>'REV-REVCALC_CWS'!O38</f>
        <v>0</v>
      </c>
      <c r="P126" s="70">
        <f>'REV-REVCALC_CWS'!P38</f>
        <v>0</v>
      </c>
      <c r="Q126" s="70">
        <f>'REV-REVCALC_CWS'!Q38</f>
        <v>1181.25</v>
      </c>
      <c r="R126" s="70">
        <f>'REV-REVCALC_CWS'!R38</f>
        <v>1856.25</v>
      </c>
      <c r="S126" s="70">
        <f>'REV-REVCALC_CWS'!S38</f>
        <v>2025</v>
      </c>
      <c r="T126" s="70">
        <f>'REV-REVCALC_CWS'!T38</f>
        <v>2362.5</v>
      </c>
      <c r="U126" s="70">
        <f>'REV-REVCALC_CWS'!U38</f>
        <v>2700</v>
      </c>
      <c r="V126" s="70">
        <f>'REV-REVCALC_CWS'!V38</f>
        <v>2868.75</v>
      </c>
      <c r="W126" s="70">
        <f>'REV-REVCALC_CWS'!W38</f>
        <v>2362.5</v>
      </c>
      <c r="X126" s="70">
        <f>'REV-REVCALC_CWS'!X38</f>
        <v>2700</v>
      </c>
      <c r="Y126" s="70">
        <f>'REV-REVCALC_CWS'!Y38</f>
        <v>2193.75</v>
      </c>
      <c r="Z126" s="70">
        <f>'REV-REVCALC_CWS'!Z38</f>
        <v>2193.75</v>
      </c>
      <c r="AA126" s="70">
        <f>'REV-REVCALC_CWS'!AA38</f>
        <v>2193.75</v>
      </c>
      <c r="AB126" s="70">
        <f>'REV-REVCALC_CWS'!AB38</f>
        <v>1350</v>
      </c>
      <c r="AC126" s="70">
        <f>'REV-REVCALC_CWS'!AC38</f>
        <v>4781.25</v>
      </c>
      <c r="AD126" s="70">
        <f>'REV-REVCALC_CWS'!AD38</f>
        <v>7650</v>
      </c>
      <c r="AE126" s="70">
        <f>'REV-REVCALC_CWS'!AE38</f>
        <v>8415</v>
      </c>
      <c r="AF126" s="70">
        <f>'REV-REVCALC_CWS'!AF38</f>
        <v>8797.5</v>
      </c>
      <c r="AG126" s="70">
        <f>'REV-REVCALC_CWS'!AG38</f>
        <v>9753.75</v>
      </c>
      <c r="AH126" s="70">
        <f>'REV-REVCALC_CWS'!AH38</f>
        <v>10710</v>
      </c>
      <c r="AI126" s="70">
        <f>'REV-REVCALC_CWS'!AI38</f>
        <v>8797.5</v>
      </c>
      <c r="AJ126" s="70">
        <f>'REV-REVCALC_CWS'!AJ38</f>
        <v>9753.75</v>
      </c>
      <c r="AK126" s="70">
        <f>'REV-REVCALC_CWS'!AK38</f>
        <v>8032.5</v>
      </c>
      <c r="AL126" s="70">
        <f>'REV-REVCALC_CWS'!AL38</f>
        <v>8032.5</v>
      </c>
      <c r="AM126" s="70">
        <f>'REV-REVCALC_CWS'!AM38</f>
        <v>8032.5</v>
      </c>
      <c r="AN126" s="70">
        <f>'REV-REVCALC_CWS'!AN38</f>
        <v>4972.5</v>
      </c>
      <c r="AO126" s="70">
        <f>'REV-REVCALC_CWS'!AO38</f>
        <v>10125</v>
      </c>
      <c r="AP126" s="70">
        <f>'REV-REVCALC_CWS'!AP38</f>
        <v>16200</v>
      </c>
      <c r="AQ126" s="70">
        <f>'REV-REVCALC_CWS'!AQ38</f>
        <v>18022.5</v>
      </c>
      <c r="AR126" s="70">
        <f>'REV-REVCALC_CWS'!AR38</f>
        <v>18427.5</v>
      </c>
      <c r="AS126" s="70">
        <f>'REV-REVCALC_CWS'!AS38</f>
        <v>20452.5</v>
      </c>
      <c r="AT126" s="70">
        <f>'REV-REVCALC_CWS'!AT38</f>
        <v>22477.5</v>
      </c>
      <c r="AU126" s="70">
        <f>'REV-REVCALC_CWS'!AU38</f>
        <v>18427.5</v>
      </c>
      <c r="AV126" s="70">
        <f>'REV-REVCALC_CWS'!AV38</f>
        <v>20452.5</v>
      </c>
      <c r="AW126" s="70">
        <f>'REV-REVCALC_CWS'!AW38</f>
        <v>16605</v>
      </c>
      <c r="AX126" s="70">
        <f>'REV-REVCALC_CWS'!AX38</f>
        <v>16605</v>
      </c>
      <c r="AY126" s="70">
        <f>'REV-REVCALC_CWS'!AY38</f>
        <v>16605</v>
      </c>
      <c r="AZ126" s="70">
        <f>'REV-REVCALC_CWS'!AZ38</f>
        <v>10327.5</v>
      </c>
      <c r="BA126" s="70">
        <f>'REV-REVCALC_CWS'!BA38</f>
        <v>16200</v>
      </c>
      <c r="BB126" s="70">
        <f>'REV-REVCALC_CWS'!BB38</f>
        <v>25920</v>
      </c>
      <c r="BC126" s="70">
        <f>'REV-REVCALC_CWS'!BC38</f>
        <v>28957.5</v>
      </c>
      <c r="BD126" s="70">
        <f>'REV-REVCALC_CWS'!BD38</f>
        <v>29362.5</v>
      </c>
      <c r="BE126" s="70">
        <f>'REV-REVCALC_CWS'!BE38</f>
        <v>32602.5</v>
      </c>
      <c r="BF126" s="70">
        <f>'REV-REVCALC_CWS'!BF38</f>
        <v>35640</v>
      </c>
      <c r="BG126" s="70">
        <f>'REV-REVCALC_CWS'!BG38</f>
        <v>29362.5</v>
      </c>
      <c r="BH126" s="70">
        <f>'REV-REVCALC_CWS'!BH38</f>
        <v>32602.5</v>
      </c>
      <c r="BI126" s="70">
        <f>'REV-REVCALC_CWS'!BI38</f>
        <v>26325</v>
      </c>
      <c r="BJ126" s="70">
        <f>'REV-REVCALC_CWS'!BJ38</f>
        <v>26325</v>
      </c>
      <c r="BK126" s="70">
        <f>'REV-REVCALC_CWS'!BK38</f>
        <v>26325</v>
      </c>
      <c r="BL126" s="70">
        <f>'REV-REVCALC_CWS'!BL38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7500</v>
      </c>
      <c r="J127" s="70">
        <f t="shared" si="11"/>
        <v>7500</v>
      </c>
      <c r="K127" s="70">
        <f t="shared" si="11"/>
        <v>5000</v>
      </c>
      <c r="L127" s="70">
        <f t="shared" si="11"/>
        <v>7500</v>
      </c>
      <c r="M127" s="70">
        <f t="shared" si="11"/>
        <v>5000</v>
      </c>
      <c r="N127" s="70">
        <f t="shared" si="11"/>
        <v>5000</v>
      </c>
      <c r="O127" s="70">
        <f t="shared" si="11"/>
        <v>5000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744218.75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36040</v>
      </c>
      <c r="I129" s="104">
        <f t="shared" si="12"/>
        <v>42420</v>
      </c>
      <c r="J129" s="104">
        <f t="shared" si="12"/>
        <v>46300</v>
      </c>
      <c r="K129" s="104">
        <f t="shared" si="12"/>
        <v>36040</v>
      </c>
      <c r="L129" s="104">
        <f t="shared" si="12"/>
        <v>42420</v>
      </c>
      <c r="M129" s="104">
        <f t="shared" si="12"/>
        <v>32160</v>
      </c>
      <c r="N129" s="104">
        <f t="shared" si="12"/>
        <v>32160</v>
      </c>
      <c r="O129" s="104">
        <f t="shared" si="12"/>
        <v>32160</v>
      </c>
      <c r="P129" s="104">
        <f t="shared" si="12"/>
        <v>18020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-3821601.9499999997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2000901</v>
      </c>
      <c r="I150" s="158">
        <f>STAFF_CWS!L210</f>
        <v>2001060.5</v>
      </c>
      <c r="J150" s="158">
        <f>STAFF_CWS!M210</f>
        <v>2001157.5</v>
      </c>
      <c r="K150" s="158">
        <f>STAFF_CWS!N210</f>
        <v>2000901</v>
      </c>
      <c r="L150" s="158">
        <f>STAFF_CWS!O210</f>
        <v>2001060.5</v>
      </c>
      <c r="M150" s="158">
        <f>STAFF_CWS!P210</f>
        <v>2000804</v>
      </c>
      <c r="N150" s="158">
        <f>STAFF_CWS!Q210</f>
        <v>2000804</v>
      </c>
      <c r="O150" s="158">
        <f>STAFF_CWS!R210</f>
        <v>2000804</v>
      </c>
      <c r="P150" s="158">
        <f>STAFF_CWS!S210</f>
        <v>2000450.5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235104459.95124996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4400901</v>
      </c>
      <c r="I154" s="160">
        <f t="shared" si="17"/>
        <v>4401060.5</v>
      </c>
      <c r="J154" s="168">
        <f t="shared" si="17"/>
        <v>4401157.5</v>
      </c>
      <c r="K154" s="160">
        <f t="shared" si="17"/>
        <v>4400901</v>
      </c>
      <c r="L154" s="160">
        <f t="shared" si="17"/>
        <v>4401060.5</v>
      </c>
      <c r="M154" s="160">
        <f t="shared" si="17"/>
        <v>4400804</v>
      </c>
      <c r="N154" s="160">
        <f t="shared" si="17"/>
        <v>4400804</v>
      </c>
      <c r="O154" s="160">
        <f t="shared" si="17"/>
        <v>4400804</v>
      </c>
      <c r="P154" s="160">
        <f t="shared" si="17"/>
        <v>4400450.5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419904459.95124996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880180.20000000007</v>
      </c>
      <c r="I164" s="161">
        <f>STAFF_CWS!L224+STAFF_CWS!L289+STAFF_CWS!L372+STAFF_CWS!L545</f>
        <v>880212.1</v>
      </c>
      <c r="J164" s="158">
        <f>STAFF_CWS!M224+STAFF_CWS!M289+STAFF_CWS!M372+STAFF_CWS!M545</f>
        <v>880231.5</v>
      </c>
      <c r="K164" s="161">
        <f>STAFF_CWS!N224+STAFF_CWS!N289+STAFF_CWS!N372+STAFF_CWS!N545</f>
        <v>880180.20000000007</v>
      </c>
      <c r="L164" s="161">
        <f>STAFF_CWS!O224+STAFF_CWS!O289+STAFF_CWS!O372+STAFF_CWS!O545</f>
        <v>880212.1</v>
      </c>
      <c r="M164" s="161">
        <f>STAFF_CWS!P224+STAFF_CWS!P289+STAFF_CWS!P372+STAFF_CWS!P545</f>
        <v>880160.8</v>
      </c>
      <c r="N164" s="161">
        <f>STAFF_CWS!Q224+STAFF_CWS!Q289+STAFF_CWS!Q372+STAFF_CWS!Q545</f>
        <v>880160.8</v>
      </c>
      <c r="O164" s="161">
        <f>STAFF_CWS!R224+STAFF_CWS!R289+STAFF_CWS!R372+STAFF_CWS!R545</f>
        <v>880160.8</v>
      </c>
      <c r="P164" s="161">
        <f>STAFF_CWS!S224+STAFF_CWS!S289+STAFF_CWS!S372+STAFF_CWS!S545</f>
        <v>880090.10000000009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83980891.990249977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1442604.2000000002</v>
      </c>
      <c r="I167" s="161">
        <f t="shared" si="19"/>
        <v>1442636.1</v>
      </c>
      <c r="J167" s="158">
        <f t="shared" si="19"/>
        <v>1442655.5</v>
      </c>
      <c r="K167" s="161">
        <f t="shared" si="19"/>
        <v>1442604.2000000002</v>
      </c>
      <c r="L167" s="161">
        <f t="shared" si="19"/>
        <v>1442636.1</v>
      </c>
      <c r="M167" s="161">
        <f t="shared" si="19"/>
        <v>1442584.8</v>
      </c>
      <c r="N167" s="161">
        <f t="shared" si="19"/>
        <v>1442584.8</v>
      </c>
      <c r="O167" s="161">
        <f t="shared" si="19"/>
        <v>1442584.8</v>
      </c>
      <c r="P167" s="161">
        <f t="shared" si="19"/>
        <v>1442514.1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117726331.99024998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9343505.1999999993</v>
      </c>
      <c r="I169" s="130">
        <f t="shared" si="20"/>
        <v>9343696.5999999996</v>
      </c>
      <c r="J169" s="104">
        <f t="shared" si="20"/>
        <v>9343813</v>
      </c>
      <c r="K169" s="130">
        <f t="shared" si="20"/>
        <v>9343505.1999999993</v>
      </c>
      <c r="L169" s="130">
        <f t="shared" si="20"/>
        <v>9343696.5999999996</v>
      </c>
      <c r="M169" s="130">
        <f t="shared" si="20"/>
        <v>9343388.8000000007</v>
      </c>
      <c r="N169" s="130">
        <f t="shared" si="20"/>
        <v>9343388.8000000007</v>
      </c>
      <c r="O169" s="130">
        <f t="shared" si="20"/>
        <v>9343388.8000000007</v>
      </c>
      <c r="P169" s="130">
        <f t="shared" si="20"/>
        <v>9342964.5999999996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615630791.94150019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9361796.8666666653</v>
      </c>
      <c r="I205" s="130">
        <f t="shared" si="22"/>
        <v>9397628.2666666657</v>
      </c>
      <c r="J205" s="104">
        <f t="shared" si="22"/>
        <v>9398854.666666666</v>
      </c>
      <c r="K205" s="130">
        <f t="shared" si="22"/>
        <v>9431336.8666666653</v>
      </c>
      <c r="L205" s="130">
        <f t="shared" si="22"/>
        <v>9399188.2666666657</v>
      </c>
      <c r="M205" s="130">
        <f t="shared" si="22"/>
        <v>9393270.4666666668</v>
      </c>
      <c r="N205" s="130">
        <f t="shared" si="22"/>
        <v>9381135.4666666668</v>
      </c>
      <c r="O205" s="130">
        <f t="shared" si="22"/>
        <v>9367160.4666666668</v>
      </c>
      <c r="P205" s="130">
        <f t="shared" si="22"/>
        <v>9366821.2666666657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618221863.1377629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-9325756.8666666653</v>
      </c>
      <c r="I207" s="130">
        <f t="shared" si="24"/>
        <v>-9355208.2666666657</v>
      </c>
      <c r="J207" s="104">
        <f t="shared" si="24"/>
        <v>-9352554.666666666</v>
      </c>
      <c r="K207" s="130">
        <f t="shared" si="24"/>
        <v>-9395296.8666666653</v>
      </c>
      <c r="L207" s="130">
        <f t="shared" si="24"/>
        <v>-9356768.2666666657</v>
      </c>
      <c r="M207" s="130">
        <f t="shared" si="24"/>
        <v>-9361110.4666666668</v>
      </c>
      <c r="N207" s="130">
        <f t="shared" si="24"/>
        <v>-9348975.4666666668</v>
      </c>
      <c r="O207" s="130">
        <f t="shared" si="24"/>
        <v>-9335000.4666666668</v>
      </c>
      <c r="P207" s="130">
        <f t="shared" si="24"/>
        <v>-9348801.2666666657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-622043465.08776283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-37469610.866666667</v>
      </c>
      <c r="I208" s="130">
        <f t="shared" si="26"/>
        <v>-46824819.133333333</v>
      </c>
      <c r="J208" s="104">
        <f t="shared" si="26"/>
        <v>-56177373.799999997</v>
      </c>
      <c r="K208" s="130">
        <f t="shared" si="26"/>
        <v>-65572670.666666664</v>
      </c>
      <c r="L208" s="130">
        <f t="shared" si="26"/>
        <v>-74929438.933333337</v>
      </c>
      <c r="M208" s="130">
        <f t="shared" si="26"/>
        <v>-84290549.400000006</v>
      </c>
      <c r="N208" s="130">
        <f t="shared" si="26"/>
        <v>-93639524.866666675</v>
      </c>
      <c r="O208" s="130">
        <f t="shared" si="26"/>
        <v>-102974525.33333334</v>
      </c>
      <c r="P208" s="130">
        <f t="shared" si="26"/>
        <v>-112323326.60000001</v>
      </c>
      <c r="Q208" s="130">
        <f t="shared" si="26"/>
        <v>-123089663.20416668</v>
      </c>
      <c r="R208" s="130">
        <f t="shared" si="26"/>
        <v>-133805756.30833335</v>
      </c>
      <c r="S208" s="130">
        <f t="shared" si="26"/>
        <v>-144510514.22500002</v>
      </c>
      <c r="T208" s="130">
        <f t="shared" si="26"/>
        <v>-155234364.26666668</v>
      </c>
      <c r="U208" s="130">
        <f t="shared" si="26"/>
        <v>-165931300.43333334</v>
      </c>
      <c r="V208" s="130">
        <f t="shared" si="26"/>
        <v>-176622137.16249999</v>
      </c>
      <c r="W208" s="130">
        <f t="shared" si="26"/>
        <v>-186336593.87083334</v>
      </c>
      <c r="X208" s="130">
        <f t="shared" si="26"/>
        <v>-196040456.70416668</v>
      </c>
      <c r="Y208" s="130">
        <f t="shared" si="26"/>
        <v>-205763207.85000002</v>
      </c>
      <c r="Z208" s="130">
        <f t="shared" si="26"/>
        <v>-215504473.99583337</v>
      </c>
      <c r="AA208" s="130">
        <f t="shared" si="26"/>
        <v>-225227225.14166671</v>
      </c>
      <c r="AB208" s="130">
        <f t="shared" si="26"/>
        <v>-234989336.97500005</v>
      </c>
      <c r="AC208" s="130">
        <f t="shared" si="26"/>
        <v>-243410472.41979173</v>
      </c>
      <c r="AD208" s="130">
        <f t="shared" si="26"/>
        <v>-251917885.46875006</v>
      </c>
      <c r="AE208" s="130">
        <f t="shared" si="26"/>
        <v>-260448033.59270841</v>
      </c>
      <c r="AF208" s="130">
        <f t="shared" si="26"/>
        <v>-268999770.19166672</v>
      </c>
      <c r="AG208" s="130">
        <f t="shared" si="26"/>
        <v>-277553233.47812504</v>
      </c>
      <c r="AH208" s="130">
        <f t="shared" si="26"/>
        <v>-286141848.20208335</v>
      </c>
      <c r="AI208" s="130">
        <f t="shared" si="26"/>
        <v>-294672834.80104166</v>
      </c>
      <c r="AJ208" s="130">
        <f t="shared" si="26"/>
        <v>-303230098.08749998</v>
      </c>
      <c r="AK208" s="130">
        <f t="shared" ref="AK208:BL208" si="27">AK207+AJ208</f>
        <v>-311730898.8614583</v>
      </c>
      <c r="AL208" s="130">
        <f t="shared" si="27"/>
        <v>-320252304.63541663</v>
      </c>
      <c r="AM208" s="130">
        <f t="shared" si="27"/>
        <v>-328753105.40937495</v>
      </c>
      <c r="AN208" s="130">
        <f t="shared" si="27"/>
        <v>-337170969.25833327</v>
      </c>
      <c r="AO208" s="130">
        <f t="shared" si="27"/>
        <v>-347234865.52268225</v>
      </c>
      <c r="AP208" s="130">
        <f t="shared" si="27"/>
        <v>-357353826.24203122</v>
      </c>
      <c r="AQ208" s="130">
        <f t="shared" si="27"/>
        <v>-367487328.20638019</v>
      </c>
      <c r="AR208" s="130">
        <f t="shared" si="27"/>
        <v>-377642338.62072915</v>
      </c>
      <c r="AS208" s="130">
        <f t="shared" si="27"/>
        <v>-387793422.80507809</v>
      </c>
      <c r="AT208" s="130">
        <f t="shared" si="27"/>
        <v>-397968951.80942702</v>
      </c>
      <c r="AU208" s="130">
        <f t="shared" si="27"/>
        <v>-408103212.22377598</v>
      </c>
      <c r="AV208" s="130">
        <f t="shared" si="27"/>
        <v>-418258096.40812492</v>
      </c>
      <c r="AW208" s="130">
        <f t="shared" si="27"/>
        <v>-428372694.52747387</v>
      </c>
      <c r="AX208" s="130">
        <f t="shared" si="27"/>
        <v>-438507897.64682281</v>
      </c>
      <c r="AY208" s="130">
        <f t="shared" si="27"/>
        <v>-448622495.76617175</v>
      </c>
      <c r="AZ208" s="130">
        <f t="shared" si="27"/>
        <v>-458682988.7555207</v>
      </c>
      <c r="BA208" s="130">
        <f t="shared" si="27"/>
        <v>-472281444.81045753</v>
      </c>
      <c r="BB208" s="130">
        <f t="shared" si="27"/>
        <v>-485892401.23539436</v>
      </c>
      <c r="BC208" s="130">
        <f t="shared" si="27"/>
        <v>-499504115.0113312</v>
      </c>
      <c r="BD208" s="130">
        <f t="shared" si="27"/>
        <v>-513137337.23726803</v>
      </c>
      <c r="BE208" s="130">
        <f t="shared" si="27"/>
        <v>-526753818.66020489</v>
      </c>
      <c r="BF208" s="130">
        <f t="shared" si="27"/>
        <v>-540380842.18414176</v>
      </c>
      <c r="BG208" s="130">
        <f t="shared" si="27"/>
        <v>-553993314.41007864</v>
      </c>
      <c r="BH208" s="130">
        <f t="shared" si="27"/>
        <v>-567613595.83301544</v>
      </c>
      <c r="BI208" s="130">
        <f t="shared" si="27"/>
        <v>-581220189.65795231</v>
      </c>
      <c r="BJ208" s="130">
        <f t="shared" si="27"/>
        <v>-594847388.48288918</v>
      </c>
      <c r="BK208" s="130">
        <f t="shared" si="27"/>
        <v>-608453982.30782604</v>
      </c>
      <c r="BL208" s="130">
        <f t="shared" si="27"/>
        <v>-622043465.08776283</v>
      </c>
      <c r="BM208" s="167">
        <f>SUM(D208:BL208)</f>
        <v>-17780057481.262955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-112294734.60000001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-68020</v>
      </c>
      <c r="E9" s="121">
        <f>SUM(P39:AA39)</f>
        <v>-173092.5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-241745</v>
      </c>
      <c r="E13" s="121">
        <f t="shared" si="0"/>
        <v>-359092.5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-112536479.60000001</v>
      </c>
      <c r="E15" s="121">
        <f t="shared" si="1"/>
        <v>-123025102.87499997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156175897.59999996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47191455.800000004</v>
      </c>
      <c r="D23" s="121">
        <f>SUM(D53:O53)</f>
        <v>108984441.79999995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47162863.800000004</v>
      </c>
      <c r="D25" s="121">
        <f t="shared" ref="D25:H25" si="3">+D23+D20+D15</f>
        <v>-3650537.8000000566</v>
      </c>
      <c r="E25" s="121">
        <f t="shared" si="3"/>
        <v>-123032102.87499997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47162863.800000004</v>
      </c>
      <c r="E27" s="121">
        <f t="shared" ref="E27:H27" si="4">+D28</f>
        <v>43512325.999999948</v>
      </c>
      <c r="F27" s="121">
        <f t="shared" si="4"/>
        <v>-79519776.87500003</v>
      </c>
      <c r="G27" s="121">
        <f t="shared" si="4"/>
        <v>-181717463.32499999</v>
      </c>
      <c r="H27" s="121">
        <f t="shared" si="4"/>
        <v>-303367883.32218748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47162863.800000004</v>
      </c>
      <c r="D28" s="121">
        <f>+D27+D25</f>
        <v>43512325.999999948</v>
      </c>
      <c r="E28" s="121">
        <f t="shared" ref="E28:H28" si="5">+E27+E25</f>
        <v>-79519776.87500003</v>
      </c>
      <c r="F28" s="121">
        <f t="shared" si="5"/>
        <v>-181717463.32499999</v>
      </c>
      <c r="G28" s="121">
        <f t="shared" si="5"/>
        <v>-303367883.32218748</v>
      </c>
      <c r="H28" s="121">
        <f t="shared" si="5"/>
        <v>-470521356.65442967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-9325756.8666666653</v>
      </c>
      <c r="H35" s="121">
        <f>'FIN-P&amp;L_CWS'!I207</f>
        <v>-9355208.2666666657</v>
      </c>
      <c r="I35" s="121">
        <f>'FIN-P&amp;L_CWS'!J207</f>
        <v>-9352554.666666666</v>
      </c>
      <c r="J35" s="121">
        <f>'FIN-P&amp;L_CWS'!K207</f>
        <v>-9395296.8666666653</v>
      </c>
      <c r="K35" s="121">
        <f>'FIN-P&amp;L_CWS'!L207</f>
        <v>-9356768.2666666657</v>
      </c>
      <c r="L35" s="121">
        <f>'FIN-P&amp;L_CWS'!M207</f>
        <v>-9361110.4666666668</v>
      </c>
      <c r="M35" s="121">
        <f>'FIN-P&amp;L_CWS'!N207</f>
        <v>-9348975.4666666668</v>
      </c>
      <c r="N35" s="121">
        <f>'FIN-P&amp;L_CWS'!O207</f>
        <v>-9335000.4666666668</v>
      </c>
      <c r="O35" s="121">
        <f>'FIN-P&amp;L_CWS'!P207</f>
        <v>-9348801.2666666657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-136040</v>
      </c>
      <c r="H39" s="121">
        <f>'REV-AR_CWS'!H20*-1</f>
        <v>-18880</v>
      </c>
      <c r="I39" s="121">
        <f>'REV-AR_CWS'!I20*-1</f>
        <v>-16380</v>
      </c>
      <c r="J39" s="121">
        <f>'REV-AR_CWS'!J20*-1</f>
        <v>35260</v>
      </c>
      <c r="K39" s="121">
        <f>'REV-AR_CWS'!K20*-1</f>
        <v>-18880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51640</v>
      </c>
      <c r="P39" s="121">
        <f>'REV-AR_CWS'!P20*-1</f>
        <v>-172848.75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-146398.33333333334</v>
      </c>
      <c r="H43" s="121">
        <f t="shared" si="6"/>
        <v>-29238.333333333332</v>
      </c>
      <c r="I43" s="121">
        <f t="shared" si="6"/>
        <v>9261.6666666666642</v>
      </c>
      <c r="J43" s="121">
        <f t="shared" si="6"/>
        <v>24901.666666666664</v>
      </c>
      <c r="K43" s="121">
        <f t="shared" si="6"/>
        <v>6761.6666666666679</v>
      </c>
      <c r="L43" s="121">
        <f t="shared" si="6"/>
        <v>36901.666666666657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-90718.333333333343</v>
      </c>
      <c r="P43" s="121">
        <f t="shared" si="6"/>
        <v>-310407.08333333337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-9472155.1999999993</v>
      </c>
      <c r="H45" s="121">
        <f t="shared" si="7"/>
        <v>-9384446.5999999996</v>
      </c>
      <c r="I45" s="121">
        <f t="shared" si="7"/>
        <v>-9343293</v>
      </c>
      <c r="J45" s="121">
        <f t="shared" si="7"/>
        <v>-9370395.1999999993</v>
      </c>
      <c r="K45" s="121">
        <f t="shared" si="7"/>
        <v>-9350006.5999999996</v>
      </c>
      <c r="L45" s="121">
        <f t="shared" si="7"/>
        <v>-9324208.8000000007</v>
      </c>
      <c r="M45" s="121">
        <f t="shared" si="7"/>
        <v>-9347333.8000000007</v>
      </c>
      <c r="N45" s="121">
        <f t="shared" si="7"/>
        <v>-9297358.8000000007</v>
      </c>
      <c r="O45" s="121">
        <f t="shared" si="7"/>
        <v>-9439519.5999999996</v>
      </c>
      <c r="P45" s="121">
        <f t="shared" si="7"/>
        <v>-11076743.6875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47191455.800000004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56032596.199999981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52951845.599999979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47162863.800000004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-9482155.1999999993</v>
      </c>
      <c r="H55" s="121">
        <f t="shared" si="10"/>
        <v>46648149.599999979</v>
      </c>
      <c r="I55" s="121">
        <f t="shared" si="10"/>
        <v>-9343293</v>
      </c>
      <c r="J55" s="121">
        <f t="shared" si="10"/>
        <v>-9370395.1999999993</v>
      </c>
      <c r="K55" s="121">
        <f t="shared" si="10"/>
        <v>-9350006.5999999996</v>
      </c>
      <c r="L55" s="121">
        <f t="shared" si="10"/>
        <v>-9324208.8000000007</v>
      </c>
      <c r="M55" s="121">
        <f t="shared" si="10"/>
        <v>-9347333.8000000007</v>
      </c>
      <c r="N55" s="121">
        <f t="shared" si="10"/>
        <v>43654486.799999982</v>
      </c>
      <c r="O55" s="121">
        <f t="shared" si="10"/>
        <v>-9439519.5999999996</v>
      </c>
      <c r="P55" s="121">
        <f t="shared" si="10"/>
        <v>-11076743.6875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47162863.800000004</v>
      </c>
      <c r="E57" s="121">
        <f t="shared" si="11"/>
        <v>37731639.800000004</v>
      </c>
      <c r="F57" s="121">
        <f t="shared" si="11"/>
        <v>28335815.800000004</v>
      </c>
      <c r="G57" s="121">
        <f t="shared" si="11"/>
        <v>18866601.800000004</v>
      </c>
      <c r="H57" s="121">
        <f t="shared" si="11"/>
        <v>9384446.6000000052</v>
      </c>
      <c r="I57" s="121">
        <f t="shared" si="11"/>
        <v>56032596.199999988</v>
      </c>
      <c r="J57" s="121">
        <f t="shared" si="11"/>
        <v>46689303.199999988</v>
      </c>
      <c r="K57" s="121">
        <f t="shared" si="11"/>
        <v>37318907.999999985</v>
      </c>
      <c r="L57" s="121">
        <f t="shared" si="11"/>
        <v>27968901.399999984</v>
      </c>
      <c r="M57" s="121">
        <f t="shared" si="11"/>
        <v>18644692.599999983</v>
      </c>
      <c r="N57" s="121">
        <f t="shared" si="11"/>
        <v>9297358.7999999821</v>
      </c>
      <c r="O57" s="121">
        <f t="shared" si="11"/>
        <v>52951845.599999964</v>
      </c>
      <c r="P57" s="121">
        <f t="shared" si="11"/>
        <v>43512325.999999963</v>
      </c>
      <c r="Q57" s="121">
        <f t="shared" si="11"/>
        <v>32435582.312499963</v>
      </c>
      <c r="R57" s="121">
        <f t="shared" si="11"/>
        <v>21503380.874999963</v>
      </c>
      <c r="S57" s="121">
        <f t="shared" si="11"/>
        <v>10755095.874999963</v>
      </c>
      <c r="T57" s="121">
        <f t="shared" si="11"/>
        <v>-3.7252902984619141E-8</v>
      </c>
      <c r="U57" s="121">
        <f t="shared" si="11"/>
        <v>-10773032.000000037</v>
      </c>
      <c r="V57" s="121">
        <f t="shared" si="11"/>
        <v>-21442620.812500037</v>
      </c>
      <c r="W57" s="121">
        <f t="shared" si="11"/>
        <v>-31104187.937500037</v>
      </c>
      <c r="X57" s="121">
        <f t="shared" si="11"/>
        <v>-40786829.937500037</v>
      </c>
      <c r="Y57" s="121">
        <f t="shared" si="11"/>
        <v>-50417291.500000037</v>
      </c>
      <c r="Z57" s="121">
        <f t="shared" si="11"/>
        <v>-60156799.312500037</v>
      </c>
      <c r="AA57" s="121">
        <f t="shared" si="11"/>
        <v>-69769792.12500003</v>
      </c>
      <c r="AB57" s="121">
        <f t="shared" si="11"/>
        <v>-79519776.87500003</v>
      </c>
      <c r="AC57" s="121">
        <f t="shared" si="11"/>
        <v>-88074321.903125033</v>
      </c>
      <c r="AD57" s="121">
        <f t="shared" si="11"/>
        <v>-96792292.868750036</v>
      </c>
      <c r="AE57" s="121">
        <f t="shared" si="11"/>
        <v>-105352885.15937504</v>
      </c>
      <c r="AF57" s="121">
        <f t="shared" si="11"/>
        <v>-113951995.92500004</v>
      </c>
      <c r="AG57" s="121">
        <f t="shared" si="11"/>
        <v>-122589077.12812504</v>
      </c>
      <c r="AH57" s="121">
        <f t="shared" si="11"/>
        <v>-131101219.76875004</v>
      </c>
      <c r="AI57" s="121">
        <f t="shared" si="11"/>
        <v>-139619785.53437504</v>
      </c>
      <c r="AJ57" s="121">
        <f t="shared" ref="AJ57:BK57" si="12">AI58</f>
        <v>-148095426.73750004</v>
      </c>
      <c r="AK57" s="121">
        <f t="shared" si="12"/>
        <v>-156535185.42812505</v>
      </c>
      <c r="AL57" s="121">
        <f t="shared" si="12"/>
        <v>-165054832.86875007</v>
      </c>
      <c r="AM57" s="121">
        <f t="shared" si="12"/>
        <v>-173378915.30937508</v>
      </c>
      <c r="AN57" s="121">
        <f t="shared" si="12"/>
        <v>-181717463.32500008</v>
      </c>
      <c r="AO57" s="121">
        <f t="shared" si="12"/>
        <v>-192033078.25601572</v>
      </c>
      <c r="AP57" s="121">
        <f t="shared" si="12"/>
        <v>-202376655.64203134</v>
      </c>
      <c r="AQ57" s="121">
        <f t="shared" si="12"/>
        <v>-212545971.77304697</v>
      </c>
      <c r="AR57" s="121">
        <f t="shared" si="12"/>
        <v>-222752326.85406259</v>
      </c>
      <c r="AS57" s="121">
        <f t="shared" si="12"/>
        <v>-232991880.70507821</v>
      </c>
      <c r="AT57" s="121">
        <f t="shared" si="12"/>
        <v>-243098450.37609383</v>
      </c>
      <c r="AU57" s="121">
        <f t="shared" si="12"/>
        <v>-253207925.45710945</v>
      </c>
      <c r="AV57" s="121">
        <f t="shared" si="12"/>
        <v>-263293815.30812508</v>
      </c>
      <c r="AW57" s="121">
        <f t="shared" si="12"/>
        <v>-273331307.59414071</v>
      </c>
      <c r="AX57" s="121">
        <f t="shared" si="12"/>
        <v>-283464752.38015634</v>
      </c>
      <c r="AY57" s="121">
        <f t="shared" si="12"/>
        <v>-293411380.16617197</v>
      </c>
      <c r="AZ57" s="121">
        <f t="shared" si="12"/>
        <v>-303367883.3221876</v>
      </c>
      <c r="BA57" s="121">
        <f t="shared" si="12"/>
        <v>-317207436.94379109</v>
      </c>
      <c r="BB57" s="121">
        <f t="shared" si="12"/>
        <v>-331057452.43539459</v>
      </c>
      <c r="BC57" s="121">
        <f t="shared" si="12"/>
        <v>-344709955.37799811</v>
      </c>
      <c r="BD57" s="121">
        <f t="shared" si="12"/>
        <v>-358397146.67060161</v>
      </c>
      <c r="BE57" s="121">
        <f t="shared" si="12"/>
        <v>-372108698.96020514</v>
      </c>
      <c r="BF57" s="121">
        <f t="shared" si="12"/>
        <v>-385674485.05080867</v>
      </c>
      <c r="BG57" s="121">
        <f t="shared" si="12"/>
        <v>-399247848.84341216</v>
      </c>
      <c r="BH57" s="121">
        <f t="shared" si="12"/>
        <v>-412813610.33301568</v>
      </c>
      <c r="BI57" s="121">
        <f t="shared" si="12"/>
        <v>-426326273.32461917</v>
      </c>
      <c r="BJ57" s="121">
        <f t="shared" si="12"/>
        <v>-439951713.81622267</v>
      </c>
      <c r="BK57" s="121">
        <f t="shared" si="12"/>
        <v>-453399085.30782616</v>
      </c>
      <c r="BL57" s="130"/>
    </row>
    <row r="58" spans="2:64" x14ac:dyDescent="0.15">
      <c r="B58" s="136" t="s">
        <v>487</v>
      </c>
      <c r="C58" s="121">
        <f>C55</f>
        <v>47162863.800000004</v>
      </c>
      <c r="D58" s="121">
        <f t="shared" ref="D58:AI58" si="13">D57+D55</f>
        <v>37731639.800000004</v>
      </c>
      <c r="E58" s="121">
        <f t="shared" si="13"/>
        <v>28335815.800000004</v>
      </c>
      <c r="F58" s="121">
        <f t="shared" si="13"/>
        <v>18866601.800000004</v>
      </c>
      <c r="G58" s="121">
        <f t="shared" si="13"/>
        <v>9384446.6000000052</v>
      </c>
      <c r="H58" s="121">
        <f t="shared" si="13"/>
        <v>56032596.199999988</v>
      </c>
      <c r="I58" s="121">
        <f t="shared" si="13"/>
        <v>46689303.199999988</v>
      </c>
      <c r="J58" s="121">
        <f t="shared" si="13"/>
        <v>37318907.999999985</v>
      </c>
      <c r="K58" s="121">
        <f t="shared" si="13"/>
        <v>27968901.399999984</v>
      </c>
      <c r="L58" s="121">
        <f t="shared" si="13"/>
        <v>18644692.599999983</v>
      </c>
      <c r="M58" s="121">
        <f t="shared" si="13"/>
        <v>9297358.7999999821</v>
      </c>
      <c r="N58" s="121">
        <f t="shared" si="13"/>
        <v>52951845.599999964</v>
      </c>
      <c r="O58" s="121">
        <f t="shared" si="13"/>
        <v>43512325.999999963</v>
      </c>
      <c r="P58" s="121">
        <f t="shared" si="13"/>
        <v>32435582.312499963</v>
      </c>
      <c r="Q58" s="121">
        <f t="shared" si="13"/>
        <v>21503380.874999963</v>
      </c>
      <c r="R58" s="121">
        <f t="shared" si="13"/>
        <v>10755095.874999963</v>
      </c>
      <c r="S58" s="121">
        <f t="shared" si="13"/>
        <v>-3.7252902984619141E-8</v>
      </c>
      <c r="T58" s="121">
        <f t="shared" si="13"/>
        <v>-10773032.000000037</v>
      </c>
      <c r="U58" s="121">
        <f t="shared" si="13"/>
        <v>-21442620.812500037</v>
      </c>
      <c r="V58" s="121">
        <f t="shared" si="13"/>
        <v>-31104187.937500037</v>
      </c>
      <c r="W58" s="121">
        <f t="shared" si="13"/>
        <v>-40786829.937500037</v>
      </c>
      <c r="X58" s="121">
        <f t="shared" si="13"/>
        <v>-50417291.500000037</v>
      </c>
      <c r="Y58" s="121">
        <f t="shared" si="13"/>
        <v>-60156799.312500037</v>
      </c>
      <c r="Z58" s="121">
        <f t="shared" si="13"/>
        <v>-69769792.12500003</v>
      </c>
      <c r="AA58" s="121">
        <f t="shared" si="13"/>
        <v>-79519776.87500003</v>
      </c>
      <c r="AB58" s="121">
        <f t="shared" si="13"/>
        <v>-88074321.903125033</v>
      </c>
      <c r="AC58" s="121">
        <f t="shared" si="13"/>
        <v>-96792292.868750036</v>
      </c>
      <c r="AD58" s="121">
        <f t="shared" si="13"/>
        <v>-105352885.15937504</v>
      </c>
      <c r="AE58" s="121">
        <f t="shared" si="13"/>
        <v>-113951995.92500004</v>
      </c>
      <c r="AF58" s="121">
        <f t="shared" si="13"/>
        <v>-122589077.12812504</v>
      </c>
      <c r="AG58" s="121">
        <f t="shared" si="13"/>
        <v>-131101219.76875004</v>
      </c>
      <c r="AH58" s="121">
        <f t="shared" si="13"/>
        <v>-139619785.53437504</v>
      </c>
      <c r="AI58" s="121">
        <f t="shared" si="13"/>
        <v>-148095426.73750004</v>
      </c>
      <c r="AJ58" s="121">
        <f t="shared" ref="AJ58:BK58" si="14">AJ57+AJ55</f>
        <v>-156535185.42812505</v>
      </c>
      <c r="AK58" s="121">
        <f t="shared" si="14"/>
        <v>-165054832.86875007</v>
      </c>
      <c r="AL58" s="121">
        <f t="shared" si="14"/>
        <v>-173378915.30937508</v>
      </c>
      <c r="AM58" s="121">
        <f t="shared" si="14"/>
        <v>-181717463.32500008</v>
      </c>
      <c r="AN58" s="121">
        <f t="shared" si="14"/>
        <v>-192033078.25601572</v>
      </c>
      <c r="AO58" s="121">
        <f t="shared" si="14"/>
        <v>-202376655.64203134</v>
      </c>
      <c r="AP58" s="121">
        <f t="shared" si="14"/>
        <v>-212545971.77304697</v>
      </c>
      <c r="AQ58" s="121">
        <f t="shared" si="14"/>
        <v>-222752326.85406259</v>
      </c>
      <c r="AR58" s="121">
        <f t="shared" si="14"/>
        <v>-232991880.70507821</v>
      </c>
      <c r="AS58" s="121">
        <f t="shared" si="14"/>
        <v>-243098450.37609383</v>
      </c>
      <c r="AT58" s="121">
        <f t="shared" si="14"/>
        <v>-253207925.45710945</v>
      </c>
      <c r="AU58" s="121">
        <f t="shared" si="14"/>
        <v>-263293815.30812508</v>
      </c>
      <c r="AV58" s="121">
        <f t="shared" si="14"/>
        <v>-273331307.59414071</v>
      </c>
      <c r="AW58" s="121">
        <f t="shared" si="14"/>
        <v>-283464752.38015634</v>
      </c>
      <c r="AX58" s="121">
        <f t="shared" si="14"/>
        <v>-293411380.16617197</v>
      </c>
      <c r="AY58" s="121">
        <f t="shared" si="14"/>
        <v>-303367883.3221876</v>
      </c>
      <c r="AZ58" s="121">
        <f t="shared" si="14"/>
        <v>-317207436.94379109</v>
      </c>
      <c r="BA58" s="121">
        <f t="shared" si="14"/>
        <v>-331057452.43539459</v>
      </c>
      <c r="BB58" s="121">
        <f t="shared" si="14"/>
        <v>-344709955.37799811</v>
      </c>
      <c r="BC58" s="121">
        <f t="shared" si="14"/>
        <v>-358397146.67060161</v>
      </c>
      <c r="BD58" s="121">
        <f t="shared" si="14"/>
        <v>-372108698.96020514</v>
      </c>
      <c r="BE58" s="121">
        <f t="shared" si="14"/>
        <v>-385674485.05080867</v>
      </c>
      <c r="BF58" s="121">
        <f t="shared" si="14"/>
        <v>-399247848.84341216</v>
      </c>
      <c r="BG58" s="121">
        <f t="shared" si="14"/>
        <v>-412813610.33301568</v>
      </c>
      <c r="BH58" s="121">
        <f t="shared" si="14"/>
        <v>-426326273.32461917</v>
      </c>
      <c r="BI58" s="121">
        <f t="shared" si="14"/>
        <v>-439951713.81622267</v>
      </c>
      <c r="BJ58" s="121">
        <f t="shared" si="14"/>
        <v>-453399085.30782616</v>
      </c>
      <c r="BK58" s="121">
        <f t="shared" si="14"/>
        <v>-470521356.65442967</v>
      </c>
      <c r="BL58" s="130"/>
    </row>
    <row r="60" spans="2:64" x14ac:dyDescent="0.15">
      <c r="B60" s="138" t="s">
        <v>1088</v>
      </c>
      <c r="C60" s="130">
        <f>C53</f>
        <v>47191455.800000004</v>
      </c>
      <c r="D60" s="130">
        <f t="shared" ref="D60:AI60" si="15">D53+C60</f>
        <v>47191455.800000004</v>
      </c>
      <c r="E60" s="130">
        <f t="shared" si="15"/>
        <v>47191455.800000004</v>
      </c>
      <c r="F60" s="130">
        <f t="shared" si="15"/>
        <v>47191455.800000004</v>
      </c>
      <c r="G60" s="130">
        <f t="shared" si="15"/>
        <v>47191455.800000004</v>
      </c>
      <c r="H60" s="130">
        <f t="shared" si="15"/>
        <v>103224051.99999999</v>
      </c>
      <c r="I60" s="130">
        <f t="shared" si="15"/>
        <v>103224051.99999999</v>
      </c>
      <c r="J60" s="130">
        <f t="shared" si="15"/>
        <v>103224051.99999999</v>
      </c>
      <c r="K60" s="130">
        <f t="shared" si="15"/>
        <v>103224051.99999999</v>
      </c>
      <c r="L60" s="130">
        <f t="shared" si="15"/>
        <v>103224051.99999999</v>
      </c>
      <c r="M60" s="130">
        <f t="shared" si="15"/>
        <v>103224051.99999999</v>
      </c>
      <c r="N60" s="130">
        <f t="shared" si="15"/>
        <v>156175897.59999996</v>
      </c>
      <c r="O60" s="130">
        <f t="shared" si="15"/>
        <v>156175897.59999996</v>
      </c>
      <c r="P60" s="130">
        <f t="shared" si="15"/>
        <v>156175897.59999996</v>
      </c>
      <c r="Q60" s="130">
        <f t="shared" si="15"/>
        <v>156175897.59999996</v>
      </c>
      <c r="R60" s="130">
        <f t="shared" si="15"/>
        <v>156175897.59999996</v>
      </c>
      <c r="S60" s="130">
        <f t="shared" si="15"/>
        <v>156175897.59999996</v>
      </c>
      <c r="T60" s="130">
        <f t="shared" si="15"/>
        <v>156175897.59999996</v>
      </c>
      <c r="U60" s="130">
        <f t="shared" si="15"/>
        <v>156175897.59999996</v>
      </c>
      <c r="V60" s="130">
        <f t="shared" si="15"/>
        <v>156175897.59999996</v>
      </c>
      <c r="W60" s="130">
        <f t="shared" si="15"/>
        <v>156175897.59999996</v>
      </c>
      <c r="X60" s="130">
        <f t="shared" si="15"/>
        <v>156175897.59999996</v>
      </c>
      <c r="Y60" s="130">
        <f t="shared" si="15"/>
        <v>156175897.59999996</v>
      </c>
      <c r="Z60" s="130">
        <f t="shared" si="15"/>
        <v>156175897.59999996</v>
      </c>
      <c r="AA60" s="130">
        <f t="shared" si="15"/>
        <v>156175897.59999996</v>
      </c>
      <c r="AB60" s="130">
        <f t="shared" si="15"/>
        <v>156175897.59999996</v>
      </c>
      <c r="AC60" s="130">
        <f t="shared" si="15"/>
        <v>156175897.59999996</v>
      </c>
      <c r="AD60" s="130">
        <f t="shared" si="15"/>
        <v>156175897.59999996</v>
      </c>
      <c r="AE60" s="130">
        <f t="shared" si="15"/>
        <v>156175897.59999996</v>
      </c>
      <c r="AF60" s="130">
        <f t="shared" si="15"/>
        <v>156175897.59999996</v>
      </c>
      <c r="AG60" s="130">
        <f t="shared" si="15"/>
        <v>156175897.59999996</v>
      </c>
      <c r="AH60" s="130">
        <f t="shared" si="15"/>
        <v>156175897.59999996</v>
      </c>
      <c r="AI60" s="130">
        <f t="shared" si="15"/>
        <v>156175897.59999996</v>
      </c>
      <c r="AJ60" s="130">
        <f t="shared" ref="AJ60:BK60" si="16">AJ53+AI60</f>
        <v>156175897.59999996</v>
      </c>
      <c r="AK60" s="130">
        <f t="shared" si="16"/>
        <v>156175897.59999996</v>
      </c>
      <c r="AL60" s="130">
        <f t="shared" si="16"/>
        <v>156175897.59999996</v>
      </c>
      <c r="AM60" s="130">
        <f t="shared" si="16"/>
        <v>156175897.59999996</v>
      </c>
      <c r="AN60" s="130">
        <f t="shared" si="16"/>
        <v>156175897.59999996</v>
      </c>
      <c r="AO60" s="130">
        <f t="shared" si="16"/>
        <v>156175897.59999996</v>
      </c>
      <c r="AP60" s="130">
        <f t="shared" si="16"/>
        <v>156175897.59999996</v>
      </c>
      <c r="AQ60" s="130">
        <f t="shared" si="16"/>
        <v>156175897.59999996</v>
      </c>
      <c r="AR60" s="130">
        <f t="shared" si="16"/>
        <v>156175897.59999996</v>
      </c>
      <c r="AS60" s="130">
        <f t="shared" si="16"/>
        <v>156175897.59999996</v>
      </c>
      <c r="AT60" s="130">
        <f t="shared" si="16"/>
        <v>156175897.59999996</v>
      </c>
      <c r="AU60" s="130">
        <f t="shared" si="16"/>
        <v>156175897.59999996</v>
      </c>
      <c r="AV60" s="130">
        <f t="shared" si="16"/>
        <v>156175897.59999996</v>
      </c>
      <c r="AW60" s="130">
        <f t="shared" si="16"/>
        <v>156175897.59999996</v>
      </c>
      <c r="AX60" s="130">
        <f t="shared" si="16"/>
        <v>156175897.59999996</v>
      </c>
      <c r="AY60" s="130">
        <f t="shared" si="16"/>
        <v>156175897.59999996</v>
      </c>
      <c r="AZ60" s="130">
        <f t="shared" si="16"/>
        <v>156175897.59999996</v>
      </c>
      <c r="BA60" s="130">
        <f t="shared" si="16"/>
        <v>156175897.59999996</v>
      </c>
      <c r="BB60" s="130">
        <f t="shared" si="16"/>
        <v>156175897.59999996</v>
      </c>
      <c r="BC60" s="130">
        <f t="shared" si="16"/>
        <v>156175897.59999996</v>
      </c>
      <c r="BD60" s="130">
        <f t="shared" si="16"/>
        <v>156175897.59999996</v>
      </c>
      <c r="BE60" s="130">
        <f t="shared" si="16"/>
        <v>156175897.59999996</v>
      </c>
      <c r="BF60" s="130">
        <f t="shared" si="16"/>
        <v>156175897.59999996</v>
      </c>
      <c r="BG60" s="130">
        <f t="shared" si="16"/>
        <v>156175897.59999996</v>
      </c>
      <c r="BH60" s="130">
        <f t="shared" si="16"/>
        <v>156175897.59999996</v>
      </c>
      <c r="BI60" s="130">
        <f t="shared" si="16"/>
        <v>156175897.59999996</v>
      </c>
      <c r="BJ60" s="130">
        <f t="shared" si="16"/>
        <v>156175897.59999996</v>
      </c>
      <c r="BK60" s="130">
        <f t="shared" si="16"/>
        <v>156175897.59999996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-9482155.1999999993</v>
      </c>
      <c r="H67" s="121">
        <f t="shared" si="17"/>
        <v>-9384446.5999999996</v>
      </c>
      <c r="I67" s="121">
        <f t="shared" si="17"/>
        <v>-9343293</v>
      </c>
      <c r="J67" s="121">
        <f t="shared" si="17"/>
        <v>-9370395.1999999993</v>
      </c>
      <c r="K67" s="121">
        <f t="shared" si="17"/>
        <v>-9350006.5999999996</v>
      </c>
      <c r="L67" s="121">
        <f t="shared" si="17"/>
        <v>-9324208.8000000007</v>
      </c>
      <c r="M67" s="121">
        <f t="shared" si="17"/>
        <v>-9347333.8000000007</v>
      </c>
      <c r="N67" s="121">
        <f t="shared" si="17"/>
        <v>-9297358.8000000007</v>
      </c>
      <c r="O67" s="121">
        <f t="shared" si="17"/>
        <v>-9439519.5999999996</v>
      </c>
      <c r="P67" s="121">
        <f t="shared" si="17"/>
        <v>-11076743.6875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-626697254.25442958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-37807009.200000003</v>
      </c>
      <c r="I69" s="121">
        <f t="shared" si="18"/>
        <v>-47191455.800000004</v>
      </c>
      <c r="J69" s="121">
        <f t="shared" si="18"/>
        <v>-56534748.800000004</v>
      </c>
      <c r="K69" s="121">
        <f t="shared" si="18"/>
        <v>-65905144</v>
      </c>
      <c r="L69" s="121">
        <f t="shared" si="18"/>
        <v>-75255150.599999994</v>
      </c>
      <c r="M69" s="121">
        <f t="shared" si="18"/>
        <v>-84579359.399999991</v>
      </c>
      <c r="N69" s="121">
        <f t="shared" si="18"/>
        <v>-93926693.199999988</v>
      </c>
      <c r="O69" s="121">
        <f t="shared" si="18"/>
        <v>-103224051.99999999</v>
      </c>
      <c r="P69" s="121">
        <f t="shared" si="18"/>
        <v>-112663571.59999998</v>
      </c>
      <c r="Q69" s="121">
        <f t="shared" si="18"/>
        <v>-123740315.28749998</v>
      </c>
      <c r="R69" s="121">
        <f t="shared" si="18"/>
        <v>-134672516.72499996</v>
      </c>
      <c r="S69" s="121">
        <f t="shared" si="18"/>
        <v>-145420801.72499996</v>
      </c>
      <c r="T69" s="121">
        <f t="shared" si="18"/>
        <v>-156175897.59999996</v>
      </c>
      <c r="U69" s="121">
        <f t="shared" si="18"/>
        <v>-166948929.59999996</v>
      </c>
      <c r="V69" s="121">
        <f t="shared" si="18"/>
        <v>-177618518.41249996</v>
      </c>
      <c r="W69" s="121">
        <f t="shared" si="18"/>
        <v>-187280085.53749996</v>
      </c>
      <c r="X69" s="121">
        <f t="shared" si="18"/>
        <v>-196962727.53749996</v>
      </c>
      <c r="Y69" s="121">
        <f t="shared" si="18"/>
        <v>-206593189.09999996</v>
      </c>
      <c r="Z69" s="121">
        <f t="shared" si="18"/>
        <v>-216332696.91249996</v>
      </c>
      <c r="AA69" s="121">
        <f t="shared" si="18"/>
        <v>-225945689.72499996</v>
      </c>
      <c r="AB69" s="121">
        <f t="shared" si="18"/>
        <v>-235695674.47499996</v>
      </c>
      <c r="AC69" s="121">
        <f t="shared" si="18"/>
        <v>-244250219.50312495</v>
      </c>
      <c r="AD69" s="121">
        <f t="shared" si="18"/>
        <v>-252968190.46874994</v>
      </c>
      <c r="AE69" s="121">
        <f t="shared" si="18"/>
        <v>-261528782.75937495</v>
      </c>
      <c r="AF69" s="121">
        <f t="shared" si="18"/>
        <v>-270127893.52499992</v>
      </c>
      <c r="AG69" s="121">
        <f t="shared" si="18"/>
        <v>-278764974.72812492</v>
      </c>
      <c r="AH69" s="121">
        <f t="shared" si="18"/>
        <v>-287277117.36874992</v>
      </c>
      <c r="AI69" s="121">
        <f t="shared" si="18"/>
        <v>-295795683.13437492</v>
      </c>
      <c r="AJ69" s="121">
        <f t="shared" ref="AJ69:BK69" si="19">AI70</f>
        <v>-304271324.33749992</v>
      </c>
      <c r="AK69" s="121">
        <f t="shared" si="19"/>
        <v>-312711083.02812493</v>
      </c>
      <c r="AL69" s="121">
        <f t="shared" si="19"/>
        <v>-321230730.46874994</v>
      </c>
      <c r="AM69" s="121">
        <f t="shared" si="19"/>
        <v>-329554812.90937495</v>
      </c>
      <c r="AN69" s="121">
        <f t="shared" si="19"/>
        <v>-337893360.92499995</v>
      </c>
      <c r="AO69" s="121">
        <f t="shared" si="19"/>
        <v>-348208975.85601556</v>
      </c>
      <c r="AP69" s="121">
        <f t="shared" si="19"/>
        <v>-358552553.24203122</v>
      </c>
      <c r="AQ69" s="121">
        <f t="shared" si="19"/>
        <v>-368721869.37304682</v>
      </c>
      <c r="AR69" s="121">
        <f t="shared" si="19"/>
        <v>-378928224.45406246</v>
      </c>
      <c r="AS69" s="121">
        <f t="shared" si="19"/>
        <v>-389167778.30507809</v>
      </c>
      <c r="AT69" s="121">
        <f t="shared" si="19"/>
        <v>-399274347.97609371</v>
      </c>
      <c r="AU69" s="121">
        <f t="shared" si="19"/>
        <v>-409383823.05710936</v>
      </c>
      <c r="AV69" s="121">
        <f t="shared" si="19"/>
        <v>-419469712.90812498</v>
      </c>
      <c r="AW69" s="121">
        <f t="shared" si="19"/>
        <v>-429507205.19414061</v>
      </c>
      <c r="AX69" s="121">
        <f t="shared" si="19"/>
        <v>-439640649.98015624</v>
      </c>
      <c r="AY69" s="121">
        <f t="shared" si="19"/>
        <v>-449587277.76617187</v>
      </c>
      <c r="AZ69" s="121">
        <f t="shared" si="19"/>
        <v>-459543780.92218751</v>
      </c>
      <c r="BA69" s="121">
        <f t="shared" si="19"/>
        <v>-473383334.543791</v>
      </c>
      <c r="BB69" s="121">
        <f t="shared" si="19"/>
        <v>-487233350.03539449</v>
      </c>
      <c r="BC69" s="121">
        <f t="shared" si="19"/>
        <v>-500885852.97799802</v>
      </c>
      <c r="BD69" s="121">
        <f t="shared" si="19"/>
        <v>-514573044.27060151</v>
      </c>
      <c r="BE69" s="121">
        <f t="shared" si="19"/>
        <v>-528284596.56020504</v>
      </c>
      <c r="BF69" s="121">
        <f t="shared" si="19"/>
        <v>-541850382.65080857</v>
      </c>
      <c r="BG69" s="121">
        <f t="shared" si="19"/>
        <v>-555423746.44341207</v>
      </c>
      <c r="BH69" s="121">
        <f t="shared" si="19"/>
        <v>-568989507.93301558</v>
      </c>
      <c r="BI69" s="121">
        <f t="shared" si="19"/>
        <v>-582502170.92461908</v>
      </c>
      <c r="BJ69" s="121">
        <f t="shared" si="19"/>
        <v>-596127611.41622257</v>
      </c>
      <c r="BK69" s="121">
        <f t="shared" si="19"/>
        <v>-609574982.90782607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-37807009.200000003</v>
      </c>
      <c r="H70" s="121">
        <f t="shared" si="20"/>
        <v>-47191455.800000004</v>
      </c>
      <c r="I70" s="121">
        <f t="shared" si="20"/>
        <v>-56534748.800000004</v>
      </c>
      <c r="J70" s="121">
        <f t="shared" si="20"/>
        <v>-65905144</v>
      </c>
      <c r="K70" s="121">
        <f t="shared" si="20"/>
        <v>-75255150.599999994</v>
      </c>
      <c r="L70" s="121">
        <f t="shared" si="20"/>
        <v>-84579359.399999991</v>
      </c>
      <c r="M70" s="121">
        <f t="shared" si="20"/>
        <v>-93926693.199999988</v>
      </c>
      <c r="N70" s="121">
        <f t="shared" si="20"/>
        <v>-103224051.99999999</v>
      </c>
      <c r="O70" s="121">
        <f t="shared" si="20"/>
        <v>-112663571.59999998</v>
      </c>
      <c r="P70" s="121">
        <f t="shared" si="20"/>
        <v>-123740315.28749998</v>
      </c>
      <c r="Q70" s="121">
        <f t="shared" si="20"/>
        <v>-134672516.72499996</v>
      </c>
      <c r="R70" s="121">
        <f t="shared" si="20"/>
        <v>-145420801.72499996</v>
      </c>
      <c r="S70" s="121">
        <f t="shared" si="20"/>
        <v>-156175897.59999996</v>
      </c>
      <c r="T70" s="121">
        <f t="shared" si="20"/>
        <v>-166948929.59999996</v>
      </c>
      <c r="U70" s="121">
        <f t="shared" si="20"/>
        <v>-177618518.41249996</v>
      </c>
      <c r="V70" s="121">
        <f t="shared" si="20"/>
        <v>-187280085.53749996</v>
      </c>
      <c r="W70" s="121">
        <f t="shared" si="20"/>
        <v>-196962727.53749996</v>
      </c>
      <c r="X70" s="121">
        <f t="shared" si="20"/>
        <v>-206593189.09999996</v>
      </c>
      <c r="Y70" s="121">
        <f t="shared" si="20"/>
        <v>-216332696.91249996</v>
      </c>
      <c r="Z70" s="121">
        <f t="shared" si="20"/>
        <v>-225945689.72499996</v>
      </c>
      <c r="AA70" s="121">
        <f t="shared" si="20"/>
        <v>-235695674.47499996</v>
      </c>
      <c r="AB70" s="121">
        <f t="shared" si="20"/>
        <v>-244250219.50312495</v>
      </c>
      <c r="AC70" s="121">
        <f t="shared" si="20"/>
        <v>-252968190.46874994</v>
      </c>
      <c r="AD70" s="121">
        <f t="shared" si="20"/>
        <v>-261528782.75937495</v>
      </c>
      <c r="AE70" s="121">
        <f t="shared" si="20"/>
        <v>-270127893.52499992</v>
      </c>
      <c r="AF70" s="121">
        <f t="shared" si="20"/>
        <v>-278764974.72812492</v>
      </c>
      <c r="AG70" s="121">
        <f t="shared" si="20"/>
        <v>-287277117.36874992</v>
      </c>
      <c r="AH70" s="121">
        <f t="shared" si="20"/>
        <v>-295795683.13437492</v>
      </c>
      <c r="AI70" s="121">
        <f t="shared" si="20"/>
        <v>-304271324.33749992</v>
      </c>
      <c r="AJ70" s="121">
        <f t="shared" ref="AJ70:BK70" si="21">AJ69+AJ67</f>
        <v>-312711083.02812493</v>
      </c>
      <c r="AK70" s="121">
        <f t="shared" si="21"/>
        <v>-321230730.46874994</v>
      </c>
      <c r="AL70" s="121">
        <f t="shared" si="21"/>
        <v>-329554812.90937495</v>
      </c>
      <c r="AM70" s="121">
        <f t="shared" si="21"/>
        <v>-337893360.92499995</v>
      </c>
      <c r="AN70" s="121">
        <f t="shared" si="21"/>
        <v>-348208975.85601556</v>
      </c>
      <c r="AO70" s="121">
        <f t="shared" si="21"/>
        <v>-358552553.24203122</v>
      </c>
      <c r="AP70" s="121">
        <f t="shared" si="21"/>
        <v>-368721869.37304682</v>
      </c>
      <c r="AQ70" s="121">
        <f t="shared" si="21"/>
        <v>-378928224.45406246</v>
      </c>
      <c r="AR70" s="121">
        <f t="shared" si="21"/>
        <v>-389167778.30507809</v>
      </c>
      <c r="AS70" s="121">
        <f t="shared" si="21"/>
        <v>-399274347.97609371</v>
      </c>
      <c r="AT70" s="121">
        <f t="shared" si="21"/>
        <v>-409383823.05710936</v>
      </c>
      <c r="AU70" s="121">
        <f t="shared" si="21"/>
        <v>-419469712.90812498</v>
      </c>
      <c r="AV70" s="121">
        <f t="shared" si="21"/>
        <v>-429507205.19414061</v>
      </c>
      <c r="AW70" s="121">
        <f t="shared" si="21"/>
        <v>-439640649.98015624</v>
      </c>
      <c r="AX70" s="121">
        <f t="shared" si="21"/>
        <v>-449587277.76617187</v>
      </c>
      <c r="AY70" s="121">
        <f t="shared" si="21"/>
        <v>-459543780.92218751</v>
      </c>
      <c r="AZ70" s="121">
        <f t="shared" si="21"/>
        <v>-473383334.543791</v>
      </c>
      <c r="BA70" s="121">
        <f t="shared" si="21"/>
        <v>-487233350.03539449</v>
      </c>
      <c r="BB70" s="121">
        <f t="shared" si="21"/>
        <v>-500885852.97799802</v>
      </c>
      <c r="BC70" s="121">
        <f t="shared" si="21"/>
        <v>-514573044.27060151</v>
      </c>
      <c r="BD70" s="121">
        <f t="shared" si="21"/>
        <v>-528284596.56020504</v>
      </c>
      <c r="BE70" s="121">
        <f t="shared" si="21"/>
        <v>-541850382.65080857</v>
      </c>
      <c r="BF70" s="121">
        <f t="shared" si="21"/>
        <v>-555423746.44341207</v>
      </c>
      <c r="BG70" s="121">
        <f t="shared" si="21"/>
        <v>-568989507.93301558</v>
      </c>
      <c r="BH70" s="121">
        <f t="shared" si="21"/>
        <v>-582502170.92461908</v>
      </c>
      <c r="BI70" s="121">
        <f t="shared" si="21"/>
        <v>-596127611.41622257</v>
      </c>
      <c r="BJ70" s="121">
        <f t="shared" si="21"/>
        <v>-609574982.90782607</v>
      </c>
      <c r="BK70" s="121">
        <f t="shared" si="21"/>
        <v>-626697254.25442958</v>
      </c>
      <c r="BL70" s="130">
        <f>+BK58-BK70</f>
        <v>156175897.5999999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47162863.800000004</v>
      </c>
      <c r="E7" s="121">
        <f>P50</f>
        <v>43512325.999999963</v>
      </c>
      <c r="F7" s="121">
        <f>AB50</f>
        <v>-79519776.87500003</v>
      </c>
      <c r="G7" s="121">
        <f>AN50</f>
        <v>-181717463.32500008</v>
      </c>
      <c r="H7" s="121">
        <f>AZ50</f>
        <v>-303367883.3221876</v>
      </c>
      <c r="I7" s="121">
        <f>BL50</f>
        <v>-470521356.65442967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68020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47162863.800000004</v>
      </c>
      <c r="E10" s="121">
        <f>P53</f>
        <v>44432345.999999963</v>
      </c>
      <c r="F10" s="121">
        <f>AB53</f>
        <v>-77800264.37500003</v>
      </c>
      <c r="G10" s="121">
        <f>SUM(G7:G9)</f>
        <v>-180005068.32500008</v>
      </c>
      <c r="H10" s="121">
        <f>SUM(H7:H9)</f>
        <v>-301546531.8221876</v>
      </c>
      <c r="I10" s="121">
        <f>SUM(I7:I9)</f>
        <v>-456811504.15442967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47162863.800000004</v>
      </c>
      <c r="E17" s="121">
        <f>E15+E10</f>
        <v>44512570.999999963</v>
      </c>
      <c r="F17" s="121">
        <f>F15+F10</f>
        <v>-77733439.37500003</v>
      </c>
      <c r="G17" s="121">
        <f>G15+G10</f>
        <v>-179964751.65833342</v>
      </c>
      <c r="H17" s="121">
        <f>H15+H10</f>
        <v>-301527315.15552092</v>
      </c>
      <c r="I17" s="121">
        <f>I15+I10</f>
        <v>-456813387.48776299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47191455.800000004</v>
      </c>
      <c r="E34" s="121">
        <f>P77</f>
        <v>156175897.59999996</v>
      </c>
      <c r="F34" s="121">
        <f>AB77</f>
        <v>156175897.59999996</v>
      </c>
      <c r="G34" s="121">
        <f>AN77</f>
        <v>156175897.59999996</v>
      </c>
      <c r="H34" s="121">
        <f>AZ77</f>
        <v>156175897.59999996</v>
      </c>
      <c r="I34" s="121">
        <f>BL77</f>
        <v>156175897.59999996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-102974525.33333334</v>
      </c>
      <c r="F35" s="121">
        <f>AB78</f>
        <v>-225227225.14166671</v>
      </c>
      <c r="G35" s="121">
        <f>AN78</f>
        <v>-328753105.40937495</v>
      </c>
      <c r="H35" s="121">
        <f>AZ78</f>
        <v>-448622495.76617175</v>
      </c>
      <c r="I35" s="121">
        <f>BL78</f>
        <v>-608453982.30782604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-9348801.2666666657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47162863.800000004</v>
      </c>
      <c r="E37" s="121">
        <f>P80</f>
        <v>43852570.999999955</v>
      </c>
      <c r="F37" s="121">
        <f>AB80</f>
        <v>-78813439.375000075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47162863.800000004</v>
      </c>
      <c r="E39" s="121">
        <f>E37+E31</f>
        <v>44512570.999999955</v>
      </c>
      <c r="F39" s="121">
        <f>F37+F31</f>
        <v>-77733439.375000075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47162863.800000004</v>
      </c>
      <c r="E50" s="121">
        <f>IF($D42="Y",'FIN-CASHFLOW_CWS'!D58,'FIN-CASHFLOW_CWS'!D70)</f>
        <v>37731639.800000004</v>
      </c>
      <c r="F50" s="121">
        <f>IF($D42="Y",'FIN-CASHFLOW_CWS'!E58,'FIN-CASHFLOW_CWS'!E70)</f>
        <v>28335815.800000004</v>
      </c>
      <c r="G50" s="121">
        <f>IF($D42="Y",'FIN-CASHFLOW_CWS'!F58,'FIN-CASHFLOW_CWS'!F70)</f>
        <v>18866601.800000004</v>
      </c>
      <c r="H50" s="121">
        <f>IF($D42="Y",'FIN-CASHFLOW_CWS'!G58,'FIN-CASHFLOW_CWS'!G70)</f>
        <v>9384446.6000000052</v>
      </c>
      <c r="I50" s="121">
        <f>IF($D42="Y",'FIN-CASHFLOW_CWS'!H58,'FIN-CASHFLOW_CWS'!H70)</f>
        <v>56032596.199999988</v>
      </c>
      <c r="J50" s="121">
        <f>IF($D42="Y",'FIN-CASHFLOW_CWS'!I58,'FIN-CASHFLOW_CWS'!I70)</f>
        <v>46689303.199999988</v>
      </c>
      <c r="K50" s="121">
        <f>IF($D42="Y",'FIN-CASHFLOW_CWS'!J58,'FIN-CASHFLOW_CWS'!J70)</f>
        <v>37318907.999999985</v>
      </c>
      <c r="L50" s="121">
        <f>IF($D42="Y",'FIN-CASHFLOW_CWS'!K58,'FIN-CASHFLOW_CWS'!K70)</f>
        <v>27968901.399999984</v>
      </c>
      <c r="M50" s="121">
        <f>IF($D42="Y",'FIN-CASHFLOW_CWS'!L58,'FIN-CASHFLOW_CWS'!L70)</f>
        <v>18644692.599999983</v>
      </c>
      <c r="N50" s="121">
        <f>IF($D42="Y",'FIN-CASHFLOW_CWS'!M58,'FIN-CASHFLOW_CWS'!M70)</f>
        <v>9297358.7999999821</v>
      </c>
      <c r="O50" s="121">
        <f>IF($D42="Y",'FIN-CASHFLOW_CWS'!N58,'FIN-CASHFLOW_CWS'!N70)</f>
        <v>52951845.599999964</v>
      </c>
      <c r="P50" s="121">
        <f>IF($D42="Y",'FIN-CASHFLOW_CWS'!O58,'FIN-CASHFLOW_CWS'!O70)</f>
        <v>43512325.999999963</v>
      </c>
      <c r="Q50" s="121">
        <f>IF($D42="Y",'FIN-CASHFLOW_CWS'!P58,'FIN-CASHFLOW_CWS'!P70)</f>
        <v>32435582.312499963</v>
      </c>
      <c r="R50" s="121">
        <f>IF($D42="Y",'FIN-CASHFLOW_CWS'!Q58,'FIN-CASHFLOW_CWS'!Q70)</f>
        <v>21503380.874999963</v>
      </c>
      <c r="S50" s="121">
        <f>IF($D42="Y",'FIN-CASHFLOW_CWS'!R58,'FIN-CASHFLOW_CWS'!R70)</f>
        <v>10755095.874999963</v>
      </c>
      <c r="T50" s="121">
        <f>IF($D42="Y",'FIN-CASHFLOW_CWS'!S58,'FIN-CASHFLOW_CWS'!S70)</f>
        <v>-3.7252902984619141E-8</v>
      </c>
      <c r="U50" s="121">
        <f>IF($D42="Y",'FIN-CASHFLOW_CWS'!T58,'FIN-CASHFLOW_CWS'!T70)</f>
        <v>-10773032.000000037</v>
      </c>
      <c r="V50" s="121">
        <f>IF($D42="Y",'FIN-CASHFLOW_CWS'!U58,'FIN-CASHFLOW_CWS'!U70)</f>
        <v>-21442620.812500037</v>
      </c>
      <c r="W50" s="121">
        <f>IF($D42="Y",'FIN-CASHFLOW_CWS'!V58,'FIN-CASHFLOW_CWS'!V70)</f>
        <v>-31104187.937500037</v>
      </c>
      <c r="X50" s="121">
        <f>IF($D42="Y",'FIN-CASHFLOW_CWS'!W58,'FIN-CASHFLOW_CWS'!W70)</f>
        <v>-40786829.937500037</v>
      </c>
      <c r="Y50" s="121">
        <f>IF($D42="Y",'FIN-CASHFLOW_CWS'!X58,'FIN-CASHFLOW_CWS'!X70)</f>
        <v>-50417291.500000037</v>
      </c>
      <c r="Z50" s="121">
        <f>IF($D42="Y",'FIN-CASHFLOW_CWS'!Y58,'FIN-CASHFLOW_CWS'!Y70)</f>
        <v>-60156799.312500037</v>
      </c>
      <c r="AA50" s="121">
        <f>IF($D42="Y",'FIN-CASHFLOW_CWS'!Z58,'FIN-CASHFLOW_CWS'!Z70)</f>
        <v>-69769792.12500003</v>
      </c>
      <c r="AB50" s="121">
        <f>IF($D42="Y",'FIN-CASHFLOW_CWS'!AA58,'FIN-CASHFLOW_CWS'!AA70)</f>
        <v>-79519776.87500003</v>
      </c>
      <c r="AC50" s="121">
        <f>IF($D42="Y",'FIN-CASHFLOW_CWS'!AB58,'FIN-CASHFLOW_CWS'!AB70)</f>
        <v>-88074321.903125033</v>
      </c>
      <c r="AD50" s="121">
        <f>IF($D42="Y",'FIN-CASHFLOW_CWS'!AC58,'FIN-CASHFLOW_CWS'!AC70)</f>
        <v>-96792292.868750036</v>
      </c>
      <c r="AE50" s="121">
        <f>IF($D42="Y",'FIN-CASHFLOW_CWS'!AD58,'FIN-CASHFLOW_CWS'!AD70)</f>
        <v>-105352885.15937504</v>
      </c>
      <c r="AF50" s="121">
        <f>IF($D42="Y",'FIN-CASHFLOW_CWS'!AE58,'FIN-CASHFLOW_CWS'!AE70)</f>
        <v>-113951995.92500004</v>
      </c>
      <c r="AG50" s="121">
        <f>IF($D42="Y",'FIN-CASHFLOW_CWS'!AF58,'FIN-CASHFLOW_CWS'!AF70)</f>
        <v>-122589077.12812504</v>
      </c>
      <c r="AH50" s="121">
        <f>IF($D42="Y",'FIN-CASHFLOW_CWS'!AG58,'FIN-CASHFLOW_CWS'!AG70)</f>
        <v>-131101219.76875004</v>
      </c>
      <c r="AI50" s="121">
        <f>IF($D42="Y",'FIN-CASHFLOW_CWS'!AH58,'FIN-CASHFLOW_CWS'!AH70)</f>
        <v>-139619785.53437504</v>
      </c>
      <c r="AJ50" s="121">
        <f>IF($D42="Y",'FIN-CASHFLOW_CWS'!AI58,'FIN-CASHFLOW_CWS'!AI70)</f>
        <v>-148095426.73750004</v>
      </c>
      <c r="AK50" s="121">
        <f>IF($D42="Y",'FIN-CASHFLOW_CWS'!AJ58,'FIN-CASHFLOW_CWS'!AJ70)</f>
        <v>-156535185.42812505</v>
      </c>
      <c r="AL50" s="121">
        <f>IF($D42="Y",'FIN-CASHFLOW_CWS'!AK58,'FIN-CASHFLOW_CWS'!AK70)</f>
        <v>-165054832.86875007</v>
      </c>
      <c r="AM50" s="121">
        <f>IF($D42="Y",'FIN-CASHFLOW_CWS'!AL58,'FIN-CASHFLOW_CWS'!AL70)</f>
        <v>-173378915.30937508</v>
      </c>
      <c r="AN50" s="121">
        <f>IF($D42="Y",'FIN-CASHFLOW_CWS'!AM58,'FIN-CASHFLOW_CWS'!AM70)</f>
        <v>-181717463.32500008</v>
      </c>
      <c r="AO50" s="121">
        <f>IF($D42="Y",'FIN-CASHFLOW_CWS'!AN58,'FIN-CASHFLOW_CWS'!AN70)</f>
        <v>-192033078.25601572</v>
      </c>
      <c r="AP50" s="121">
        <f>IF($D42="Y",'FIN-CASHFLOW_CWS'!AO58,'FIN-CASHFLOW_CWS'!AO70)</f>
        <v>-202376655.64203134</v>
      </c>
      <c r="AQ50" s="121">
        <f>IF($D42="Y",'FIN-CASHFLOW_CWS'!AP58,'FIN-CASHFLOW_CWS'!AP70)</f>
        <v>-212545971.77304697</v>
      </c>
      <c r="AR50" s="121">
        <f>IF($D42="Y",'FIN-CASHFLOW_CWS'!AQ58,'FIN-CASHFLOW_CWS'!AQ70)</f>
        <v>-222752326.85406259</v>
      </c>
      <c r="AS50" s="121">
        <f>IF($D42="Y",'FIN-CASHFLOW_CWS'!AR58,'FIN-CASHFLOW_CWS'!AR70)</f>
        <v>-232991880.70507821</v>
      </c>
      <c r="AT50" s="121">
        <f>IF($D42="Y",'FIN-CASHFLOW_CWS'!AS58,'FIN-CASHFLOW_CWS'!AS70)</f>
        <v>-243098450.37609383</v>
      </c>
      <c r="AU50" s="121">
        <f>IF($D42="Y",'FIN-CASHFLOW_CWS'!AT58,'FIN-CASHFLOW_CWS'!AT70)</f>
        <v>-253207925.45710945</v>
      </c>
      <c r="AV50" s="121">
        <f>IF($D42="Y",'FIN-CASHFLOW_CWS'!AU58,'FIN-CASHFLOW_CWS'!AU70)</f>
        <v>-263293815.30812508</v>
      </c>
      <c r="AW50" s="121">
        <f>IF($D42="Y",'FIN-CASHFLOW_CWS'!AV58,'FIN-CASHFLOW_CWS'!AV70)</f>
        <v>-273331307.59414071</v>
      </c>
      <c r="AX50" s="121">
        <f>IF($D42="Y",'FIN-CASHFLOW_CWS'!AW58,'FIN-CASHFLOW_CWS'!AW70)</f>
        <v>-283464752.38015634</v>
      </c>
      <c r="AY50" s="121">
        <f>IF($D42="Y",'FIN-CASHFLOW_CWS'!AX58,'FIN-CASHFLOW_CWS'!AX70)</f>
        <v>-293411380.16617197</v>
      </c>
      <c r="AZ50" s="121">
        <f>IF($D42="Y",'FIN-CASHFLOW_CWS'!AY58,'FIN-CASHFLOW_CWS'!AY70)</f>
        <v>-303367883.3221876</v>
      </c>
      <c r="BA50" s="121">
        <f>IF($D42="Y",'FIN-CASHFLOW_CWS'!AZ58,'FIN-CASHFLOW_CWS'!AZ70)</f>
        <v>-317207436.94379109</v>
      </c>
      <c r="BB50" s="121">
        <f>IF($D42="Y",'FIN-CASHFLOW_CWS'!BA58,'FIN-CASHFLOW_CWS'!BA70)</f>
        <v>-331057452.43539459</v>
      </c>
      <c r="BC50" s="121">
        <f>IF($D42="Y",'FIN-CASHFLOW_CWS'!BB58,'FIN-CASHFLOW_CWS'!BB70)</f>
        <v>-344709955.37799811</v>
      </c>
      <c r="BD50" s="121">
        <f>IF($D42="Y",'FIN-CASHFLOW_CWS'!BC58,'FIN-CASHFLOW_CWS'!BC70)</f>
        <v>-358397146.67060161</v>
      </c>
      <c r="BE50" s="121">
        <f>IF($D42="Y",'FIN-CASHFLOW_CWS'!BD58,'FIN-CASHFLOW_CWS'!BD70)</f>
        <v>-372108698.96020514</v>
      </c>
      <c r="BF50" s="121">
        <f>IF($D42="Y",'FIN-CASHFLOW_CWS'!BE58,'FIN-CASHFLOW_CWS'!BE70)</f>
        <v>-385674485.05080867</v>
      </c>
      <c r="BG50" s="121">
        <f>IF($D42="Y",'FIN-CASHFLOW_CWS'!BF58,'FIN-CASHFLOW_CWS'!BF70)</f>
        <v>-399247848.84341216</v>
      </c>
      <c r="BH50" s="121">
        <f>IF($D42="Y",'FIN-CASHFLOW_CWS'!BG58,'FIN-CASHFLOW_CWS'!BG70)</f>
        <v>-412813610.33301568</v>
      </c>
      <c r="BI50" s="121">
        <f>IF($D42="Y",'FIN-CASHFLOW_CWS'!BH58,'FIN-CASHFLOW_CWS'!BH70)</f>
        <v>-426326273.32461917</v>
      </c>
      <c r="BJ50" s="121">
        <f>IF($D42="Y",'FIN-CASHFLOW_CWS'!BI58,'FIN-CASHFLOW_CWS'!BI70)</f>
        <v>-439951713.81622267</v>
      </c>
      <c r="BK50" s="121">
        <f>IF($D42="Y",'FIN-CASHFLOW_CWS'!BJ58,'FIN-CASHFLOW_CWS'!BJ70)</f>
        <v>-453399085.30782616</v>
      </c>
      <c r="BL50" s="121">
        <f>IF($D42="Y",'FIN-CASHFLOW_CWS'!BK58,'FIN-CASHFLOW_CWS'!BK70)</f>
        <v>-470521356.65442967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136040</v>
      </c>
      <c r="I51" s="121">
        <f>'REV-AR_CWS'!H19</f>
        <v>154920</v>
      </c>
      <c r="J51" s="121">
        <f>'REV-AR_CWS'!I19</f>
        <v>171300</v>
      </c>
      <c r="K51" s="121">
        <f>'REV-AR_CWS'!J19</f>
        <v>136040</v>
      </c>
      <c r="L51" s="121">
        <f>'REV-AR_CWS'!K19</f>
        <v>154920</v>
      </c>
      <c r="M51" s="121">
        <f>'REV-AR_CWS'!L19</f>
        <v>119660</v>
      </c>
      <c r="N51" s="121">
        <f>'REV-AR_CWS'!M19</f>
        <v>119660</v>
      </c>
      <c r="O51" s="121">
        <f>'REV-AR_CWS'!N19</f>
        <v>119660</v>
      </c>
      <c r="P51" s="121">
        <f>'REV-AR_CWS'!O19</f>
        <v>68020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47162863.800000004</v>
      </c>
      <c r="E53" s="121">
        <f>SUM(E50:E52)</f>
        <v>37827639.800000004</v>
      </c>
      <c r="F53" s="121">
        <f t="shared" ref="F53:BL53" si="3">SUM(F50:F52)</f>
        <v>28539815.800000004</v>
      </c>
      <c r="G53" s="121">
        <f t="shared" si="3"/>
        <v>19190601.800000004</v>
      </c>
      <c r="H53" s="121">
        <f t="shared" si="3"/>
        <v>9844486.6000000052</v>
      </c>
      <c r="I53" s="121">
        <f t="shared" si="3"/>
        <v>56511516.199999988</v>
      </c>
      <c r="J53" s="121">
        <f t="shared" si="3"/>
        <v>47148603.199999988</v>
      </c>
      <c r="K53" s="121">
        <f t="shared" si="3"/>
        <v>37730947.999999985</v>
      </c>
      <c r="L53" s="121">
        <f t="shared" si="3"/>
        <v>28375821.399999984</v>
      </c>
      <c r="M53" s="121">
        <f t="shared" si="3"/>
        <v>18980352.599999983</v>
      </c>
      <c r="N53" s="121">
        <f t="shared" si="3"/>
        <v>9741018.7999999821</v>
      </c>
      <c r="O53" s="121">
        <f t="shared" si="3"/>
        <v>53623505.599999964</v>
      </c>
      <c r="P53" s="121">
        <f t="shared" si="3"/>
        <v>44432345.999999963</v>
      </c>
      <c r="Q53" s="121">
        <f t="shared" si="3"/>
        <v>33668851.062499963</v>
      </c>
      <c r="R53" s="121">
        <f t="shared" si="3"/>
        <v>22951999.624999963</v>
      </c>
      <c r="S53" s="121">
        <f t="shared" si="3"/>
        <v>12313683.374999963</v>
      </c>
      <c r="T53" s="121">
        <f t="shared" si="3"/>
        <v>1559074.9999999627</v>
      </c>
      <c r="U53" s="121">
        <f t="shared" si="3"/>
        <v>-9168619.5000000373</v>
      </c>
      <c r="V53" s="121">
        <f t="shared" si="3"/>
        <v>-19890214.562500037</v>
      </c>
      <c r="W53" s="121">
        <f t="shared" si="3"/>
        <v>-29674712.937500037</v>
      </c>
      <c r="X53" s="121">
        <f t="shared" si="3"/>
        <v>-39376817.437500037</v>
      </c>
      <c r="Y53" s="121">
        <f t="shared" si="3"/>
        <v>-49205810.250000037</v>
      </c>
      <c r="Z53" s="121">
        <f t="shared" si="3"/>
        <v>-58912918.062500037</v>
      </c>
      <c r="AA53" s="121">
        <f t="shared" si="3"/>
        <v>-68299110.87500003</v>
      </c>
      <c r="AB53" s="121">
        <f t="shared" si="3"/>
        <v>-77800264.37500003</v>
      </c>
      <c r="AC53" s="121">
        <f t="shared" si="3"/>
        <v>-86206673.153125033</v>
      </c>
      <c r="AD53" s="121">
        <f t="shared" si="3"/>
        <v>-94720967.868750036</v>
      </c>
      <c r="AE53" s="121">
        <f t="shared" si="3"/>
        <v>-103142437.65937504</v>
      </c>
      <c r="AF53" s="121">
        <f t="shared" si="3"/>
        <v>-111741015.92500004</v>
      </c>
      <c r="AG53" s="121">
        <f t="shared" si="3"/>
        <v>-120351040.87812504</v>
      </c>
      <c r="AH53" s="121">
        <f t="shared" si="3"/>
        <v>-128996217.26875004</v>
      </c>
      <c r="AI53" s="121">
        <f t="shared" si="3"/>
        <v>-137632365.53437504</v>
      </c>
      <c r="AJ53" s="121">
        <f t="shared" si="3"/>
        <v>-146187870.48750004</v>
      </c>
      <c r="AK53" s="121">
        <f t="shared" si="3"/>
        <v>-154861872.92812505</v>
      </c>
      <c r="AL53" s="121">
        <f t="shared" si="3"/>
        <v>-163537040.36875007</v>
      </c>
      <c r="AM53" s="121">
        <f t="shared" si="3"/>
        <v>-171831962.80937508</v>
      </c>
      <c r="AN53" s="121">
        <f t="shared" si="3"/>
        <v>-180005068.32500008</v>
      </c>
      <c r="AO53" s="121">
        <f t="shared" si="3"/>
        <v>-190063318.25601572</v>
      </c>
      <c r="AP53" s="121">
        <f t="shared" si="3"/>
        <v>-200182464.64203134</v>
      </c>
      <c r="AQ53" s="121">
        <f t="shared" si="3"/>
        <v>-210209232.27304697</v>
      </c>
      <c r="AR53" s="121">
        <f t="shared" si="3"/>
        <v>-220414972.35406259</v>
      </c>
      <c r="AS53" s="121">
        <f t="shared" si="3"/>
        <v>-230616786.20507821</v>
      </c>
      <c r="AT53" s="121">
        <f t="shared" si="3"/>
        <v>-240843044.87609383</v>
      </c>
      <c r="AU53" s="121">
        <f t="shared" si="3"/>
        <v>-251080522.95710945</v>
      </c>
      <c r="AV53" s="121">
        <f t="shared" si="3"/>
        <v>-261233648.80812508</v>
      </c>
      <c r="AW53" s="121">
        <f t="shared" si="3"/>
        <v>-271512700.59414071</v>
      </c>
      <c r="AX53" s="121">
        <f t="shared" si="3"/>
        <v>-281794861.38015634</v>
      </c>
      <c r="AY53" s="121">
        <f t="shared" si="3"/>
        <v>-291715245.16617197</v>
      </c>
      <c r="AZ53" s="121">
        <f t="shared" si="3"/>
        <v>-301546531.8221876</v>
      </c>
      <c r="BA53" s="121">
        <f t="shared" si="3"/>
        <v>-315142354.7437911</v>
      </c>
      <c r="BB53" s="121">
        <f t="shared" si="3"/>
        <v>-328748053.63539457</v>
      </c>
      <c r="BC53" s="121">
        <f t="shared" si="3"/>
        <v>-342255657.47799814</v>
      </c>
      <c r="BD53" s="121">
        <f t="shared" si="3"/>
        <v>-355942233.77060163</v>
      </c>
      <c r="BE53" s="121">
        <f t="shared" si="3"/>
        <v>-369604196.06020516</v>
      </c>
      <c r="BF53" s="121">
        <f t="shared" si="3"/>
        <v>-383276700.45080864</v>
      </c>
      <c r="BG53" s="121">
        <f t="shared" si="3"/>
        <v>-396989765.94341218</v>
      </c>
      <c r="BH53" s="121">
        <f t="shared" si="3"/>
        <v>-410608289.03301567</v>
      </c>
      <c r="BI53" s="121">
        <f t="shared" si="3"/>
        <v>-424370588.52461916</v>
      </c>
      <c r="BJ53" s="121">
        <f t="shared" si="3"/>
        <v>-434476708.61622268</v>
      </c>
      <c r="BK53" s="121">
        <f t="shared" si="3"/>
        <v>-444404759.70782614</v>
      </c>
      <c r="BL53" s="121">
        <f t="shared" si="3"/>
        <v>-456811504.15442967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47162863.800000004</v>
      </c>
      <c r="E60" s="121">
        <f t="shared" si="5"/>
        <v>37869923.13333334</v>
      </c>
      <c r="F60" s="121">
        <f t="shared" si="5"/>
        <v>28616290.800000004</v>
      </c>
      <c r="G60" s="121">
        <f t="shared" si="5"/>
        <v>19275601.800000004</v>
      </c>
      <c r="H60" s="121">
        <f t="shared" si="5"/>
        <v>9937844.9333333392</v>
      </c>
      <c r="I60" s="121">
        <f t="shared" si="5"/>
        <v>56603232.866666652</v>
      </c>
      <c r="J60" s="121">
        <f t="shared" si="5"/>
        <v>47238678.199999988</v>
      </c>
      <c r="K60" s="121">
        <f t="shared" si="5"/>
        <v>37819381.333333321</v>
      </c>
      <c r="L60" s="121">
        <f t="shared" si="5"/>
        <v>28462613.066666652</v>
      </c>
      <c r="M60" s="121">
        <f t="shared" si="5"/>
        <v>19065502.599999983</v>
      </c>
      <c r="N60" s="121">
        <f t="shared" si="5"/>
        <v>9824527.1333333161</v>
      </c>
      <c r="O60" s="121">
        <f t="shared" si="5"/>
        <v>53705372.266666628</v>
      </c>
      <c r="P60" s="121">
        <f t="shared" si="5"/>
        <v>44512570.999999963</v>
      </c>
      <c r="Q60" s="121">
        <f t="shared" si="5"/>
        <v>33747434.395833299</v>
      </c>
      <c r="R60" s="121">
        <f t="shared" si="5"/>
        <v>23028941.291666631</v>
      </c>
      <c r="S60" s="121">
        <f t="shared" si="5"/>
        <v>12388983.374999963</v>
      </c>
      <c r="T60" s="121">
        <f t="shared" si="5"/>
        <v>1632733.333333296</v>
      </c>
      <c r="U60" s="121">
        <f t="shared" si="5"/>
        <v>-9096602.8333333712</v>
      </c>
      <c r="V60" s="121">
        <f t="shared" si="5"/>
        <v>-19819839.562500037</v>
      </c>
      <c r="W60" s="121">
        <f t="shared" si="5"/>
        <v>-29599096.270833369</v>
      </c>
      <c r="X60" s="121">
        <f t="shared" si="5"/>
        <v>-39302959.104166701</v>
      </c>
      <c r="Y60" s="121">
        <f t="shared" si="5"/>
        <v>-49133710.250000037</v>
      </c>
      <c r="Z60" s="121">
        <f t="shared" si="5"/>
        <v>-58842576.395833373</v>
      </c>
      <c r="AA60" s="121">
        <f t="shared" si="5"/>
        <v>-68230527.541666701</v>
      </c>
      <c r="AB60" s="121">
        <f t="shared" si="5"/>
        <v>-77733439.37500003</v>
      </c>
      <c r="AC60" s="121">
        <f t="shared" si="5"/>
        <v>-86147014.819791704</v>
      </c>
      <c r="AD60" s="121">
        <f t="shared" si="5"/>
        <v>-94663067.868750036</v>
      </c>
      <c r="AE60" s="121">
        <f t="shared" si="5"/>
        <v>-103086295.99270837</v>
      </c>
      <c r="AF60" s="121">
        <f t="shared" si="5"/>
        <v>-111686632.59166671</v>
      </c>
      <c r="AG60" s="121">
        <f t="shared" si="5"/>
        <v>-120298415.87812504</v>
      </c>
      <c r="AH60" s="121">
        <f t="shared" si="5"/>
        <v>-128945350.60208337</v>
      </c>
      <c r="AI60" s="121">
        <f t="shared" si="5"/>
        <v>-137583257.2010417</v>
      </c>
      <c r="AJ60" s="121">
        <f t="shared" ref="AJ60:BL60" si="6">AJ58+AJ53</f>
        <v>-146140520.48750004</v>
      </c>
      <c r="AK60" s="121">
        <f t="shared" si="6"/>
        <v>-154816281.2614584</v>
      </c>
      <c r="AL60" s="121">
        <f t="shared" si="6"/>
        <v>-163493207.03541672</v>
      </c>
      <c r="AM60" s="121">
        <f t="shared" si="6"/>
        <v>-171789887.80937508</v>
      </c>
      <c r="AN60" s="121">
        <f t="shared" si="6"/>
        <v>-179964751.65833342</v>
      </c>
      <c r="AO60" s="121">
        <f t="shared" si="6"/>
        <v>-190024759.92268237</v>
      </c>
      <c r="AP60" s="121">
        <f t="shared" si="6"/>
        <v>-200145664.64203134</v>
      </c>
      <c r="AQ60" s="121">
        <f t="shared" si="6"/>
        <v>-210174190.60638031</v>
      </c>
      <c r="AR60" s="121">
        <f t="shared" si="6"/>
        <v>-220381689.02072924</v>
      </c>
      <c r="AS60" s="121">
        <f t="shared" si="6"/>
        <v>-230585261.20507821</v>
      </c>
      <c r="AT60" s="121">
        <f t="shared" si="6"/>
        <v>-240813278.20942718</v>
      </c>
      <c r="AU60" s="121">
        <f t="shared" si="6"/>
        <v>-251052514.62377611</v>
      </c>
      <c r="AV60" s="121">
        <f t="shared" si="6"/>
        <v>-261207398.80812508</v>
      </c>
      <c r="AW60" s="121">
        <f t="shared" si="6"/>
        <v>-271488208.92747402</v>
      </c>
      <c r="AX60" s="121">
        <f t="shared" si="6"/>
        <v>-281772128.04682302</v>
      </c>
      <c r="AY60" s="121">
        <f t="shared" si="6"/>
        <v>-291694270.16617197</v>
      </c>
      <c r="AZ60" s="121">
        <f t="shared" si="6"/>
        <v>-301527315.15552092</v>
      </c>
      <c r="BA60" s="121">
        <f t="shared" si="6"/>
        <v>-315124896.41045779</v>
      </c>
      <c r="BB60" s="121">
        <f t="shared" si="6"/>
        <v>-328732353.63539457</v>
      </c>
      <c r="BC60" s="121">
        <f t="shared" si="6"/>
        <v>-342241715.81133145</v>
      </c>
      <c r="BD60" s="121">
        <f t="shared" si="6"/>
        <v>-355930050.43726832</v>
      </c>
      <c r="BE60" s="121">
        <f t="shared" si="6"/>
        <v>-369593771.06020516</v>
      </c>
      <c r="BF60" s="121">
        <f t="shared" si="6"/>
        <v>-383268033.78414196</v>
      </c>
      <c r="BG60" s="121">
        <f t="shared" si="6"/>
        <v>-396982857.61007887</v>
      </c>
      <c r="BH60" s="121">
        <f t="shared" si="6"/>
        <v>-410603139.03301567</v>
      </c>
      <c r="BI60" s="121">
        <f t="shared" si="6"/>
        <v>-424367196.85795248</v>
      </c>
      <c r="BJ60" s="121">
        <f t="shared" si="6"/>
        <v>-434475075.28288937</v>
      </c>
      <c r="BK60" s="121">
        <f t="shared" si="6"/>
        <v>-444404884.70782614</v>
      </c>
      <c r="BL60" s="121">
        <f t="shared" si="6"/>
        <v>-456813387.48776299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47191455.800000004</v>
      </c>
      <c r="E77" s="121">
        <f>IF($D42="Y",'FIN-CASHFLOW_CWS'!D60,'FIN-CASHFLOW_CWS'!D65)</f>
        <v>47191455.800000004</v>
      </c>
      <c r="F77" s="121">
        <f>IF($D42="Y",'FIN-CASHFLOW_CWS'!E60,'FIN-CASHFLOW_CWS'!E65)</f>
        <v>47191455.800000004</v>
      </c>
      <c r="G77" s="121">
        <f>IF($D42="Y",'FIN-CASHFLOW_CWS'!F60,'FIN-CASHFLOW_CWS'!F65)</f>
        <v>47191455.800000004</v>
      </c>
      <c r="H77" s="121">
        <f>IF($D42="Y",'FIN-CASHFLOW_CWS'!G60,'FIN-CASHFLOW_CWS'!G65)</f>
        <v>47191455.800000004</v>
      </c>
      <c r="I77" s="121">
        <f>IF($D42="Y",'FIN-CASHFLOW_CWS'!H60,'FIN-CASHFLOW_CWS'!H65)</f>
        <v>103224051.99999999</v>
      </c>
      <c r="J77" s="121">
        <f>IF($D42="Y",'FIN-CASHFLOW_CWS'!I60,'FIN-CASHFLOW_CWS'!I65)</f>
        <v>103224051.99999999</v>
      </c>
      <c r="K77" s="121">
        <f>IF($D42="Y",'FIN-CASHFLOW_CWS'!J60,'FIN-CASHFLOW_CWS'!J65)</f>
        <v>103224051.99999999</v>
      </c>
      <c r="L77" s="121">
        <f>IF($D42="Y",'FIN-CASHFLOW_CWS'!K60,'FIN-CASHFLOW_CWS'!K65)</f>
        <v>103224051.99999999</v>
      </c>
      <c r="M77" s="121">
        <f>IF($D42="Y",'FIN-CASHFLOW_CWS'!L60,'FIN-CASHFLOW_CWS'!L65)</f>
        <v>103224051.99999999</v>
      </c>
      <c r="N77" s="121">
        <f>IF($D42="Y",'FIN-CASHFLOW_CWS'!M60,'FIN-CASHFLOW_CWS'!M65)</f>
        <v>103224051.99999999</v>
      </c>
      <c r="O77" s="121">
        <f>IF($D42="Y",'FIN-CASHFLOW_CWS'!N60,'FIN-CASHFLOW_CWS'!N65)</f>
        <v>156175897.59999996</v>
      </c>
      <c r="P77" s="121">
        <f>IF($D42="Y",'FIN-CASHFLOW_CWS'!O60,'FIN-CASHFLOW_CWS'!O65)</f>
        <v>156175897.59999996</v>
      </c>
      <c r="Q77" s="121">
        <f>IF($D42="Y",'FIN-CASHFLOW_CWS'!P60,'FIN-CASHFLOW_CWS'!P65)</f>
        <v>156175897.59999996</v>
      </c>
      <c r="R77" s="121">
        <f>IF($D42="Y",'FIN-CASHFLOW_CWS'!Q60,'FIN-CASHFLOW_CWS'!Q65)</f>
        <v>156175897.59999996</v>
      </c>
      <c r="S77" s="121">
        <f>IF($D42="Y",'FIN-CASHFLOW_CWS'!R60,'FIN-CASHFLOW_CWS'!R65)</f>
        <v>156175897.59999996</v>
      </c>
      <c r="T77" s="121">
        <f>IF($D42="Y",'FIN-CASHFLOW_CWS'!S60,'FIN-CASHFLOW_CWS'!S65)</f>
        <v>156175897.59999996</v>
      </c>
      <c r="U77" s="121">
        <f>IF($D42="Y",'FIN-CASHFLOW_CWS'!T60,'FIN-CASHFLOW_CWS'!T65)</f>
        <v>156175897.59999996</v>
      </c>
      <c r="V77" s="121">
        <f>IF($D42="Y",'FIN-CASHFLOW_CWS'!U60,'FIN-CASHFLOW_CWS'!U65)</f>
        <v>156175897.59999996</v>
      </c>
      <c r="W77" s="121">
        <f>IF($D42="Y",'FIN-CASHFLOW_CWS'!V60,'FIN-CASHFLOW_CWS'!V65)</f>
        <v>156175897.59999996</v>
      </c>
      <c r="X77" s="121">
        <f>IF($D42="Y",'FIN-CASHFLOW_CWS'!W60,'FIN-CASHFLOW_CWS'!W65)</f>
        <v>156175897.59999996</v>
      </c>
      <c r="Y77" s="121">
        <f>IF($D42="Y",'FIN-CASHFLOW_CWS'!X60,'FIN-CASHFLOW_CWS'!X65)</f>
        <v>156175897.59999996</v>
      </c>
      <c r="Z77" s="121">
        <f>IF($D42="Y",'FIN-CASHFLOW_CWS'!Y60,'FIN-CASHFLOW_CWS'!Y65)</f>
        <v>156175897.59999996</v>
      </c>
      <c r="AA77" s="121">
        <f>IF($D42="Y",'FIN-CASHFLOW_CWS'!Z60,'FIN-CASHFLOW_CWS'!Z65)</f>
        <v>156175897.59999996</v>
      </c>
      <c r="AB77" s="121">
        <f>IF($D42="Y",'FIN-CASHFLOW_CWS'!AA60,'FIN-CASHFLOW_CWS'!AA65)</f>
        <v>156175897.59999996</v>
      </c>
      <c r="AC77" s="121">
        <f>IF($D42="Y",'FIN-CASHFLOW_CWS'!AB60,'FIN-CASHFLOW_CWS'!AB65)</f>
        <v>156175897.59999996</v>
      </c>
      <c r="AD77" s="121">
        <f>IF($D42="Y",'FIN-CASHFLOW_CWS'!AC60,'FIN-CASHFLOW_CWS'!AC65)</f>
        <v>156175897.59999996</v>
      </c>
      <c r="AE77" s="121">
        <f>IF($D42="Y",'FIN-CASHFLOW_CWS'!AD60,'FIN-CASHFLOW_CWS'!AD65)</f>
        <v>156175897.59999996</v>
      </c>
      <c r="AF77" s="121">
        <f>IF($D42="Y",'FIN-CASHFLOW_CWS'!AE60,'FIN-CASHFLOW_CWS'!AE65)</f>
        <v>156175897.59999996</v>
      </c>
      <c r="AG77" s="121">
        <f>IF($D42="Y",'FIN-CASHFLOW_CWS'!AF60,'FIN-CASHFLOW_CWS'!AF65)</f>
        <v>156175897.59999996</v>
      </c>
      <c r="AH77" s="121">
        <f>IF($D42="Y",'FIN-CASHFLOW_CWS'!AG60,'FIN-CASHFLOW_CWS'!AG65)</f>
        <v>156175897.59999996</v>
      </c>
      <c r="AI77" s="121">
        <f>IF($D42="Y",'FIN-CASHFLOW_CWS'!AH60,'FIN-CASHFLOW_CWS'!AH65)</f>
        <v>156175897.59999996</v>
      </c>
      <c r="AJ77" s="121">
        <f>IF($D42="Y",'FIN-CASHFLOW_CWS'!AI60,'FIN-CASHFLOW_CWS'!AI65)</f>
        <v>156175897.59999996</v>
      </c>
      <c r="AK77" s="121">
        <f>IF($D42="Y",'FIN-CASHFLOW_CWS'!AJ60,'FIN-CASHFLOW_CWS'!AJ65)</f>
        <v>156175897.59999996</v>
      </c>
      <c r="AL77" s="121">
        <f>IF($D42="Y",'FIN-CASHFLOW_CWS'!AK60,'FIN-CASHFLOW_CWS'!AK65)</f>
        <v>156175897.59999996</v>
      </c>
      <c r="AM77" s="121">
        <f>IF($D42="Y",'FIN-CASHFLOW_CWS'!AL60,'FIN-CASHFLOW_CWS'!AL65)</f>
        <v>156175897.59999996</v>
      </c>
      <c r="AN77" s="121">
        <f>IF($D42="Y",'FIN-CASHFLOW_CWS'!AM60,'FIN-CASHFLOW_CWS'!AM65)</f>
        <v>156175897.59999996</v>
      </c>
      <c r="AO77" s="121">
        <f>IF($D42="Y",'FIN-CASHFLOW_CWS'!AN60,'FIN-CASHFLOW_CWS'!AN65)</f>
        <v>156175897.59999996</v>
      </c>
      <c r="AP77" s="121">
        <f>IF($D42="Y",'FIN-CASHFLOW_CWS'!AO60,'FIN-CASHFLOW_CWS'!AO65)</f>
        <v>156175897.59999996</v>
      </c>
      <c r="AQ77" s="121">
        <f>IF($D42="Y",'FIN-CASHFLOW_CWS'!AP60,'FIN-CASHFLOW_CWS'!AP65)</f>
        <v>156175897.59999996</v>
      </c>
      <c r="AR77" s="121">
        <f>IF($D42="Y",'FIN-CASHFLOW_CWS'!AQ60,'FIN-CASHFLOW_CWS'!AQ65)</f>
        <v>156175897.59999996</v>
      </c>
      <c r="AS77" s="121">
        <f>IF($D42="Y",'FIN-CASHFLOW_CWS'!AR60,'FIN-CASHFLOW_CWS'!AR65)</f>
        <v>156175897.59999996</v>
      </c>
      <c r="AT77" s="121">
        <f>IF($D42="Y",'FIN-CASHFLOW_CWS'!AS60,'FIN-CASHFLOW_CWS'!AS65)</f>
        <v>156175897.59999996</v>
      </c>
      <c r="AU77" s="121">
        <f>IF($D42="Y",'FIN-CASHFLOW_CWS'!AT60,'FIN-CASHFLOW_CWS'!AT65)</f>
        <v>156175897.59999996</v>
      </c>
      <c r="AV77" s="121">
        <f>IF($D42="Y",'FIN-CASHFLOW_CWS'!AU60,'FIN-CASHFLOW_CWS'!AU65)</f>
        <v>156175897.59999996</v>
      </c>
      <c r="AW77" s="121">
        <f>IF($D42="Y",'FIN-CASHFLOW_CWS'!AV60,'FIN-CASHFLOW_CWS'!AV65)</f>
        <v>156175897.59999996</v>
      </c>
      <c r="AX77" s="121">
        <f>IF($D42="Y",'FIN-CASHFLOW_CWS'!AW60,'FIN-CASHFLOW_CWS'!AW65)</f>
        <v>156175897.59999996</v>
      </c>
      <c r="AY77" s="121">
        <f>IF($D42="Y",'FIN-CASHFLOW_CWS'!AX60,'FIN-CASHFLOW_CWS'!AX65)</f>
        <v>156175897.59999996</v>
      </c>
      <c r="AZ77" s="121">
        <f>IF($D42="Y",'FIN-CASHFLOW_CWS'!AY60,'FIN-CASHFLOW_CWS'!AY65)</f>
        <v>156175897.59999996</v>
      </c>
      <c r="BA77" s="121">
        <f>IF($D42="Y",'FIN-CASHFLOW_CWS'!AZ60,'FIN-CASHFLOW_CWS'!AZ65)</f>
        <v>156175897.59999996</v>
      </c>
      <c r="BB77" s="121">
        <f>IF($D42="Y",'FIN-CASHFLOW_CWS'!BA60,'FIN-CASHFLOW_CWS'!BA65)</f>
        <v>156175897.59999996</v>
      </c>
      <c r="BC77" s="121">
        <f>IF($D42="Y",'FIN-CASHFLOW_CWS'!BB60,'FIN-CASHFLOW_CWS'!BB65)</f>
        <v>156175897.59999996</v>
      </c>
      <c r="BD77" s="121">
        <f>IF($D42="Y",'FIN-CASHFLOW_CWS'!BC60,'FIN-CASHFLOW_CWS'!BC65)</f>
        <v>156175897.59999996</v>
      </c>
      <c r="BE77" s="121">
        <f>IF($D42="Y",'FIN-CASHFLOW_CWS'!BD60,'FIN-CASHFLOW_CWS'!BD65)</f>
        <v>156175897.59999996</v>
      </c>
      <c r="BF77" s="121">
        <f>IF($D42="Y",'FIN-CASHFLOW_CWS'!BE60,'FIN-CASHFLOW_CWS'!BE65)</f>
        <v>156175897.59999996</v>
      </c>
      <c r="BG77" s="121">
        <f>IF($D42="Y",'FIN-CASHFLOW_CWS'!BF60,'FIN-CASHFLOW_CWS'!BF65)</f>
        <v>156175897.59999996</v>
      </c>
      <c r="BH77" s="121">
        <f>IF($D42="Y",'FIN-CASHFLOW_CWS'!BG60,'FIN-CASHFLOW_CWS'!BG65)</f>
        <v>156175897.59999996</v>
      </c>
      <c r="BI77" s="121">
        <f>IF($D42="Y",'FIN-CASHFLOW_CWS'!BH60,'FIN-CASHFLOW_CWS'!BH65)</f>
        <v>156175897.59999996</v>
      </c>
      <c r="BJ77" s="121">
        <f>IF($D42="Y",'FIN-CASHFLOW_CWS'!BI60,'FIN-CASHFLOW_CWS'!BI65)</f>
        <v>156175897.59999996</v>
      </c>
      <c r="BK77" s="121">
        <f>IF($D42="Y",'FIN-CASHFLOW_CWS'!BJ60,'FIN-CASHFLOW_CWS'!BJ65)</f>
        <v>156175897.59999996</v>
      </c>
      <c r="BL77" s="121">
        <f>IF($D42="Y",'FIN-CASHFLOW_CWS'!BK60,'FIN-CASHFLOW_CWS'!BK65)</f>
        <v>156175897.59999996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-37469610.866666667</v>
      </c>
      <c r="J78" s="121">
        <f t="shared" si="10"/>
        <v>-46824819.133333333</v>
      </c>
      <c r="K78" s="121">
        <f t="shared" si="10"/>
        <v>-56177373.799999997</v>
      </c>
      <c r="L78" s="121">
        <f t="shared" si="10"/>
        <v>-65572670.666666664</v>
      </c>
      <c r="M78" s="121">
        <f t="shared" si="10"/>
        <v>-74929438.933333337</v>
      </c>
      <c r="N78" s="121">
        <f t="shared" si="10"/>
        <v>-84290549.400000006</v>
      </c>
      <c r="O78" s="121">
        <f t="shared" si="10"/>
        <v>-93639524.866666675</v>
      </c>
      <c r="P78" s="121">
        <f t="shared" si="10"/>
        <v>-102974525.33333334</v>
      </c>
      <c r="Q78" s="121">
        <f t="shared" si="10"/>
        <v>-112323326.60000001</v>
      </c>
      <c r="R78" s="121">
        <f t="shared" si="10"/>
        <v>-123089663.20416668</v>
      </c>
      <c r="S78" s="121">
        <f t="shared" si="10"/>
        <v>-133805756.30833335</v>
      </c>
      <c r="T78" s="121">
        <f t="shared" si="10"/>
        <v>-144510514.22500002</v>
      </c>
      <c r="U78" s="121">
        <f t="shared" si="10"/>
        <v>-155234364.26666668</v>
      </c>
      <c r="V78" s="121">
        <f t="shared" si="10"/>
        <v>-165931300.43333334</v>
      </c>
      <c r="W78" s="121">
        <f t="shared" si="10"/>
        <v>-176622137.16249999</v>
      </c>
      <c r="X78" s="121">
        <f t="shared" si="10"/>
        <v>-186336593.87083334</v>
      </c>
      <c r="Y78" s="121">
        <f t="shared" si="10"/>
        <v>-196040456.70416668</v>
      </c>
      <c r="Z78" s="121">
        <f t="shared" si="10"/>
        <v>-205763207.85000002</v>
      </c>
      <c r="AA78" s="121">
        <f t="shared" si="10"/>
        <v>-215504473.99583337</v>
      </c>
      <c r="AB78" s="121">
        <f t="shared" si="10"/>
        <v>-225227225.14166671</v>
      </c>
      <c r="AC78" s="121">
        <f t="shared" si="10"/>
        <v>-234989336.97500005</v>
      </c>
      <c r="AD78" s="121">
        <f t="shared" si="10"/>
        <v>-243410472.41979173</v>
      </c>
      <c r="AE78" s="121">
        <f t="shared" si="10"/>
        <v>-251917885.46875006</v>
      </c>
      <c r="AF78" s="121">
        <f t="shared" si="10"/>
        <v>-260448033.59270841</v>
      </c>
      <c r="AG78" s="121">
        <f t="shared" si="10"/>
        <v>-268999770.19166672</v>
      </c>
      <c r="AH78" s="121">
        <f t="shared" si="10"/>
        <v>-277553233.47812504</v>
      </c>
      <c r="AI78" s="121">
        <f t="shared" si="10"/>
        <v>-286141848.20208335</v>
      </c>
      <c r="AJ78" s="121">
        <f t="shared" si="10"/>
        <v>-294672834.80104166</v>
      </c>
      <c r="AK78" s="121">
        <f t="shared" si="10"/>
        <v>-303230098.08749998</v>
      </c>
      <c r="AL78" s="121">
        <f t="shared" si="10"/>
        <v>-311730898.8614583</v>
      </c>
      <c r="AM78" s="121">
        <f t="shared" si="10"/>
        <v>-320252304.63541663</v>
      </c>
      <c r="AN78" s="121">
        <f t="shared" si="10"/>
        <v>-328753105.40937495</v>
      </c>
      <c r="AO78" s="121">
        <f t="shared" si="10"/>
        <v>-337170969.25833327</v>
      </c>
      <c r="AP78" s="121">
        <f t="shared" si="10"/>
        <v>-347234865.52268225</v>
      </c>
      <c r="AQ78" s="121">
        <f t="shared" si="10"/>
        <v>-357353826.24203122</v>
      </c>
      <c r="AR78" s="121">
        <f t="shared" si="10"/>
        <v>-367487328.20638019</v>
      </c>
      <c r="AS78" s="121">
        <f t="shared" si="10"/>
        <v>-377642338.62072915</v>
      </c>
      <c r="AT78" s="121">
        <f t="shared" si="10"/>
        <v>-387793422.80507809</v>
      </c>
      <c r="AU78" s="121">
        <f t="shared" si="10"/>
        <v>-397968951.80942702</v>
      </c>
      <c r="AV78" s="121">
        <f t="shared" si="10"/>
        <v>-408103212.22377598</v>
      </c>
      <c r="AW78" s="121">
        <f t="shared" si="10"/>
        <v>-418258096.40812492</v>
      </c>
      <c r="AX78" s="121">
        <f t="shared" si="10"/>
        <v>-428372694.52747387</v>
      </c>
      <c r="AY78" s="121">
        <f t="shared" si="10"/>
        <v>-438507897.64682281</v>
      </c>
      <c r="AZ78" s="121">
        <f t="shared" si="10"/>
        <v>-448622495.76617175</v>
      </c>
      <c r="BA78" s="121">
        <f t="shared" si="10"/>
        <v>-458682988.7555207</v>
      </c>
      <c r="BB78" s="121">
        <f t="shared" si="10"/>
        <v>-472281444.81045753</v>
      </c>
      <c r="BC78" s="121">
        <f t="shared" si="10"/>
        <v>-485892401.23539436</v>
      </c>
      <c r="BD78" s="121">
        <f t="shared" si="10"/>
        <v>-499504115.0113312</v>
      </c>
      <c r="BE78" s="121">
        <f t="shared" si="10"/>
        <v>-513137337.23726803</v>
      </c>
      <c r="BF78" s="121">
        <f t="shared" si="10"/>
        <v>-526753818.66020489</v>
      </c>
      <c r="BG78" s="121">
        <f t="shared" si="10"/>
        <v>-540380842.18414176</v>
      </c>
      <c r="BH78" s="121">
        <f t="shared" si="10"/>
        <v>-553993314.41007864</v>
      </c>
      <c r="BI78" s="121">
        <f t="shared" si="10"/>
        <v>-567613595.83301544</v>
      </c>
      <c r="BJ78" s="121">
        <f t="shared" si="10"/>
        <v>-581220189.65795231</v>
      </c>
      <c r="BK78" s="121">
        <f t="shared" si="10"/>
        <v>-594847388.48288918</v>
      </c>
      <c r="BL78" s="121">
        <f t="shared" si="10"/>
        <v>-608453982.30782604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-9325756.8666666653</v>
      </c>
      <c r="I79" s="70">
        <f>'FIN-CASHFLOW_CWS'!H35</f>
        <v>-9355208.2666666657</v>
      </c>
      <c r="J79" s="70">
        <f>'FIN-CASHFLOW_CWS'!I35</f>
        <v>-9352554.666666666</v>
      </c>
      <c r="K79" s="70">
        <f>'FIN-CASHFLOW_CWS'!J35</f>
        <v>-9395296.8666666653</v>
      </c>
      <c r="L79" s="70">
        <f>'FIN-CASHFLOW_CWS'!K35</f>
        <v>-9356768.2666666657</v>
      </c>
      <c r="M79" s="70">
        <f>'FIN-CASHFLOW_CWS'!L35</f>
        <v>-9361110.4666666668</v>
      </c>
      <c r="N79" s="70">
        <f>'FIN-CASHFLOW_CWS'!M35</f>
        <v>-9348975.4666666668</v>
      </c>
      <c r="O79" s="70">
        <f>'FIN-CASHFLOW_CWS'!N35</f>
        <v>-9335000.4666666668</v>
      </c>
      <c r="P79" s="70">
        <f>'FIN-CASHFLOW_CWS'!O35</f>
        <v>-9348801.2666666657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47162863.800000004</v>
      </c>
      <c r="E80" s="121">
        <f>SUM(E77:E79)</f>
        <v>37773923.13333334</v>
      </c>
      <c r="F80" s="121">
        <f t="shared" ref="F80:BL80" si="11">SUM(F77:F79)</f>
        <v>28412290.800000004</v>
      </c>
      <c r="G80" s="121">
        <f t="shared" si="11"/>
        <v>19047601.800000004</v>
      </c>
      <c r="H80" s="121">
        <f t="shared" si="11"/>
        <v>9721844.9333333392</v>
      </c>
      <c r="I80" s="121">
        <f t="shared" si="11"/>
        <v>56399232.866666652</v>
      </c>
      <c r="J80" s="121">
        <f t="shared" si="11"/>
        <v>47046678.199999988</v>
      </c>
      <c r="K80" s="121">
        <f t="shared" si="11"/>
        <v>37651381.333333321</v>
      </c>
      <c r="L80" s="121">
        <f t="shared" si="11"/>
        <v>28294613.066666655</v>
      </c>
      <c r="M80" s="121">
        <f t="shared" si="11"/>
        <v>18933502.599999979</v>
      </c>
      <c r="N80" s="121">
        <f t="shared" si="11"/>
        <v>9584527.1333333123</v>
      </c>
      <c r="O80" s="121">
        <f t="shared" si="11"/>
        <v>53201372.266666621</v>
      </c>
      <c r="P80" s="121">
        <f t="shared" si="11"/>
        <v>43852570.999999955</v>
      </c>
      <c r="Q80" s="121">
        <f t="shared" si="11"/>
        <v>33086234.395833291</v>
      </c>
      <c r="R80" s="121">
        <f t="shared" si="11"/>
        <v>22370141.291666619</v>
      </c>
      <c r="S80" s="121">
        <f t="shared" si="11"/>
        <v>11665383.374999946</v>
      </c>
      <c r="T80" s="121">
        <f t="shared" si="11"/>
        <v>941533.33333327435</v>
      </c>
      <c r="U80" s="121">
        <f t="shared" si="11"/>
        <v>-9755402.8333333824</v>
      </c>
      <c r="V80" s="121">
        <f t="shared" si="11"/>
        <v>-20446239.562500037</v>
      </c>
      <c r="W80" s="121">
        <f t="shared" si="11"/>
        <v>-30160696.270833366</v>
      </c>
      <c r="X80" s="121">
        <f t="shared" si="11"/>
        <v>-39864559.104166709</v>
      </c>
      <c r="Y80" s="121">
        <f t="shared" si="11"/>
        <v>-49587310.250000052</v>
      </c>
      <c r="Z80" s="121">
        <f t="shared" si="11"/>
        <v>-59328576.395833395</v>
      </c>
      <c r="AA80" s="121">
        <f t="shared" si="11"/>
        <v>-69051327.541666731</v>
      </c>
      <c r="AB80" s="121">
        <f t="shared" si="11"/>
        <v>-78813439.375000075</v>
      </c>
      <c r="AC80" s="121">
        <f t="shared" si="11"/>
        <v>-87234574.819791764</v>
      </c>
      <c r="AD80" s="121">
        <f t="shared" si="11"/>
        <v>-95741987.868750095</v>
      </c>
      <c r="AE80" s="121">
        <f t="shared" si="11"/>
        <v>-104272135.99270843</v>
      </c>
      <c r="AF80" s="121">
        <f t="shared" si="11"/>
        <v>-112823872.59166677</v>
      </c>
      <c r="AG80" s="121">
        <f t="shared" si="11"/>
        <v>-121377335.87812509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47162863.800000004</v>
      </c>
      <c r="E82" s="121">
        <f t="shared" si="12"/>
        <v>37869923.13333334</v>
      </c>
      <c r="F82" s="121">
        <f t="shared" si="12"/>
        <v>28616290.800000004</v>
      </c>
      <c r="G82" s="121">
        <f t="shared" si="12"/>
        <v>19275601.800000004</v>
      </c>
      <c r="H82" s="121">
        <f t="shared" si="12"/>
        <v>9937844.9333333392</v>
      </c>
      <c r="I82" s="121">
        <f t="shared" si="12"/>
        <v>56603232.866666652</v>
      </c>
      <c r="J82" s="121">
        <f t="shared" si="12"/>
        <v>47238678.199999988</v>
      </c>
      <c r="K82" s="121">
        <f t="shared" si="12"/>
        <v>37819381.333333321</v>
      </c>
      <c r="L82" s="121">
        <f t="shared" si="12"/>
        <v>28462613.066666655</v>
      </c>
      <c r="M82" s="121">
        <f t="shared" si="12"/>
        <v>19065502.599999979</v>
      </c>
      <c r="N82" s="121">
        <f t="shared" si="12"/>
        <v>9824527.1333333123</v>
      </c>
      <c r="O82" s="121">
        <f t="shared" si="12"/>
        <v>53705372.266666621</v>
      </c>
      <c r="P82" s="121">
        <f t="shared" si="12"/>
        <v>44512570.999999955</v>
      </c>
      <c r="Q82" s="121">
        <f t="shared" si="12"/>
        <v>33747434.395833291</v>
      </c>
      <c r="R82" s="121">
        <f t="shared" si="12"/>
        <v>23028941.291666619</v>
      </c>
      <c r="S82" s="121">
        <f t="shared" si="12"/>
        <v>12388983.374999946</v>
      </c>
      <c r="T82" s="121">
        <f t="shared" si="12"/>
        <v>1632733.3333332743</v>
      </c>
      <c r="U82" s="121">
        <f t="shared" si="12"/>
        <v>-9096602.8333333824</v>
      </c>
      <c r="V82" s="121">
        <f t="shared" si="12"/>
        <v>-19819839.562500037</v>
      </c>
      <c r="W82" s="121">
        <f t="shared" si="12"/>
        <v>-29599096.270833366</v>
      </c>
      <c r="X82" s="121">
        <f t="shared" si="12"/>
        <v>-39302959.104166709</v>
      </c>
      <c r="Y82" s="121">
        <f t="shared" si="12"/>
        <v>-49133710.250000052</v>
      </c>
      <c r="Z82" s="121">
        <f t="shared" si="12"/>
        <v>-58842576.395833395</v>
      </c>
      <c r="AA82" s="121">
        <f t="shared" si="12"/>
        <v>-68230527.541666731</v>
      </c>
      <c r="AB82" s="121">
        <f t="shared" si="12"/>
        <v>-77733439.375000075</v>
      </c>
      <c r="AC82" s="121">
        <f t="shared" si="12"/>
        <v>-86147014.819791764</v>
      </c>
      <c r="AD82" s="121">
        <f t="shared" si="12"/>
        <v>-94663067.868750095</v>
      </c>
      <c r="AE82" s="121">
        <f t="shared" si="12"/>
        <v>-103086295.99270843</v>
      </c>
      <c r="AF82" s="121">
        <f t="shared" si="12"/>
        <v>-111686632.59166677</v>
      </c>
      <c r="AG82" s="121">
        <f t="shared" si="12"/>
        <v>-120298415.87812509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-150491627.72956821</v>
      </c>
      <c r="E4" s="121">
        <f>'FIN-VALUE_CWS'!E34</f>
        <v>56032596.199999981</v>
      </c>
      <c r="G4" s="245">
        <f>'FIN-VALUE_CWS'!F34</f>
        <v>-0.37233032192787452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-217189818.78277683</v>
      </c>
      <c r="E5" s="121">
        <f>'FIN-VALUE_CWS'!E35</f>
        <v>52951845.599999979</v>
      </c>
      <c r="G5" s="245">
        <f>'FIN-VALUE_CWS'!F35</f>
        <v>-0.243804455921389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-9482155.1999999993</v>
      </c>
      <c r="H6" s="121">
        <f>'FIN-CASHFLOW_CWS'!H67</f>
        <v>-9384446.5999999996</v>
      </c>
      <c r="I6" s="121">
        <f>'FIN-CASHFLOW_CWS'!I67</f>
        <v>-9343293</v>
      </c>
      <c r="J6" s="121">
        <f>'FIN-CASHFLOW_CWS'!J67</f>
        <v>-9370395.1999999993</v>
      </c>
      <c r="K6" s="121">
        <f>'FIN-CASHFLOW_CWS'!K67</f>
        <v>-9350006.5999999996</v>
      </c>
      <c r="L6" s="121">
        <f>'FIN-CASHFLOW_CWS'!L67</f>
        <v>-9324208.8000000007</v>
      </c>
      <c r="M6" s="121">
        <f>'FIN-CASHFLOW_CWS'!M67</f>
        <v>-9347333.8000000007</v>
      </c>
      <c r="N6" s="121">
        <f>'FIN-CASHFLOW_CWS'!N67</f>
        <v>-9297358.8000000007</v>
      </c>
      <c r="O6" s="121">
        <f>'FIN-CASHFLOW_CWS'!O67</f>
        <v>-9439519.5999999996</v>
      </c>
      <c r="P6" s="121">
        <f>'FIN-CASHFLOW_CWS'!P67</f>
        <v>-11076743.6875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-37807009.200000003</v>
      </c>
      <c r="I8" s="121">
        <f>'FIN-CASHFLOW_CWS'!I69</f>
        <v>-47191455.800000004</v>
      </c>
      <c r="J8" s="121">
        <f>'FIN-CASHFLOW_CWS'!J69</f>
        <v>-56534748.800000004</v>
      </c>
      <c r="K8" s="121">
        <f>'FIN-CASHFLOW_CWS'!K69</f>
        <v>-65905144</v>
      </c>
      <c r="L8" s="121">
        <f>'FIN-CASHFLOW_CWS'!L69</f>
        <v>-75255150.599999994</v>
      </c>
      <c r="M8" s="121">
        <f>'FIN-CASHFLOW_CWS'!M69</f>
        <v>-84579359.399999991</v>
      </c>
      <c r="N8" s="121">
        <f>'FIN-CASHFLOW_CWS'!N69</f>
        <v>-93926693.199999988</v>
      </c>
      <c r="O8" s="121">
        <f>'FIN-CASHFLOW_CWS'!O69</f>
        <v>-103224051.99999999</v>
      </c>
      <c r="P8" s="121">
        <f>'FIN-CASHFLOW_CWS'!P69</f>
        <v>-112663571.59999998</v>
      </c>
      <c r="Q8" s="121">
        <f>'FIN-CASHFLOW_CWS'!Q69</f>
        <v>-123740315.28749998</v>
      </c>
      <c r="R8" s="121">
        <f>'FIN-CASHFLOW_CWS'!R69</f>
        <v>-134672516.72499996</v>
      </c>
      <c r="S8" s="121">
        <f>'FIN-CASHFLOW_CWS'!S69</f>
        <v>-145420801.72499996</v>
      </c>
      <c r="T8" s="121">
        <f>'FIN-CASHFLOW_CWS'!T69</f>
        <v>-156175897.59999996</v>
      </c>
      <c r="U8" s="121">
        <f>'FIN-CASHFLOW_CWS'!U69</f>
        <v>-166948929.59999996</v>
      </c>
      <c r="V8" s="121">
        <f>'FIN-CASHFLOW_CWS'!V69</f>
        <v>-177618518.41249996</v>
      </c>
      <c r="W8" s="121">
        <f>'FIN-CASHFLOW_CWS'!W69</f>
        <v>-187280085.53749996</v>
      </c>
      <c r="X8" s="121">
        <f>'FIN-CASHFLOW_CWS'!X69</f>
        <v>-196962727.53749996</v>
      </c>
      <c r="Y8" s="121">
        <f>'FIN-CASHFLOW_CWS'!Y69</f>
        <v>-206593189.09999996</v>
      </c>
      <c r="Z8" s="121">
        <f>'FIN-CASHFLOW_CWS'!Z69</f>
        <v>-216332696.91249996</v>
      </c>
      <c r="AA8" s="121">
        <f>'FIN-CASHFLOW_CWS'!AA69</f>
        <v>-225945689.72499996</v>
      </c>
      <c r="AB8" s="121">
        <f>'FIN-CASHFLOW_CWS'!AB69</f>
        <v>-235695674.47499996</v>
      </c>
      <c r="AC8" s="121">
        <f>'FIN-CASHFLOW_CWS'!AC69</f>
        <v>-244250219.50312495</v>
      </c>
      <c r="AD8" s="121">
        <f>'FIN-CASHFLOW_CWS'!AD69</f>
        <v>-252968190.46874994</v>
      </c>
      <c r="AE8" s="121">
        <f>'FIN-CASHFLOW_CWS'!AE69</f>
        <v>-261528782.75937495</v>
      </c>
      <c r="AF8" s="121">
        <f>'FIN-CASHFLOW_CWS'!AF69</f>
        <v>-270127893.52499992</v>
      </c>
      <c r="AG8" s="121">
        <f>'FIN-CASHFLOW_CWS'!AG69</f>
        <v>-278764974.72812492</v>
      </c>
      <c r="AH8" s="121">
        <f>'FIN-CASHFLOW_CWS'!AH69</f>
        <v>-287277117.36874992</v>
      </c>
      <c r="AI8" s="121">
        <f>'FIN-CASHFLOW_CWS'!AI69</f>
        <v>-295795683.13437492</v>
      </c>
      <c r="AJ8" s="121">
        <f>'FIN-CASHFLOW_CWS'!AJ69</f>
        <v>-304271324.33749992</v>
      </c>
      <c r="AK8" s="121">
        <f>'FIN-CASHFLOW_CWS'!AK69</f>
        <v>-312711083.02812493</v>
      </c>
      <c r="AL8" s="121">
        <f>'FIN-CASHFLOW_CWS'!AL69</f>
        <v>-321230730.46874994</v>
      </c>
      <c r="AM8" s="121">
        <f>'FIN-CASHFLOW_CWS'!AM69</f>
        <v>-329554812.90937495</v>
      </c>
      <c r="AN8" s="121">
        <f>'FIN-CASHFLOW_CWS'!AN69</f>
        <v>-337893360.92499995</v>
      </c>
      <c r="AO8" s="121">
        <f>'FIN-CASHFLOW_CWS'!AO69</f>
        <v>-348208975.85601556</v>
      </c>
      <c r="AP8" s="121">
        <f>'FIN-CASHFLOW_CWS'!AP69</f>
        <v>-358552553.24203122</v>
      </c>
      <c r="AQ8" s="121">
        <f>'FIN-CASHFLOW_CWS'!AQ69</f>
        <v>-368721869.37304682</v>
      </c>
      <c r="AR8" s="121">
        <f>'FIN-CASHFLOW_CWS'!AR69</f>
        <v>-378928224.45406246</v>
      </c>
      <c r="AS8" s="121">
        <f>'FIN-CASHFLOW_CWS'!AS69</f>
        <v>-389167778.30507809</v>
      </c>
      <c r="AT8" s="121">
        <f>'FIN-CASHFLOW_CWS'!AT69</f>
        <v>-399274347.97609371</v>
      </c>
      <c r="AU8" s="121">
        <f>'FIN-CASHFLOW_CWS'!AU69</f>
        <v>-409383823.05710936</v>
      </c>
      <c r="AV8" s="121">
        <f>'FIN-CASHFLOW_CWS'!AV69</f>
        <v>-419469712.90812498</v>
      </c>
      <c r="AW8" s="121">
        <f>'FIN-CASHFLOW_CWS'!AW69</f>
        <v>-429507205.19414061</v>
      </c>
      <c r="AX8" s="121">
        <f>'FIN-CASHFLOW_CWS'!AX69</f>
        <v>-439640649.98015624</v>
      </c>
      <c r="AY8" s="121">
        <f>'FIN-CASHFLOW_CWS'!AY69</f>
        <v>-449587277.76617187</v>
      </c>
      <c r="AZ8" s="121">
        <f>'FIN-CASHFLOW_CWS'!AZ69</f>
        <v>-459543780.92218751</v>
      </c>
      <c r="BA8" s="121">
        <f>'FIN-CASHFLOW_CWS'!BA69</f>
        <v>-473383334.543791</v>
      </c>
      <c r="BB8" s="121">
        <f>'FIN-CASHFLOW_CWS'!BB69</f>
        <v>-487233350.03539449</v>
      </c>
      <c r="BC8" s="121">
        <f>'FIN-CASHFLOW_CWS'!BC69</f>
        <v>-500885852.97799802</v>
      </c>
      <c r="BD8" s="121">
        <f>'FIN-CASHFLOW_CWS'!BD69</f>
        <v>-514573044.27060151</v>
      </c>
      <c r="BE8" s="121">
        <f>'FIN-CASHFLOW_CWS'!BE69</f>
        <v>-528284596.56020504</v>
      </c>
      <c r="BF8" s="121">
        <f>'FIN-CASHFLOW_CWS'!BF69</f>
        <v>-541850382.65080857</v>
      </c>
      <c r="BG8" s="121">
        <f>'FIN-CASHFLOW_CWS'!BG69</f>
        <v>-555423746.44341207</v>
      </c>
      <c r="BH8" s="121">
        <f>'FIN-CASHFLOW_CWS'!BH69</f>
        <v>-568989507.93301558</v>
      </c>
      <c r="BI8" s="121">
        <f>'FIN-CASHFLOW_CWS'!BI69</f>
        <v>-582502170.92461908</v>
      </c>
      <c r="BJ8" s="121">
        <f>'FIN-CASHFLOW_CWS'!BJ69</f>
        <v>-596127611.41622257</v>
      </c>
      <c r="BK8" s="121">
        <f>'FIN-CASHFLOW_CWS'!BK69</f>
        <v>-609574982.90782607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-37807009.200000003</v>
      </c>
      <c r="H9" s="121">
        <f>'FIN-CASHFLOW_CWS'!H70</f>
        <v>-47191455.800000004</v>
      </c>
      <c r="I9" s="121">
        <f>'FIN-CASHFLOW_CWS'!I70</f>
        <v>-56534748.800000004</v>
      </c>
      <c r="J9" s="121">
        <f>'FIN-CASHFLOW_CWS'!J70</f>
        <v>-65905144</v>
      </c>
      <c r="K9" s="121">
        <f>'FIN-CASHFLOW_CWS'!K70</f>
        <v>-75255150.599999994</v>
      </c>
      <c r="L9" s="121">
        <f>'FIN-CASHFLOW_CWS'!L70</f>
        <v>-84579359.399999991</v>
      </c>
      <c r="M9" s="121">
        <f>'FIN-CASHFLOW_CWS'!M70</f>
        <v>-93926693.199999988</v>
      </c>
      <c r="N9" s="121">
        <f>'FIN-CASHFLOW_CWS'!N70</f>
        <v>-103224051.99999999</v>
      </c>
      <c r="O9" s="121">
        <f>'FIN-CASHFLOW_CWS'!O70</f>
        <v>-112663571.59999998</v>
      </c>
      <c r="P9" s="121">
        <f>'FIN-CASHFLOW_CWS'!P70</f>
        <v>-123740315.28749998</v>
      </c>
      <c r="Q9" s="121">
        <f>'FIN-CASHFLOW_CWS'!Q70</f>
        <v>-134672516.72499996</v>
      </c>
      <c r="R9" s="121">
        <f>'FIN-CASHFLOW_CWS'!R70</f>
        <v>-145420801.72499996</v>
      </c>
      <c r="S9" s="121">
        <f>'FIN-CASHFLOW_CWS'!S70</f>
        <v>-156175897.59999996</v>
      </c>
      <c r="T9" s="121">
        <f>'FIN-CASHFLOW_CWS'!T70</f>
        <v>-166948929.59999996</v>
      </c>
      <c r="U9" s="121">
        <f>'FIN-CASHFLOW_CWS'!U70</f>
        <v>-177618518.41249996</v>
      </c>
      <c r="V9" s="121">
        <f>'FIN-CASHFLOW_CWS'!V70</f>
        <v>-187280085.53749996</v>
      </c>
      <c r="W9" s="121">
        <f>'FIN-CASHFLOW_CWS'!W70</f>
        <v>-196962727.53749996</v>
      </c>
      <c r="X9" s="121">
        <f>'FIN-CASHFLOW_CWS'!X70</f>
        <v>-206593189.09999996</v>
      </c>
      <c r="Y9" s="121">
        <f>'FIN-CASHFLOW_CWS'!Y70</f>
        <v>-216332696.91249996</v>
      </c>
      <c r="Z9" s="121">
        <f>'FIN-CASHFLOW_CWS'!Z70</f>
        <v>-225945689.72499996</v>
      </c>
      <c r="AA9" s="121">
        <f>'FIN-CASHFLOW_CWS'!AA70</f>
        <v>-235695674.47499996</v>
      </c>
      <c r="AB9" s="121">
        <f>'FIN-CASHFLOW_CWS'!AB70</f>
        <v>-244250219.50312495</v>
      </c>
      <c r="AC9" s="121">
        <f>'FIN-CASHFLOW_CWS'!AC70</f>
        <v>-252968190.46874994</v>
      </c>
      <c r="AD9" s="121">
        <f>'FIN-CASHFLOW_CWS'!AD70</f>
        <v>-261528782.75937495</v>
      </c>
      <c r="AE9" s="121">
        <f>'FIN-CASHFLOW_CWS'!AE70</f>
        <v>-270127893.52499992</v>
      </c>
      <c r="AF9" s="121">
        <f>'FIN-CASHFLOW_CWS'!AF70</f>
        <v>-278764974.72812492</v>
      </c>
      <c r="AG9" s="121">
        <f>'FIN-CASHFLOW_CWS'!AG70</f>
        <v>-287277117.36874992</v>
      </c>
      <c r="AH9" s="121">
        <f>'FIN-CASHFLOW_CWS'!AH70</f>
        <v>-295795683.13437492</v>
      </c>
      <c r="AI9" s="121">
        <f>'FIN-CASHFLOW_CWS'!AI70</f>
        <v>-304271324.33749992</v>
      </c>
      <c r="AJ9" s="121">
        <f>'FIN-CASHFLOW_CWS'!AJ70</f>
        <v>-312711083.02812493</v>
      </c>
      <c r="AK9" s="121">
        <f>'FIN-CASHFLOW_CWS'!AK70</f>
        <v>-321230730.46874994</v>
      </c>
      <c r="AL9" s="121">
        <f>'FIN-CASHFLOW_CWS'!AL70</f>
        <v>-329554812.90937495</v>
      </c>
      <c r="AM9" s="121">
        <f>'FIN-CASHFLOW_CWS'!AM70</f>
        <v>-337893360.92499995</v>
      </c>
      <c r="AN9" s="121">
        <f>'FIN-CASHFLOW_CWS'!AN70</f>
        <v>-348208975.85601556</v>
      </c>
      <c r="AO9" s="121">
        <f>'FIN-CASHFLOW_CWS'!AO70</f>
        <v>-358552553.24203122</v>
      </c>
      <c r="AP9" s="121">
        <f>'FIN-CASHFLOW_CWS'!AP70</f>
        <v>-368721869.37304682</v>
      </c>
      <c r="AQ9" s="121">
        <f>'FIN-CASHFLOW_CWS'!AQ70</f>
        <v>-378928224.45406246</v>
      </c>
      <c r="AR9" s="121">
        <f>'FIN-CASHFLOW_CWS'!AR70</f>
        <v>-389167778.30507809</v>
      </c>
      <c r="AS9" s="121">
        <f>'FIN-CASHFLOW_CWS'!AS70</f>
        <v>-399274347.97609371</v>
      </c>
      <c r="AT9" s="121">
        <f>'FIN-CASHFLOW_CWS'!AT70</f>
        <v>-409383823.05710936</v>
      </c>
      <c r="AU9" s="121">
        <f>'FIN-CASHFLOW_CWS'!AU70</f>
        <v>-419469712.90812498</v>
      </c>
      <c r="AV9" s="121">
        <f>'FIN-CASHFLOW_CWS'!AV70</f>
        <v>-429507205.19414061</v>
      </c>
      <c r="AW9" s="121">
        <f>'FIN-CASHFLOW_CWS'!AW70</f>
        <v>-439640649.98015624</v>
      </c>
      <c r="AX9" s="121">
        <f>'FIN-CASHFLOW_CWS'!AX70</f>
        <v>-449587277.76617187</v>
      </c>
      <c r="AY9" s="121">
        <f>'FIN-CASHFLOW_CWS'!AY70</f>
        <v>-459543780.92218751</v>
      </c>
      <c r="AZ9" s="121">
        <f>'FIN-CASHFLOW_CWS'!AZ70</f>
        <v>-473383334.543791</v>
      </c>
      <c r="BA9" s="121">
        <f>'FIN-CASHFLOW_CWS'!BA70</f>
        <v>-487233350.03539449</v>
      </c>
      <c r="BB9" s="121">
        <f>'FIN-CASHFLOW_CWS'!BB70</f>
        <v>-500885852.97799802</v>
      </c>
      <c r="BC9" s="121">
        <f>'FIN-CASHFLOW_CWS'!BC70</f>
        <v>-514573044.27060151</v>
      </c>
      <c r="BD9" s="121">
        <f>'FIN-CASHFLOW_CWS'!BD70</f>
        <v>-528284596.56020504</v>
      </c>
      <c r="BE9" s="121">
        <f>'FIN-CASHFLOW_CWS'!BE70</f>
        <v>-541850382.65080857</v>
      </c>
      <c r="BF9" s="121">
        <f>'FIN-CASHFLOW_CWS'!BF70</f>
        <v>-555423746.44341207</v>
      </c>
      <c r="BG9" s="121">
        <f>'FIN-CASHFLOW_CWS'!BG70</f>
        <v>-568989507.93301558</v>
      </c>
      <c r="BH9" s="121">
        <f>'FIN-CASHFLOW_CWS'!BH70</f>
        <v>-582502170.92461908</v>
      </c>
      <c r="BI9" s="121">
        <f>'FIN-CASHFLOW_CWS'!BI70</f>
        <v>-596127611.41622257</v>
      </c>
      <c r="BJ9" s="121">
        <f>'FIN-CASHFLOW_CWS'!BJ70</f>
        <v>-609574982.90782607</v>
      </c>
      <c r="BK9" s="121">
        <f>'FIN-CASHFLOW_CWS'!BK70</f>
        <v>-626697254.25442958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47191455.800000004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56032596.199999981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52951845.599999979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-9482155.1999999993</v>
      </c>
      <c r="H15" s="121">
        <f t="shared" si="0"/>
        <v>46648149.599999979</v>
      </c>
      <c r="I15" s="121">
        <f t="shared" si="0"/>
        <v>-9343293</v>
      </c>
      <c r="J15" s="121">
        <f t="shared" si="0"/>
        <v>-9370395.1999999993</v>
      </c>
      <c r="K15" s="121">
        <f t="shared" si="0"/>
        <v>-9350006.5999999996</v>
      </c>
      <c r="L15" s="121">
        <f t="shared" si="0"/>
        <v>-9324208.8000000007</v>
      </c>
      <c r="M15" s="121">
        <f t="shared" si="0"/>
        <v>-9347333.8000000007</v>
      </c>
      <c r="N15" s="121">
        <f t="shared" si="0"/>
        <v>43654486.799999982</v>
      </c>
      <c r="O15" s="121">
        <f t="shared" si="0"/>
        <v>-9439519.5999999996</v>
      </c>
      <c r="P15" s="121">
        <f t="shared" si="0"/>
        <v>-11076743.6875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47191455.800000004</v>
      </c>
      <c r="D17" s="121">
        <f t="shared" ref="D17:AI17" si="2">C18</f>
        <v>47162863.800000004</v>
      </c>
      <c r="E17" s="121">
        <f t="shared" si="2"/>
        <v>37731639.800000004</v>
      </c>
      <c r="F17" s="121">
        <f t="shared" si="2"/>
        <v>28335815.800000004</v>
      </c>
      <c r="G17" s="121">
        <f t="shared" si="2"/>
        <v>18866601.800000004</v>
      </c>
      <c r="H17" s="121">
        <f t="shared" si="2"/>
        <v>9384446.6000000052</v>
      </c>
      <c r="I17" s="121">
        <f t="shared" si="2"/>
        <v>56032596.199999988</v>
      </c>
      <c r="J17" s="121">
        <f t="shared" si="2"/>
        <v>46689303.199999988</v>
      </c>
      <c r="K17" s="121">
        <f t="shared" si="2"/>
        <v>37318907.999999985</v>
      </c>
      <c r="L17" s="121">
        <f t="shared" si="2"/>
        <v>27968901.399999984</v>
      </c>
      <c r="M17" s="121">
        <f t="shared" si="2"/>
        <v>18644692.599999983</v>
      </c>
      <c r="N17" s="121">
        <f t="shared" si="2"/>
        <v>9297358.7999999821</v>
      </c>
      <c r="O17" s="121">
        <f t="shared" si="2"/>
        <v>52951845.599999964</v>
      </c>
      <c r="P17" s="121">
        <f t="shared" si="2"/>
        <v>43512325.999999963</v>
      </c>
      <c r="Q17" s="121">
        <f t="shared" si="2"/>
        <v>32435582.312499963</v>
      </c>
      <c r="R17" s="121">
        <f t="shared" si="2"/>
        <v>21503380.874999963</v>
      </c>
      <c r="S17" s="121">
        <f t="shared" si="2"/>
        <v>10755095.874999963</v>
      </c>
      <c r="T17" s="121">
        <f t="shared" si="2"/>
        <v>-3.7252902984619141E-8</v>
      </c>
      <c r="U17" s="121">
        <f t="shared" si="2"/>
        <v>-10773032.000000037</v>
      </c>
      <c r="V17" s="121">
        <f t="shared" si="2"/>
        <v>-21442620.812500037</v>
      </c>
      <c r="W17" s="121">
        <f t="shared" si="2"/>
        <v>-31104187.937500037</v>
      </c>
      <c r="X17" s="121">
        <f t="shared" si="2"/>
        <v>-40786829.937500037</v>
      </c>
      <c r="Y17" s="121">
        <f t="shared" si="2"/>
        <v>-50417291.500000037</v>
      </c>
      <c r="Z17" s="121">
        <f t="shared" si="2"/>
        <v>-60156799.312500037</v>
      </c>
      <c r="AA17" s="121">
        <f t="shared" si="2"/>
        <v>-69769792.12500003</v>
      </c>
      <c r="AB17" s="121">
        <f t="shared" si="2"/>
        <v>-79519776.87500003</v>
      </c>
      <c r="AC17" s="121">
        <f t="shared" si="2"/>
        <v>-88074321.903125033</v>
      </c>
      <c r="AD17" s="121">
        <f t="shared" si="2"/>
        <v>-96792292.868750036</v>
      </c>
      <c r="AE17" s="121">
        <f t="shared" si="2"/>
        <v>-105352885.15937504</v>
      </c>
      <c r="AF17" s="121">
        <f t="shared" si="2"/>
        <v>-113951995.92500004</v>
      </c>
      <c r="AG17" s="121">
        <f t="shared" si="2"/>
        <v>-122589077.12812504</v>
      </c>
      <c r="AH17" s="121">
        <f t="shared" si="2"/>
        <v>-131101219.76875004</v>
      </c>
      <c r="AI17" s="121">
        <f t="shared" si="2"/>
        <v>-139619785.53437504</v>
      </c>
      <c r="AJ17" s="121">
        <f t="shared" ref="AJ17:BK17" si="3">AI18</f>
        <v>-148095426.73750004</v>
      </c>
      <c r="AK17" s="121">
        <f t="shared" si="3"/>
        <v>-156535185.42812505</v>
      </c>
      <c r="AL17" s="121">
        <f t="shared" si="3"/>
        <v>-165054832.86875007</v>
      </c>
      <c r="AM17" s="121">
        <f t="shared" si="3"/>
        <v>-173378915.30937508</v>
      </c>
      <c r="AN17" s="121">
        <f t="shared" si="3"/>
        <v>-181717463.32500008</v>
      </c>
      <c r="AO17" s="121">
        <f t="shared" si="3"/>
        <v>-192033078.25601572</v>
      </c>
      <c r="AP17" s="121">
        <f t="shared" si="3"/>
        <v>-202376655.64203134</v>
      </c>
      <c r="AQ17" s="121">
        <f t="shared" si="3"/>
        <v>-212545971.77304697</v>
      </c>
      <c r="AR17" s="121">
        <f t="shared" si="3"/>
        <v>-222752326.85406259</v>
      </c>
      <c r="AS17" s="121">
        <f t="shared" si="3"/>
        <v>-232991880.70507821</v>
      </c>
      <c r="AT17" s="121">
        <f t="shared" si="3"/>
        <v>-243098450.37609383</v>
      </c>
      <c r="AU17" s="121">
        <f t="shared" si="3"/>
        <v>-253207925.45710945</v>
      </c>
      <c r="AV17" s="121">
        <f t="shared" si="3"/>
        <v>-263293815.30812508</v>
      </c>
      <c r="AW17" s="121">
        <f t="shared" si="3"/>
        <v>-273331307.59414071</v>
      </c>
      <c r="AX17" s="121">
        <f t="shared" si="3"/>
        <v>-283464752.38015634</v>
      </c>
      <c r="AY17" s="121">
        <f t="shared" si="3"/>
        <v>-293411380.16617197</v>
      </c>
      <c r="AZ17" s="121">
        <f t="shared" si="3"/>
        <v>-303367883.3221876</v>
      </c>
      <c r="BA17" s="121">
        <f t="shared" si="3"/>
        <v>-317207436.94379109</v>
      </c>
      <c r="BB17" s="121">
        <f t="shared" si="3"/>
        <v>-331057452.43539459</v>
      </c>
      <c r="BC17" s="121">
        <f t="shared" si="3"/>
        <v>-344709955.37799811</v>
      </c>
      <c r="BD17" s="121">
        <f t="shared" si="3"/>
        <v>-358397146.67060161</v>
      </c>
      <c r="BE17" s="121">
        <f t="shared" si="3"/>
        <v>-372108698.96020514</v>
      </c>
      <c r="BF17" s="121">
        <f t="shared" si="3"/>
        <v>-385674485.05080867</v>
      </c>
      <c r="BG17" s="121">
        <f t="shared" si="3"/>
        <v>-399247848.84341216</v>
      </c>
      <c r="BH17" s="121">
        <f t="shared" si="3"/>
        <v>-412813610.33301568</v>
      </c>
      <c r="BI17" s="121">
        <f t="shared" si="3"/>
        <v>-426326273.32461917</v>
      </c>
      <c r="BJ17" s="121">
        <f t="shared" si="3"/>
        <v>-439951713.81622267</v>
      </c>
      <c r="BK17" s="121">
        <f t="shared" si="3"/>
        <v>-453399085.30782616</v>
      </c>
    </row>
    <row r="18" spans="2:64" x14ac:dyDescent="0.15">
      <c r="B18" s="127" t="s">
        <v>487</v>
      </c>
      <c r="C18" s="121">
        <f>C13+C15</f>
        <v>47162863.800000004</v>
      </c>
      <c r="D18" s="121">
        <f t="shared" ref="D18:AI18" si="4">D15+D17</f>
        <v>37731639.800000004</v>
      </c>
      <c r="E18" s="121">
        <f t="shared" si="4"/>
        <v>28335815.800000004</v>
      </c>
      <c r="F18" s="121">
        <f t="shared" si="4"/>
        <v>18866601.800000004</v>
      </c>
      <c r="G18" s="121">
        <f t="shared" si="4"/>
        <v>9384446.6000000052</v>
      </c>
      <c r="H18" s="121">
        <f t="shared" si="4"/>
        <v>56032596.199999988</v>
      </c>
      <c r="I18" s="121">
        <f t="shared" si="4"/>
        <v>46689303.199999988</v>
      </c>
      <c r="J18" s="121">
        <f t="shared" si="4"/>
        <v>37318907.999999985</v>
      </c>
      <c r="K18" s="121">
        <f t="shared" si="4"/>
        <v>27968901.399999984</v>
      </c>
      <c r="L18" s="121">
        <f t="shared" si="4"/>
        <v>18644692.599999983</v>
      </c>
      <c r="M18" s="121">
        <f t="shared" si="4"/>
        <v>9297358.7999999821</v>
      </c>
      <c r="N18" s="121">
        <f t="shared" si="4"/>
        <v>52951845.599999964</v>
      </c>
      <c r="O18" s="121">
        <f t="shared" si="4"/>
        <v>43512325.999999963</v>
      </c>
      <c r="P18" s="121">
        <f t="shared" si="4"/>
        <v>32435582.312499963</v>
      </c>
      <c r="Q18" s="121">
        <f t="shared" si="4"/>
        <v>21503380.874999963</v>
      </c>
      <c r="R18" s="121">
        <f t="shared" si="4"/>
        <v>10755095.874999963</v>
      </c>
      <c r="S18" s="121">
        <f t="shared" si="4"/>
        <v>-3.7252902984619141E-8</v>
      </c>
      <c r="T18" s="121">
        <f t="shared" si="4"/>
        <v>-10773032.000000037</v>
      </c>
      <c r="U18" s="121">
        <f t="shared" si="4"/>
        <v>-21442620.812500037</v>
      </c>
      <c r="V18" s="121">
        <f t="shared" si="4"/>
        <v>-31104187.937500037</v>
      </c>
      <c r="W18" s="121">
        <f t="shared" si="4"/>
        <v>-40786829.937500037</v>
      </c>
      <c r="X18" s="121">
        <f t="shared" si="4"/>
        <v>-50417291.500000037</v>
      </c>
      <c r="Y18" s="121">
        <f t="shared" si="4"/>
        <v>-60156799.312500037</v>
      </c>
      <c r="Z18" s="121">
        <f t="shared" si="4"/>
        <v>-69769792.12500003</v>
      </c>
      <c r="AA18" s="121">
        <f t="shared" si="4"/>
        <v>-79519776.87500003</v>
      </c>
      <c r="AB18" s="121">
        <f t="shared" si="4"/>
        <v>-88074321.903125033</v>
      </c>
      <c r="AC18" s="121">
        <f t="shared" si="4"/>
        <v>-96792292.868750036</v>
      </c>
      <c r="AD18" s="121">
        <f t="shared" si="4"/>
        <v>-105352885.15937504</v>
      </c>
      <c r="AE18" s="121">
        <f t="shared" si="4"/>
        <v>-113951995.92500004</v>
      </c>
      <c r="AF18" s="121">
        <f t="shared" si="4"/>
        <v>-122589077.12812504</v>
      </c>
      <c r="AG18" s="121">
        <f t="shared" si="4"/>
        <v>-131101219.76875004</v>
      </c>
      <c r="AH18" s="121">
        <f t="shared" si="4"/>
        <v>-139619785.53437504</v>
      </c>
      <c r="AI18" s="121">
        <f t="shared" si="4"/>
        <v>-148095426.73750004</v>
      </c>
      <c r="AJ18" s="121">
        <f t="shared" ref="AJ18:BK18" si="5">AJ15+AJ17</f>
        <v>-156535185.42812505</v>
      </c>
      <c r="AK18" s="121">
        <f t="shared" si="5"/>
        <v>-165054832.86875007</v>
      </c>
      <c r="AL18" s="121">
        <f t="shared" si="5"/>
        <v>-173378915.30937508</v>
      </c>
      <c r="AM18" s="121">
        <f t="shared" si="5"/>
        <v>-181717463.32500008</v>
      </c>
      <c r="AN18" s="121">
        <f t="shared" si="5"/>
        <v>-192033078.25601572</v>
      </c>
      <c r="AO18" s="121">
        <f t="shared" si="5"/>
        <v>-202376655.64203134</v>
      </c>
      <c r="AP18" s="121">
        <f t="shared" si="5"/>
        <v>-212545971.77304697</v>
      </c>
      <c r="AQ18" s="121">
        <f t="shared" si="5"/>
        <v>-222752326.85406259</v>
      </c>
      <c r="AR18" s="121">
        <f t="shared" si="5"/>
        <v>-232991880.70507821</v>
      </c>
      <c r="AS18" s="121">
        <f t="shared" si="5"/>
        <v>-243098450.37609383</v>
      </c>
      <c r="AT18" s="121">
        <f t="shared" si="5"/>
        <v>-253207925.45710945</v>
      </c>
      <c r="AU18" s="121">
        <f t="shared" si="5"/>
        <v>-263293815.30812508</v>
      </c>
      <c r="AV18" s="121">
        <f t="shared" si="5"/>
        <v>-273331307.59414071</v>
      </c>
      <c r="AW18" s="121">
        <f t="shared" si="5"/>
        <v>-283464752.38015634</v>
      </c>
      <c r="AX18" s="121">
        <f t="shared" si="5"/>
        <v>-293411380.16617197</v>
      </c>
      <c r="AY18" s="121">
        <f t="shared" si="5"/>
        <v>-303367883.3221876</v>
      </c>
      <c r="AZ18" s="121">
        <f t="shared" si="5"/>
        <v>-317207436.94379109</v>
      </c>
      <c r="BA18" s="121">
        <f t="shared" si="5"/>
        <v>-331057452.43539459</v>
      </c>
      <c r="BB18" s="121">
        <f t="shared" si="5"/>
        <v>-344709955.37799811</v>
      </c>
      <c r="BC18" s="121">
        <f t="shared" si="5"/>
        <v>-358397146.67060161</v>
      </c>
      <c r="BD18" s="121">
        <f t="shared" si="5"/>
        <v>-372108698.96020514</v>
      </c>
      <c r="BE18" s="121">
        <f t="shared" si="5"/>
        <v>-385674485.05080867</v>
      </c>
      <c r="BF18" s="121">
        <f t="shared" si="5"/>
        <v>-399247848.84341216</v>
      </c>
      <c r="BG18" s="121">
        <f t="shared" si="5"/>
        <v>-412813610.33301568</v>
      </c>
      <c r="BH18" s="121">
        <f t="shared" si="5"/>
        <v>-426326273.32461917</v>
      </c>
      <c r="BI18" s="121">
        <f t="shared" si="5"/>
        <v>-439951713.81622267</v>
      </c>
      <c r="BJ18" s="121">
        <f t="shared" si="5"/>
        <v>-453399085.30782616</v>
      </c>
      <c r="BK18" s="121">
        <f t="shared" si="5"/>
        <v>-470521356.65442967</v>
      </c>
      <c r="BL18" s="130">
        <f>BK18-BK9</f>
        <v>156175897.5999999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-47191455.800000004</v>
      </c>
      <c r="E27" s="130">
        <f>D29</f>
        <v>-103224051.99999999</v>
      </c>
      <c r="F27" s="225">
        <f>C27</f>
        <v>0</v>
      </c>
      <c r="G27" s="225">
        <f>F29</f>
        <v>-156175897.59999996</v>
      </c>
      <c r="L27" s="130"/>
    </row>
    <row r="28" spans="2:64" x14ac:dyDescent="0.15">
      <c r="B28" s="138" t="s">
        <v>864</v>
      </c>
      <c r="C28" s="121">
        <f>C29-C27</f>
        <v>-47191455.800000004</v>
      </c>
      <c r="D28" s="121">
        <f>D29-D27</f>
        <v>-56032596.199999981</v>
      </c>
      <c r="E28" s="121">
        <f>E29-E27</f>
        <v>-52951845.599999979</v>
      </c>
      <c r="F28" s="225">
        <f>SUM(C28:E28)</f>
        <v>-156175897.59999996</v>
      </c>
      <c r="G28" s="145">
        <f>G29-G27</f>
        <v>-314345459.05442971</v>
      </c>
      <c r="L28" s="130"/>
    </row>
    <row r="29" spans="2:64" x14ac:dyDescent="0.15">
      <c r="B29" s="138" t="s">
        <v>865</v>
      </c>
      <c r="C29" s="121">
        <f>H9</f>
        <v>-47191455.800000004</v>
      </c>
      <c r="D29" s="130">
        <f>N9</f>
        <v>-103224051.99999999</v>
      </c>
      <c r="E29" s="130">
        <f>S9</f>
        <v>-156175897.59999996</v>
      </c>
      <c r="F29" s="225">
        <f>E29</f>
        <v>-156175897.59999996</v>
      </c>
      <c r="G29" s="225">
        <f>'FIN-CASHFLOW_CWS'!BK58</f>
        <v>-470521356.65442967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-150491627.72956821</v>
      </c>
      <c r="E34" s="130">
        <f>D28*-1</f>
        <v>56032596.199999981</v>
      </c>
      <c r="F34" s="238">
        <f>E34/D34</f>
        <v>-0.37233032192787452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-217189818.78277683</v>
      </c>
      <c r="E35" s="130">
        <f>E28*-1</f>
        <v>52951845.599999979</v>
      </c>
      <c r="F35" s="238">
        <f>E35/D35</f>
        <v>-0.243804455921389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23595727.900000002</v>
      </c>
      <c r="F42" s="239">
        <f>D42/E44</f>
        <v>0.5</v>
      </c>
      <c r="G42" s="240">
        <f>F42*(1-G52)</f>
        <v>0.6861651609639372</v>
      </c>
      <c r="H42" s="241">
        <f>G42*(1-H60)</f>
        <v>0.85345528470496224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23595727.900000002</v>
      </c>
      <c r="F43" s="239">
        <f>D43/E44</f>
        <v>0.5</v>
      </c>
      <c r="G43" s="240">
        <f>F43*(1-G52)</f>
        <v>0.6861651609639372</v>
      </c>
      <c r="H43" s="241">
        <f>G43*(1-H60)</f>
        <v>0.85345528470496224</v>
      </c>
    </row>
    <row r="44" spans="1:15" x14ac:dyDescent="0.15">
      <c r="B44" s="47" t="s">
        <v>866</v>
      </c>
      <c r="E44" s="121">
        <f>D43+D42</f>
        <v>47191455.800000004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471.91455800000006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56032596.199999981</v>
      </c>
      <c r="F52" s="239"/>
      <c r="G52" s="243">
        <f>D52/E53</f>
        <v>-0.37233032192787452</v>
      </c>
      <c r="H52" s="243">
        <f>G52*(1-H60)</f>
        <v>-0.46310611348853559</v>
      </c>
      <c r="L52" s="224"/>
    </row>
    <row r="53" spans="2:12" x14ac:dyDescent="0.15">
      <c r="B53" s="47" t="s">
        <v>866</v>
      </c>
      <c r="E53" s="121">
        <f>D34</f>
        <v>-150491627.72956821</v>
      </c>
    </row>
    <row r="54" spans="2:12" x14ac:dyDescent="0.15">
      <c r="B54" s="106" t="s">
        <v>945</v>
      </c>
      <c r="D54" s="235">
        <f>D47/(1-G52)-D47</f>
        <v>-27131.246462937444</v>
      </c>
      <c r="L54" s="224"/>
    </row>
    <row r="55" spans="2:12" x14ac:dyDescent="0.15">
      <c r="B55" s="47" t="s">
        <v>934</v>
      </c>
      <c r="D55" s="236">
        <f>D47+D54</f>
        <v>72868.753537062556</v>
      </c>
    </row>
    <row r="56" spans="2:12" x14ac:dyDescent="0.15">
      <c r="B56" s="47" t="s">
        <v>935</v>
      </c>
      <c r="D56" s="131">
        <f>E53/D55</f>
        <v>-2065.2422392956819</v>
      </c>
    </row>
    <row r="57" spans="2:12" x14ac:dyDescent="0.15">
      <c r="B57" s="47" t="s">
        <v>938</v>
      </c>
      <c r="D57" s="131"/>
      <c r="F57" s="242"/>
      <c r="G57" s="295">
        <f>SUM(G42:G56)</f>
        <v>0.99999999999999989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52951845.599999979</v>
      </c>
      <c r="F60" s="239"/>
      <c r="H60" s="243">
        <f>D60/E61</f>
        <v>-0.243804455921389</v>
      </c>
      <c r="L60" s="224"/>
    </row>
    <row r="61" spans="2:12" x14ac:dyDescent="0.15">
      <c r="B61" s="47" t="s">
        <v>866</v>
      </c>
      <c r="E61" s="121">
        <f>D35</f>
        <v>-217189818.78277683</v>
      </c>
    </row>
    <row r="62" spans="2:12" x14ac:dyDescent="0.15">
      <c r="B62" s="106" t="s">
        <v>946</v>
      </c>
      <c r="D62" s="235">
        <f>D55/(1-H60)-D55</f>
        <v>-14283.376076678214</v>
      </c>
      <c r="L62" s="224"/>
    </row>
    <row r="63" spans="2:12" x14ac:dyDescent="0.15">
      <c r="B63" s="47" t="s">
        <v>934</v>
      </c>
      <c r="D63" s="236">
        <f>D55+D62</f>
        <v>58585.377460384341</v>
      </c>
    </row>
    <row r="64" spans="2:12" x14ac:dyDescent="0.15">
      <c r="B64" s="47" t="s">
        <v>935</v>
      </c>
      <c r="D64" s="131">
        <f>E61/D63</f>
        <v>-3707.2359724854796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23595727.900000002</v>
      </c>
      <c r="D70" s="237">
        <f>H42</f>
        <v>0.85345528470496224</v>
      </c>
      <c r="E70" s="130">
        <f>$C$69*D70</f>
        <v>-243879910.08264294</v>
      </c>
      <c r="F70" s="244">
        <f>E70/C70</f>
        <v>-10.335765487558573</v>
      </c>
    </row>
    <row r="71" spans="2:8" x14ac:dyDescent="0.15">
      <c r="B71" s="138" t="s">
        <v>933</v>
      </c>
      <c r="C71" s="130">
        <f>D43</f>
        <v>23595727.900000002</v>
      </c>
      <c r="D71" s="237">
        <f>H43</f>
        <v>0.85345528470496224</v>
      </c>
      <c r="E71" s="130">
        <f>$C$69*D71</f>
        <v>-243879910.08264294</v>
      </c>
      <c r="F71" s="244">
        <f>E71/C71</f>
        <v>-10.335765487558573</v>
      </c>
    </row>
    <row r="72" spans="2:8" x14ac:dyDescent="0.15">
      <c r="B72" s="138" t="s">
        <v>936</v>
      </c>
      <c r="C72" s="130">
        <f>D52</f>
        <v>56032596.199999981</v>
      </c>
      <c r="D72" s="237">
        <f>H52</f>
        <v>-0.46310611348853559</v>
      </c>
      <c r="E72" s="130">
        <f>$C$69*D72</f>
        <v>132335318.95622419</v>
      </c>
      <c r="F72" s="244">
        <f>E72/C72</f>
        <v>2.3617559765368186</v>
      </c>
    </row>
    <row r="73" spans="2:8" x14ac:dyDescent="0.15">
      <c r="B73" s="138" t="s">
        <v>937</v>
      </c>
      <c r="C73" s="130">
        <f>D60</f>
        <v>52951845.599999979</v>
      </c>
      <c r="D73" s="237">
        <f>H60</f>
        <v>-0.243804455921389</v>
      </c>
      <c r="E73" s="130">
        <f>$C$69*D73</f>
        <v>69668569.465137109</v>
      </c>
      <c r="F73" s="244">
        <f>E73/C73</f>
        <v>1.3156967179466383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156175897.59999996</v>
      </c>
      <c r="D75" s="237">
        <f>SUM(D70:D73)</f>
        <v>1</v>
      </c>
      <c r="E75" s="130">
        <f>SUM(E70:E73)</f>
        <v>-285755931.74392456</v>
      </c>
      <c r="F75" s="244">
        <f>E75/C75</f>
        <v>-1.8297057109017354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9343505.1999999993</v>
      </c>
      <c r="G7" s="251">
        <f>STAFF_CWS!L570</f>
        <v>9343696.5999999996</v>
      </c>
      <c r="H7" s="251">
        <f>STAFF_CWS!M570</f>
        <v>9343813</v>
      </c>
      <c r="I7" s="251">
        <f>STAFF_CWS!N570</f>
        <v>9343505.1999999993</v>
      </c>
      <c r="J7" s="251">
        <f>STAFF_CWS!O570</f>
        <v>9343696.5999999996</v>
      </c>
      <c r="K7" s="251">
        <f>STAFF_CWS!P570</f>
        <v>9343388.8000000007</v>
      </c>
      <c r="L7" s="251">
        <f>STAFF_CWS!Q570</f>
        <v>9343388.8000000007</v>
      </c>
      <c r="M7" s="251">
        <f>STAFF_CWS!R570</f>
        <v>9343388.8000000007</v>
      </c>
      <c r="N7" s="251">
        <f>STAFF_CWS!S570</f>
        <v>9342964.5999999996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'REV-REVCALC_CWS'!E77</f>
        <v>0</v>
      </c>
      <c r="D22" s="251">
        <f>'REV-REVCALC_CWS'!F77</f>
        <v>0</v>
      </c>
      <c r="E22" s="251">
        <f>'REV-REVCALC_CWS'!G77</f>
        <v>0</v>
      </c>
      <c r="F22" s="251">
        <f>'REV-REVCALC_CWS'!H77</f>
        <v>136040</v>
      </c>
      <c r="G22" s="251">
        <f>'REV-REVCALC_CWS'!I77</f>
        <v>154920</v>
      </c>
      <c r="H22" s="251">
        <f>'REV-REVCALC_CWS'!J77</f>
        <v>171300</v>
      </c>
      <c r="I22" s="251">
        <f>'REV-REVCALC_CWS'!K77</f>
        <v>136040</v>
      </c>
      <c r="J22" s="251">
        <f>'REV-REVCALC_CWS'!L77</f>
        <v>154920</v>
      </c>
      <c r="K22" s="251">
        <f>'REV-REVCALC_CWS'!M77</f>
        <v>119660</v>
      </c>
      <c r="L22" s="251">
        <f>'REV-REVCALC_CWS'!N77</f>
        <v>119660</v>
      </c>
      <c r="M22" s="251">
        <f>'REV-REVCALC_CWS'!O77</f>
        <v>119660</v>
      </c>
      <c r="N22" s="251">
        <f>'REV-REVCALC_CWS'!P77</f>
        <v>68020</v>
      </c>
      <c r="O22" s="251">
        <f>'REV-REVCALC_CWS'!Q77</f>
        <v>240868.75</v>
      </c>
      <c r="P22" s="251">
        <f>'REV-REVCALC_CWS'!R77</f>
        <v>391418.75</v>
      </c>
      <c r="Q22" s="251">
        <f>'REV-REVCALC_CWS'!S77</f>
        <v>436587.5</v>
      </c>
      <c r="R22" s="251">
        <f>'REV-REVCALC_CWS'!T77</f>
        <v>437075</v>
      </c>
      <c r="S22" s="251">
        <f>'REV-REVCALC_CWS'!U77</f>
        <v>482412.5</v>
      </c>
      <c r="T22" s="251">
        <f>'REV-REVCALC_CWS'!V77</f>
        <v>527606.25</v>
      </c>
      <c r="U22" s="251">
        <f>'REV-REVCALC_CWS'!W77</f>
        <v>437075</v>
      </c>
      <c r="V22" s="251">
        <f>'REV-REVCALC_CWS'!X77</f>
        <v>482412.5</v>
      </c>
      <c r="W22" s="251">
        <f>'REV-REVCALC_CWS'!Y77</f>
        <v>391881.25</v>
      </c>
      <c r="X22" s="251">
        <f>'REV-REVCALC_CWS'!Z77</f>
        <v>391881.25</v>
      </c>
      <c r="Y22" s="251">
        <f>'REV-REVCALC_CWS'!AA77</f>
        <v>391881.25</v>
      </c>
      <c r="Z22" s="251">
        <f>'REV-REVCALC_CWS'!AB77</f>
        <v>241112.5</v>
      </c>
      <c r="AA22" s="251">
        <f>'REV-REVCALC_CWS'!AC77</f>
        <v>155968.75</v>
      </c>
      <c r="AB22" s="251">
        <f>'REV-REVCALC_CWS'!AD77</f>
        <v>252725</v>
      </c>
      <c r="AC22" s="251">
        <f>'REV-REVCALC_CWS'!AE77</f>
        <v>284927.5</v>
      </c>
      <c r="AD22" s="251">
        <f>'REV-REVCALC_CWS'!AF77</f>
        <v>285460</v>
      </c>
      <c r="AE22" s="251">
        <f>'REV-REVCALC_CWS'!AG77</f>
        <v>312516.25</v>
      </c>
      <c r="AF22" s="251">
        <f>'REV-REVCALC_CWS'!AH77</f>
        <v>344722.5</v>
      </c>
      <c r="AG22" s="251">
        <f>'REV-REVCALC_CWS'!AI77</f>
        <v>285460</v>
      </c>
      <c r="AH22" s="251">
        <f>'REV-REVCALC_CWS'!AJ77</f>
        <v>312516.25</v>
      </c>
      <c r="AI22" s="251">
        <f>'REV-REVCALC_CWS'!AK77</f>
        <v>253232.5</v>
      </c>
      <c r="AJ22" s="251">
        <f>'REV-REVCALC_CWS'!AL77</f>
        <v>253232.5</v>
      </c>
      <c r="AK22" s="251">
        <f>'REV-REVCALC_CWS'!AM77</f>
        <v>253232.5</v>
      </c>
      <c r="AL22" s="251">
        <f>'REV-REVCALC_CWS'!AN77</f>
        <v>156235</v>
      </c>
      <c r="AM22" s="251">
        <f>'REV-REVCALC_CWS'!AO77</f>
        <v>194900</v>
      </c>
      <c r="AN22" s="251">
        <f>'REV-REVCALC_CWS'!AP77</f>
        <v>314355</v>
      </c>
      <c r="AO22" s="251">
        <f>'REV-REVCALC_CWS'!AQ77</f>
        <v>351927.5</v>
      </c>
      <c r="AP22" s="251">
        <f>'REV-REVCALC_CWS'!AR77</f>
        <v>352542.5</v>
      </c>
      <c r="AQ22" s="251">
        <f>'REV-REVCALC_CWS'!AS77</f>
        <v>390282.5</v>
      </c>
      <c r="AR22" s="251">
        <f>'REV-REVCALC_CWS'!AT77</f>
        <v>428057.5</v>
      </c>
      <c r="AS22" s="251">
        <f>'REV-REVCALC_CWS'!AU77</f>
        <v>352542.5</v>
      </c>
      <c r="AT22" s="251">
        <f>'REV-REVCALC_CWS'!AV77</f>
        <v>390282.5</v>
      </c>
      <c r="AU22" s="251">
        <f>'REV-REVCALC_CWS'!AW77</f>
        <v>314935</v>
      </c>
      <c r="AV22" s="251">
        <f>'REV-REVCALC_CWS'!AX77</f>
        <v>314935</v>
      </c>
      <c r="AW22" s="251">
        <f>'REV-REVCALC_CWS'!AY77</f>
        <v>314935</v>
      </c>
      <c r="AX22" s="251">
        <f>'REV-REVCALC_CWS'!AZ77</f>
        <v>195207.5</v>
      </c>
      <c r="AY22" s="251">
        <f>'REV-REVCALC_CWS'!BA77</f>
        <v>234235</v>
      </c>
      <c r="AZ22" s="251">
        <f>'REV-REVCALC_CWS'!BB77</f>
        <v>376200</v>
      </c>
      <c r="BA22" s="251">
        <f>'REV-REVCALC_CWS'!BC77</f>
        <v>418747.5</v>
      </c>
      <c r="BB22" s="251">
        <f>'REV-REVCALC_CWS'!BD77</f>
        <v>419362.5</v>
      </c>
      <c r="BC22" s="251">
        <f>'REV-REVCALC_CWS'!BE77</f>
        <v>468952.5</v>
      </c>
      <c r="BD22" s="251">
        <f>'REV-REVCALC_CWS'!BF77</f>
        <v>511825</v>
      </c>
      <c r="BE22" s="251">
        <f>'REV-REVCALC_CWS'!BG77</f>
        <v>419362.5</v>
      </c>
      <c r="BF22" s="251">
        <f>'REV-REVCALC_CWS'!BH77</f>
        <v>468952.5</v>
      </c>
      <c r="BG22" s="251">
        <f>'REV-REVCALC_CWS'!BI77</f>
        <v>376780</v>
      </c>
      <c r="BH22" s="251">
        <f>'REV-REVCALC_CWS'!BJ77</f>
        <v>376780</v>
      </c>
      <c r="BI22" s="251">
        <f>'REV-REVCALC_CWS'!BK77</f>
        <v>376780</v>
      </c>
      <c r="BJ22" s="251">
        <f>'REV-REVCALC_CWS'!BL77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-9325756.8666666653</v>
      </c>
      <c r="H42" s="251">
        <f>+'FIN-P&amp;L_CWS'!I207</f>
        <v>-9355208.2666666657</v>
      </c>
      <c r="I42" s="251">
        <f>+'FIN-P&amp;L_CWS'!J207</f>
        <v>-9352554.666666666</v>
      </c>
      <c r="J42" s="251">
        <f>+'FIN-P&amp;L_CWS'!K207</f>
        <v>-9395296.8666666653</v>
      </c>
      <c r="K42" s="251">
        <f>+'FIN-P&amp;L_CWS'!L207</f>
        <v>-9356768.2666666657</v>
      </c>
      <c r="L42" s="251">
        <f>+'FIN-P&amp;L_CWS'!M207</f>
        <v>-9361110.4666666668</v>
      </c>
      <c r="M42" s="251">
        <f>+'FIN-P&amp;L_CWS'!N207</f>
        <v>-9348975.4666666668</v>
      </c>
      <c r="N42" s="251">
        <f>+'FIN-P&amp;L_CWS'!O207</f>
        <v>-9335000.4666666668</v>
      </c>
      <c r="O42" s="251">
        <f>+'FIN-P&amp;L_CWS'!P207</f>
        <v>-9348801.2666666657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-37469610.866666667</v>
      </c>
      <c r="H43" s="251">
        <f>+'FIN-P&amp;L_CWS'!I208</f>
        <v>-46824819.133333333</v>
      </c>
      <c r="I43" s="251">
        <f>+'FIN-P&amp;L_CWS'!J208</f>
        <v>-56177373.799999997</v>
      </c>
      <c r="J43" s="251">
        <f>+'FIN-P&amp;L_CWS'!K208</f>
        <v>-65572670.666666664</v>
      </c>
      <c r="K43" s="251">
        <f>+'FIN-P&amp;L_CWS'!L208</f>
        <v>-74929438.933333337</v>
      </c>
      <c r="L43" s="251">
        <f>+'FIN-P&amp;L_CWS'!M208</f>
        <v>-84290549.400000006</v>
      </c>
      <c r="M43" s="251">
        <f>+'FIN-P&amp;L_CWS'!N208</f>
        <v>-93639524.866666675</v>
      </c>
      <c r="N43" s="251">
        <f>+'FIN-P&amp;L_CWS'!O208</f>
        <v>-102974525.33333334</v>
      </c>
      <c r="O43" s="251">
        <f>+'FIN-P&amp;L_CWS'!P208</f>
        <v>-112323326.60000001</v>
      </c>
      <c r="P43" s="251">
        <f>+'FIN-P&amp;L_CWS'!Q208</f>
        <v>-123089663.20416668</v>
      </c>
      <c r="Q43" s="251">
        <f>+'FIN-P&amp;L_CWS'!R208</f>
        <v>-133805756.30833335</v>
      </c>
      <c r="R43" s="251">
        <f>+'FIN-P&amp;L_CWS'!S208</f>
        <v>-144510514.22500002</v>
      </c>
      <c r="S43" s="251">
        <f>+'FIN-P&amp;L_CWS'!T208</f>
        <v>-155234364.26666668</v>
      </c>
      <c r="T43" s="251">
        <f>+'FIN-P&amp;L_CWS'!U208</f>
        <v>-165931300.43333334</v>
      </c>
      <c r="U43" s="251">
        <f>+'FIN-P&amp;L_CWS'!V208</f>
        <v>-176622137.16249999</v>
      </c>
      <c r="V43" s="251">
        <f>+'FIN-P&amp;L_CWS'!W208</f>
        <v>-186336593.87083334</v>
      </c>
      <c r="W43" s="251">
        <f>+'FIN-P&amp;L_CWS'!X208</f>
        <v>-196040456.70416668</v>
      </c>
      <c r="X43" s="251">
        <f>+'FIN-P&amp;L_CWS'!Y208</f>
        <v>-205763207.85000002</v>
      </c>
      <c r="Y43" s="251">
        <f>+'FIN-P&amp;L_CWS'!Z208</f>
        <v>-215504473.99583337</v>
      </c>
      <c r="Z43" s="251">
        <f>+'FIN-P&amp;L_CWS'!AA208</f>
        <v>-225227225.14166671</v>
      </c>
      <c r="AA43" s="251">
        <f>+'FIN-P&amp;L_CWS'!AB208</f>
        <v>-234989336.97500005</v>
      </c>
      <c r="AB43" s="251">
        <f>+'FIN-P&amp;L_CWS'!AC208</f>
        <v>-243410472.41979173</v>
      </c>
      <c r="AC43" s="251">
        <f>+'FIN-P&amp;L_CWS'!AD208</f>
        <v>-251917885.46875006</v>
      </c>
      <c r="AD43" s="251">
        <f>+'FIN-P&amp;L_CWS'!AE208</f>
        <v>-260448033.59270841</v>
      </c>
      <c r="AE43" s="251">
        <f>+'FIN-P&amp;L_CWS'!AF208</f>
        <v>-268999770.19166672</v>
      </c>
      <c r="AF43" s="251">
        <f>+'FIN-P&amp;L_CWS'!AG208</f>
        <v>-277553233.47812504</v>
      </c>
      <c r="AG43" s="251">
        <f>+'FIN-P&amp;L_CWS'!AH208</f>
        <v>-286141848.20208335</v>
      </c>
      <c r="AH43" s="251">
        <f>+'FIN-P&amp;L_CWS'!AI208</f>
        <v>-294672834.80104166</v>
      </c>
      <c r="AI43" s="251">
        <f>+'FIN-P&amp;L_CWS'!AJ208</f>
        <v>-303230098.08749998</v>
      </c>
      <c r="AJ43" s="251">
        <f>+'FIN-P&amp;L_CWS'!AK208</f>
        <v>-311730898.8614583</v>
      </c>
      <c r="AK43" s="251">
        <f>+'FIN-P&amp;L_CWS'!AL208</f>
        <v>-320252304.63541663</v>
      </c>
      <c r="AL43" s="251">
        <f>+'FIN-P&amp;L_CWS'!AM208</f>
        <v>-328753105.40937495</v>
      </c>
      <c r="AM43" s="251">
        <f>+'FIN-P&amp;L_CWS'!AN208</f>
        <v>-337170969.25833327</v>
      </c>
      <c r="AN43" s="251">
        <f>+'FIN-P&amp;L_CWS'!AO208</f>
        <v>-347234865.52268225</v>
      </c>
      <c r="AO43" s="251">
        <f>+'FIN-P&amp;L_CWS'!AP208</f>
        <v>-357353826.24203122</v>
      </c>
      <c r="AP43" s="251">
        <f>+'FIN-P&amp;L_CWS'!AQ208</f>
        <v>-367487328.20638019</v>
      </c>
      <c r="AQ43" s="251">
        <f>+'FIN-P&amp;L_CWS'!AR208</f>
        <v>-377642338.62072915</v>
      </c>
      <c r="AR43" s="251">
        <f>+'FIN-P&amp;L_CWS'!AS208</f>
        <v>-387793422.80507809</v>
      </c>
      <c r="AS43" s="251">
        <f>+'FIN-P&amp;L_CWS'!AT208</f>
        <v>-397968951.80942702</v>
      </c>
      <c r="AT43" s="251">
        <f>+'FIN-P&amp;L_CWS'!AU208</f>
        <v>-408103212.22377598</v>
      </c>
      <c r="AU43" s="251">
        <f>+'FIN-P&amp;L_CWS'!AV208</f>
        <v>-418258096.40812492</v>
      </c>
      <c r="AV43" s="251">
        <f>+'FIN-P&amp;L_CWS'!AW208</f>
        <v>-428372694.52747387</v>
      </c>
      <c r="AW43" s="251">
        <f>+'FIN-P&amp;L_CWS'!AX208</f>
        <v>-438507897.64682281</v>
      </c>
      <c r="AX43" s="251">
        <f>+'FIN-P&amp;L_CWS'!AY208</f>
        <v>-448622495.76617175</v>
      </c>
      <c r="AY43" s="251">
        <f>+'FIN-P&amp;L_CWS'!AZ208</f>
        <v>-458682988.7555207</v>
      </c>
      <c r="AZ43" s="251">
        <f>+'FIN-P&amp;L_CWS'!BA208</f>
        <v>-472281444.81045753</v>
      </c>
      <c r="BA43" s="251">
        <f>+'FIN-P&amp;L_CWS'!BB208</f>
        <v>-485892401.23539436</v>
      </c>
      <c r="BB43" s="251">
        <f>+'FIN-P&amp;L_CWS'!BC208</f>
        <v>-499504115.0113312</v>
      </c>
      <c r="BC43" s="251">
        <f>+'FIN-P&amp;L_CWS'!BD208</f>
        <v>-513137337.23726803</v>
      </c>
      <c r="BD43" s="251">
        <f>+'FIN-P&amp;L_CWS'!BE208</f>
        <v>-526753818.66020489</v>
      </c>
      <c r="BE43" s="251">
        <f>+'FIN-P&amp;L_CWS'!BF208</f>
        <v>-540380842.18414176</v>
      </c>
      <c r="BF43" s="251">
        <f>+'FIN-P&amp;L_CWS'!BG208</f>
        <v>-553993314.41007864</v>
      </c>
      <c r="BG43" s="251">
        <f>+'FIN-P&amp;L_CWS'!BH208</f>
        <v>-567613595.83301544</v>
      </c>
      <c r="BH43" s="251">
        <f>+'FIN-P&amp;L_CWS'!BI208</f>
        <v>-581220189.65795231</v>
      </c>
      <c r="BI43" s="251">
        <f>+'FIN-P&amp;L_CWS'!BJ208</f>
        <v>-594847388.48288918</v>
      </c>
      <c r="BJ43" s="251">
        <f>+'FIN-P&amp;L_CWS'!BK208</f>
        <v>-608453982.30782604</v>
      </c>
      <c r="BK43" s="251">
        <f>+'FIN-P&amp;L_CWS'!BL208</f>
        <v>-622043465.08776283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-9482155.1999999993</v>
      </c>
      <c r="H44" s="251">
        <f>+'FIN-CASHFLOW_CWS'!H67</f>
        <v>-9384446.5999999996</v>
      </c>
      <c r="I44" s="251">
        <f>+'FIN-CASHFLOW_CWS'!I67</f>
        <v>-9343293</v>
      </c>
      <c r="J44" s="251">
        <f>+'FIN-CASHFLOW_CWS'!J67</f>
        <v>-9370395.1999999993</v>
      </c>
      <c r="K44" s="251">
        <f>+'FIN-CASHFLOW_CWS'!K67</f>
        <v>-9350006.5999999996</v>
      </c>
      <c r="L44" s="251">
        <f>+'FIN-CASHFLOW_CWS'!L67</f>
        <v>-9324208.8000000007</v>
      </c>
      <c r="M44" s="251">
        <f>+'FIN-CASHFLOW_CWS'!M67</f>
        <v>-9347333.8000000007</v>
      </c>
      <c r="N44" s="251">
        <f>+'FIN-CASHFLOW_CWS'!N67</f>
        <v>-9297358.8000000007</v>
      </c>
      <c r="O44" s="251">
        <f>+'FIN-CASHFLOW_CWS'!O67</f>
        <v>-9439519.5999999996</v>
      </c>
      <c r="P44" s="251">
        <f>+'FIN-CASHFLOW_CWS'!P67</f>
        <v>-11076743.6875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-37807009.200000003</v>
      </c>
      <c r="H45" s="251">
        <f>+'FIN-CASHFLOW_CWS'!H70</f>
        <v>-47191455.800000004</v>
      </c>
      <c r="I45" s="251">
        <f>+'FIN-CASHFLOW_CWS'!I70</f>
        <v>-56534748.800000004</v>
      </c>
      <c r="J45" s="251">
        <f>+'FIN-CASHFLOW_CWS'!J70</f>
        <v>-65905144</v>
      </c>
      <c r="K45" s="251">
        <f>+'FIN-CASHFLOW_CWS'!K70</f>
        <v>-75255150.599999994</v>
      </c>
      <c r="L45" s="251">
        <f>+'FIN-CASHFLOW_CWS'!L70</f>
        <v>-84579359.399999991</v>
      </c>
      <c r="M45" s="251">
        <f>+'FIN-CASHFLOW_CWS'!M70</f>
        <v>-93926693.199999988</v>
      </c>
      <c r="N45" s="251">
        <f>+'FIN-CASHFLOW_CWS'!N70</f>
        <v>-103224051.99999999</v>
      </c>
      <c r="O45" s="251">
        <f>+'FIN-CASHFLOW_CWS'!O70</f>
        <v>-112663571.59999998</v>
      </c>
      <c r="P45" s="251">
        <f>+'FIN-CASHFLOW_CWS'!P70</f>
        <v>-123740315.28749998</v>
      </c>
      <c r="Q45" s="251">
        <f>+'FIN-CASHFLOW_CWS'!Q70</f>
        <v>-134672516.72499996</v>
      </c>
      <c r="R45" s="251">
        <f>+'FIN-CASHFLOW_CWS'!R70</f>
        <v>-145420801.72499996</v>
      </c>
      <c r="S45" s="251">
        <f>+'FIN-CASHFLOW_CWS'!S70</f>
        <v>-156175897.59999996</v>
      </c>
      <c r="T45" s="251">
        <f>+'FIN-CASHFLOW_CWS'!T70</f>
        <v>-166948929.59999996</v>
      </c>
      <c r="U45" s="251">
        <f>+'FIN-CASHFLOW_CWS'!U70</f>
        <v>-177618518.41249996</v>
      </c>
      <c r="V45" s="251">
        <f>+'FIN-CASHFLOW_CWS'!V70</f>
        <v>-187280085.53749996</v>
      </c>
      <c r="W45" s="251">
        <f>+'FIN-CASHFLOW_CWS'!W70</f>
        <v>-196962727.53749996</v>
      </c>
      <c r="X45" s="251">
        <f>+'FIN-CASHFLOW_CWS'!X70</f>
        <v>-206593189.09999996</v>
      </c>
      <c r="Y45" s="251">
        <f>+'FIN-CASHFLOW_CWS'!Y70</f>
        <v>-216332696.91249996</v>
      </c>
      <c r="Z45" s="251">
        <f>+'FIN-CASHFLOW_CWS'!Z70</f>
        <v>-225945689.72499996</v>
      </c>
      <c r="AA45" s="251">
        <f>+'FIN-CASHFLOW_CWS'!AA70</f>
        <v>-235695674.47499996</v>
      </c>
      <c r="AB45" s="251">
        <f>+'FIN-CASHFLOW_CWS'!AB70</f>
        <v>-244250219.50312495</v>
      </c>
      <c r="AC45" s="251">
        <f>+'FIN-CASHFLOW_CWS'!AC70</f>
        <v>-252968190.46874994</v>
      </c>
      <c r="AD45" s="251">
        <f>+'FIN-CASHFLOW_CWS'!AD70</f>
        <v>-261528782.75937495</v>
      </c>
      <c r="AE45" s="251">
        <f>+'FIN-CASHFLOW_CWS'!AE70</f>
        <v>-270127893.52499992</v>
      </c>
      <c r="AF45" s="251">
        <f>+'FIN-CASHFLOW_CWS'!AF70</f>
        <v>-278764974.72812492</v>
      </c>
      <c r="AG45" s="251">
        <f>+'FIN-CASHFLOW_CWS'!AG70</f>
        <v>-287277117.36874992</v>
      </c>
      <c r="AH45" s="251">
        <f>+'FIN-CASHFLOW_CWS'!AH70</f>
        <v>-295795683.13437492</v>
      </c>
      <c r="AI45" s="251">
        <f>+'FIN-CASHFLOW_CWS'!AI70</f>
        <v>-304271324.33749992</v>
      </c>
      <c r="AJ45" s="251">
        <f>+'FIN-CASHFLOW_CWS'!AJ70</f>
        <v>-312711083.02812493</v>
      </c>
      <c r="AK45" s="251">
        <f>+'FIN-CASHFLOW_CWS'!AK70</f>
        <v>-321230730.46874994</v>
      </c>
      <c r="AL45" s="251">
        <f>+'FIN-CASHFLOW_CWS'!AL70</f>
        <v>-329554812.90937495</v>
      </c>
      <c r="AM45" s="251">
        <f>+'FIN-CASHFLOW_CWS'!AM70</f>
        <v>-337893360.92499995</v>
      </c>
      <c r="AN45" s="251">
        <f>+'FIN-CASHFLOW_CWS'!AN70</f>
        <v>-348208975.85601556</v>
      </c>
      <c r="AO45" s="251">
        <f>+'FIN-CASHFLOW_CWS'!AO70</f>
        <v>-358552553.24203122</v>
      </c>
      <c r="AP45" s="251">
        <f>+'FIN-CASHFLOW_CWS'!AP70</f>
        <v>-368721869.37304682</v>
      </c>
      <c r="AQ45" s="251">
        <f>+'FIN-CASHFLOW_CWS'!AQ70</f>
        <v>-378928224.45406246</v>
      </c>
      <c r="AR45" s="251">
        <f>+'FIN-CASHFLOW_CWS'!AR70</f>
        <v>-389167778.30507809</v>
      </c>
      <c r="AS45" s="251">
        <f>+'FIN-CASHFLOW_CWS'!AS70</f>
        <v>-399274347.97609371</v>
      </c>
      <c r="AT45" s="251">
        <f>+'FIN-CASHFLOW_CWS'!AT70</f>
        <v>-409383823.05710936</v>
      </c>
      <c r="AU45" s="251">
        <f>+'FIN-CASHFLOW_CWS'!AU70</f>
        <v>-419469712.90812498</v>
      </c>
      <c r="AV45" s="251">
        <f>+'FIN-CASHFLOW_CWS'!AV70</f>
        <v>-429507205.19414061</v>
      </c>
      <c r="AW45" s="251">
        <f>+'FIN-CASHFLOW_CWS'!AW70</f>
        <v>-439640649.98015624</v>
      </c>
      <c r="AX45" s="251">
        <f>+'FIN-CASHFLOW_CWS'!AX70</f>
        <v>-449587277.76617187</v>
      </c>
      <c r="AY45" s="251">
        <f>+'FIN-CASHFLOW_CWS'!AY70</f>
        <v>-459543780.92218751</v>
      </c>
      <c r="AZ45" s="251">
        <f>+'FIN-CASHFLOW_CWS'!AZ70</f>
        <v>-473383334.543791</v>
      </c>
      <c r="BA45" s="251">
        <f>+'FIN-CASHFLOW_CWS'!BA70</f>
        <v>-487233350.03539449</v>
      </c>
      <c r="BB45" s="251">
        <f>+'FIN-CASHFLOW_CWS'!BB70</f>
        <v>-500885852.97799802</v>
      </c>
      <c r="BC45" s="251">
        <f>+'FIN-CASHFLOW_CWS'!BC70</f>
        <v>-514573044.27060151</v>
      </c>
      <c r="BD45" s="251">
        <f>+'FIN-CASHFLOW_CWS'!BD70</f>
        <v>-528284596.56020504</v>
      </c>
      <c r="BE45" s="251">
        <f>+'FIN-CASHFLOW_CWS'!BE70</f>
        <v>-541850382.65080857</v>
      </c>
      <c r="BF45" s="251">
        <f>+'FIN-CASHFLOW_CWS'!BF70</f>
        <v>-555423746.44341207</v>
      </c>
      <c r="BG45" s="251">
        <f>+'FIN-CASHFLOW_CWS'!BG70</f>
        <v>-568989507.93301558</v>
      </c>
      <c r="BH45" s="251">
        <f>+'FIN-CASHFLOW_CWS'!BH70</f>
        <v>-582502170.92461908</v>
      </c>
      <c r="BI45" s="251">
        <f>+'FIN-CASHFLOW_CWS'!BI70</f>
        <v>-596127611.41622257</v>
      </c>
      <c r="BJ45" s="251">
        <f>+'FIN-CASHFLOW_CWS'!BJ70</f>
        <v>-609574982.90782607</v>
      </c>
      <c r="BK45" s="251">
        <f>+'FIN-CASHFLOW_CWS'!BK70</f>
        <v>-626697254.25442958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-9325756.8666666653</v>
      </c>
      <c r="H49" s="251">
        <f t="shared" si="3"/>
        <v>-9355208.2666666657</v>
      </c>
      <c r="I49" s="251">
        <f t="shared" si="3"/>
        <v>-9352554.666666666</v>
      </c>
      <c r="J49" s="251">
        <f t="shared" si="3"/>
        <v>-9395296.8666666653</v>
      </c>
      <c r="K49" s="251">
        <f t="shared" si="3"/>
        <v>-9356768.2666666657</v>
      </c>
      <c r="L49" s="251">
        <f t="shared" si="3"/>
        <v>-9361110.4666666668</v>
      </c>
      <c r="M49" s="251">
        <f t="shared" si="3"/>
        <v>-9348975.4666666668</v>
      </c>
      <c r="N49" s="251">
        <f t="shared" si="3"/>
        <v>-9335000.4666666668</v>
      </c>
      <c r="O49" s="251">
        <f t="shared" si="3"/>
        <v>-9348801.2666666657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-9482155.1999999993</v>
      </c>
      <c r="H50" s="251">
        <f t="shared" si="4"/>
        <v>-9384446.5999999996</v>
      </c>
      <c r="I50" s="251">
        <f t="shared" si="4"/>
        <v>-9343293</v>
      </c>
      <c r="J50" s="251">
        <f t="shared" si="4"/>
        <v>-9370395.1999999993</v>
      </c>
      <c r="K50" s="251">
        <f t="shared" si="4"/>
        <v>-9350006.5999999996</v>
      </c>
      <c r="L50" s="251">
        <f t="shared" si="4"/>
        <v>-9324208.8000000007</v>
      </c>
      <c r="M50" s="251">
        <f t="shared" si="4"/>
        <v>-9347333.8000000007</v>
      </c>
      <c r="N50" s="251">
        <f t="shared" si="4"/>
        <v>-9297358.8000000007</v>
      </c>
      <c r="O50" s="251">
        <f t="shared" si="4"/>
        <v>-9439519.5999999996</v>
      </c>
      <c r="P50" s="251">
        <f t="shared" si="4"/>
        <v>-11076743.6875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-9325756.8666666653</v>
      </c>
      <c r="H55" s="251">
        <f t="shared" si="5"/>
        <v>-9355208.2666666657</v>
      </c>
      <c r="I55" s="251">
        <f t="shared" si="5"/>
        <v>-9352554.666666666</v>
      </c>
      <c r="J55" s="251">
        <f t="shared" si="5"/>
        <v>-9395296.8666666653</v>
      </c>
      <c r="K55" s="251">
        <f t="shared" si="5"/>
        <v>-9356768.2666666657</v>
      </c>
      <c r="L55" s="251">
        <f t="shared" si="5"/>
        <v>-9361110.4666666668</v>
      </c>
      <c r="M55" s="251">
        <f t="shared" si="5"/>
        <v>-9348975.4666666668</v>
      </c>
      <c r="N55" s="251">
        <f t="shared" si="5"/>
        <v>-9335000.4666666668</v>
      </c>
      <c r="O55" s="251">
        <f t="shared" si="5"/>
        <v>-9348801.2666666657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-37469610.866666667</v>
      </c>
      <c r="H56" s="251">
        <f t="shared" si="6"/>
        <v>-46824819.133333333</v>
      </c>
      <c r="I56" s="251">
        <f t="shared" si="6"/>
        <v>-56177373.799999997</v>
      </c>
      <c r="J56" s="251">
        <f t="shared" si="6"/>
        <v>-65572670.666666664</v>
      </c>
      <c r="K56" s="251">
        <f t="shared" si="6"/>
        <v>-74929438.933333337</v>
      </c>
      <c r="L56" s="251">
        <f t="shared" si="6"/>
        <v>-84290549.400000006</v>
      </c>
      <c r="M56" s="251">
        <f t="shared" si="6"/>
        <v>-93639524.866666675</v>
      </c>
      <c r="N56" s="251">
        <f t="shared" si="6"/>
        <v>-102974525.33333334</v>
      </c>
      <c r="O56" s="251">
        <f t="shared" si="6"/>
        <v>-112323326.60000001</v>
      </c>
      <c r="P56" s="251">
        <f t="shared" si="6"/>
        <v>-123089663.20416668</v>
      </c>
      <c r="Q56" s="251">
        <f t="shared" si="6"/>
        <v>-133805756.30833335</v>
      </c>
      <c r="R56" s="251">
        <f t="shared" si="6"/>
        <v>-144510514.22500002</v>
      </c>
      <c r="S56" s="251">
        <f t="shared" si="5"/>
        <v>-155234364.26666668</v>
      </c>
      <c r="T56" s="251">
        <f t="shared" si="5"/>
        <v>-165931300.43333334</v>
      </c>
      <c r="U56" s="251">
        <f t="shared" si="5"/>
        <v>-176622137.16249999</v>
      </c>
      <c r="V56" s="251">
        <f t="shared" si="5"/>
        <v>-186336593.87083334</v>
      </c>
      <c r="W56" s="251">
        <f t="shared" si="5"/>
        <v>-196040456.70416668</v>
      </c>
      <c r="X56" s="251">
        <f t="shared" si="5"/>
        <v>-205763207.85000002</v>
      </c>
      <c r="Y56" s="251">
        <f t="shared" si="5"/>
        <v>-215504473.99583337</v>
      </c>
      <c r="Z56" s="251">
        <f t="shared" si="5"/>
        <v>-225227225.14166671</v>
      </c>
      <c r="AA56" s="251">
        <f t="shared" si="5"/>
        <v>-234989336.97500005</v>
      </c>
      <c r="AB56" s="251">
        <f t="shared" si="5"/>
        <v>-243410472.41979173</v>
      </c>
      <c r="AC56" s="251">
        <f t="shared" si="5"/>
        <v>-251917885.46875006</v>
      </c>
      <c r="AD56" s="251">
        <f t="shared" si="5"/>
        <v>-260448033.59270841</v>
      </c>
      <c r="AE56" s="251">
        <f t="shared" si="5"/>
        <v>-268999770.19166672</v>
      </c>
      <c r="AF56" s="251">
        <f t="shared" si="5"/>
        <v>-277553233.47812504</v>
      </c>
      <c r="AG56" s="251">
        <f t="shared" si="5"/>
        <v>-286141848.20208335</v>
      </c>
      <c r="AH56" s="251">
        <f t="shared" si="5"/>
        <v>-294672834.80104166</v>
      </c>
      <c r="AI56" s="251">
        <f t="shared" si="5"/>
        <v>-303230098.08749998</v>
      </c>
      <c r="AJ56" s="251">
        <f t="shared" si="5"/>
        <v>-311730898.8614583</v>
      </c>
      <c r="AK56" s="251">
        <f t="shared" si="5"/>
        <v>-320252304.63541663</v>
      </c>
      <c r="AL56" s="251">
        <f t="shared" si="5"/>
        <v>-328753105.40937495</v>
      </c>
      <c r="AM56" s="251">
        <f t="shared" si="5"/>
        <v>-337170969.25833327</v>
      </c>
      <c r="AN56" s="251">
        <f t="shared" si="5"/>
        <v>-347234865.52268225</v>
      </c>
      <c r="AO56" s="251">
        <f t="shared" si="5"/>
        <v>-357353826.24203122</v>
      </c>
      <c r="AP56" s="251">
        <f t="shared" si="5"/>
        <v>-367487328.20638019</v>
      </c>
      <c r="AQ56" s="251">
        <f t="shared" si="5"/>
        <v>-377642338.62072915</v>
      </c>
      <c r="AR56" s="251">
        <f t="shared" si="5"/>
        <v>-387793422.80507809</v>
      </c>
      <c r="AS56" s="251">
        <f t="shared" si="5"/>
        <v>-397968951.80942702</v>
      </c>
      <c r="AT56" s="251">
        <f t="shared" si="5"/>
        <v>-408103212.22377598</v>
      </c>
      <c r="AU56" s="251">
        <f t="shared" si="5"/>
        <v>-418258096.40812492</v>
      </c>
      <c r="AV56" s="251">
        <f t="shared" si="5"/>
        <v>-428372694.52747387</v>
      </c>
      <c r="AW56" s="251">
        <f t="shared" si="5"/>
        <v>-438507897.64682281</v>
      </c>
      <c r="AX56" s="251">
        <f t="shared" si="5"/>
        <v>-448622495.76617175</v>
      </c>
      <c r="AY56" s="251">
        <f t="shared" si="5"/>
        <v>-458682988.7555207</v>
      </c>
      <c r="AZ56" s="251">
        <f t="shared" si="5"/>
        <v>-472281444.81045753</v>
      </c>
      <c r="BA56" s="251">
        <f t="shared" si="5"/>
        <v>-485892401.23539436</v>
      </c>
      <c r="BB56" s="251">
        <f t="shared" si="5"/>
        <v>-499504115.0113312</v>
      </c>
      <c r="BC56" s="251">
        <f t="shared" si="5"/>
        <v>-513137337.23726803</v>
      </c>
      <c r="BD56" s="251">
        <f t="shared" si="5"/>
        <v>-526753818.66020489</v>
      </c>
      <c r="BE56" s="251">
        <f t="shared" si="5"/>
        <v>-540380842.18414176</v>
      </c>
      <c r="BF56" s="251">
        <f t="shared" si="5"/>
        <v>-553993314.41007864</v>
      </c>
      <c r="BG56" s="251">
        <f t="shared" si="5"/>
        <v>-567613595.83301544</v>
      </c>
      <c r="BH56" s="251">
        <f t="shared" si="5"/>
        <v>-581220189.65795231</v>
      </c>
      <c r="BI56" s="251">
        <f t="shared" si="5"/>
        <v>-594847388.48288918</v>
      </c>
      <c r="BJ56" s="251">
        <f t="shared" si="5"/>
        <v>-608453982.30782604</v>
      </c>
      <c r="BK56" s="251">
        <f t="shared" si="5"/>
        <v>-622043465.08776283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-9482155.1999999993</v>
      </c>
      <c r="H57" s="251">
        <f t="shared" si="5"/>
        <v>-9384446.5999999996</v>
      </c>
      <c r="I57" s="251">
        <f t="shared" si="5"/>
        <v>-9343293</v>
      </c>
      <c r="J57" s="251">
        <f t="shared" si="5"/>
        <v>-9370395.1999999993</v>
      </c>
      <c r="K57" s="251">
        <f t="shared" si="5"/>
        <v>-9350006.5999999996</v>
      </c>
      <c r="L57" s="251">
        <f t="shared" si="5"/>
        <v>-9324208.8000000007</v>
      </c>
      <c r="M57" s="251">
        <f t="shared" si="5"/>
        <v>-9347333.8000000007</v>
      </c>
      <c r="N57" s="251">
        <f t="shared" si="5"/>
        <v>-9297358.8000000007</v>
      </c>
      <c r="O57" s="251">
        <f t="shared" si="5"/>
        <v>-9439519.5999999996</v>
      </c>
      <c r="P57" s="251">
        <f t="shared" si="5"/>
        <v>-11076743.6875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-37807009.200000003</v>
      </c>
      <c r="H58" s="251">
        <f t="shared" si="5"/>
        <v>-47191455.800000004</v>
      </c>
      <c r="I58" s="251">
        <f t="shared" si="5"/>
        <v>-56534748.800000004</v>
      </c>
      <c r="J58" s="251">
        <f t="shared" si="5"/>
        <v>-65905144</v>
      </c>
      <c r="K58" s="251">
        <f t="shared" si="5"/>
        <v>-75255150.599999994</v>
      </c>
      <c r="L58" s="251">
        <f t="shared" si="5"/>
        <v>-84579359.399999991</v>
      </c>
      <c r="M58" s="251">
        <f t="shared" si="5"/>
        <v>-93926693.199999988</v>
      </c>
      <c r="N58" s="251">
        <f t="shared" si="5"/>
        <v>-103224051.99999999</v>
      </c>
      <c r="O58" s="251">
        <f t="shared" si="5"/>
        <v>-112663571.59999998</v>
      </c>
      <c r="P58" s="251">
        <f t="shared" si="5"/>
        <v>-123740315.28749998</v>
      </c>
      <c r="Q58" s="251">
        <f t="shared" si="5"/>
        <v>-134672516.72499996</v>
      </c>
      <c r="R58" s="251">
        <f t="shared" si="5"/>
        <v>-145420801.72499996</v>
      </c>
      <c r="S58" s="251">
        <f t="shared" si="5"/>
        <v>-156175897.59999996</v>
      </c>
      <c r="T58" s="251">
        <f t="shared" si="5"/>
        <v>-166948929.59999996</v>
      </c>
      <c r="U58" s="251">
        <f t="shared" si="5"/>
        <v>-177618518.41249996</v>
      </c>
      <c r="V58" s="251">
        <f t="shared" si="5"/>
        <v>-187280085.53749996</v>
      </c>
      <c r="W58" s="251">
        <f t="shared" si="5"/>
        <v>-196962727.53749996</v>
      </c>
      <c r="X58" s="251">
        <f t="shared" si="5"/>
        <v>-206593189.09999996</v>
      </c>
      <c r="Y58" s="251">
        <f t="shared" si="5"/>
        <v>-216332696.91249996</v>
      </c>
      <c r="Z58" s="251">
        <f t="shared" si="5"/>
        <v>-225945689.72499996</v>
      </c>
      <c r="AA58" s="251">
        <f t="shared" si="5"/>
        <v>-235695674.47499996</v>
      </c>
      <c r="AB58" s="251">
        <f t="shared" si="5"/>
        <v>-244250219.50312495</v>
      </c>
      <c r="AC58" s="251">
        <f t="shared" si="5"/>
        <v>-252968190.46874994</v>
      </c>
      <c r="AD58" s="251">
        <f t="shared" si="5"/>
        <v>-261528782.75937495</v>
      </c>
      <c r="AE58" s="251">
        <f t="shared" si="5"/>
        <v>-270127893.52499992</v>
      </c>
      <c r="AF58" s="251">
        <f t="shared" si="5"/>
        <v>-278764974.72812492</v>
      </c>
      <c r="AG58" s="251">
        <f t="shared" si="5"/>
        <v>-287277117.36874992</v>
      </c>
      <c r="AH58" s="251">
        <f t="shared" si="5"/>
        <v>-295795683.13437492</v>
      </c>
      <c r="AI58" s="251">
        <f t="shared" si="5"/>
        <v>-304271324.33749992</v>
      </c>
      <c r="AJ58" s="251">
        <f t="shared" si="5"/>
        <v>-312711083.02812493</v>
      </c>
      <c r="AK58" s="251">
        <f t="shared" si="5"/>
        <v>-321230730.46874994</v>
      </c>
      <c r="AL58" s="251">
        <f t="shared" si="5"/>
        <v>-329554812.90937495</v>
      </c>
      <c r="AM58" s="251">
        <f t="shared" si="5"/>
        <v>-337893360.92499995</v>
      </c>
      <c r="AN58" s="251">
        <f t="shared" si="5"/>
        <v>-348208975.85601556</v>
      </c>
      <c r="AO58" s="251">
        <f t="shared" si="5"/>
        <v>-358552553.24203122</v>
      </c>
      <c r="AP58" s="251">
        <f t="shared" si="5"/>
        <v>-368721869.37304682</v>
      </c>
      <c r="AQ58" s="251">
        <f t="shared" si="5"/>
        <v>-378928224.45406246</v>
      </c>
      <c r="AR58" s="251">
        <f t="shared" si="5"/>
        <v>-389167778.30507809</v>
      </c>
      <c r="AS58" s="251">
        <f t="shared" si="5"/>
        <v>-399274347.97609371</v>
      </c>
      <c r="AT58" s="251">
        <f t="shared" si="5"/>
        <v>-409383823.05710936</v>
      </c>
      <c r="AU58" s="251">
        <f t="shared" si="5"/>
        <v>-419469712.90812498</v>
      </c>
      <c r="AV58" s="251">
        <f t="shared" si="5"/>
        <v>-429507205.19414061</v>
      </c>
      <c r="AW58" s="251">
        <f t="shared" si="5"/>
        <v>-439640649.98015624</v>
      </c>
      <c r="AX58" s="251">
        <f t="shared" si="5"/>
        <v>-449587277.76617187</v>
      </c>
      <c r="AY58" s="251">
        <f t="shared" si="5"/>
        <v>-459543780.92218751</v>
      </c>
      <c r="AZ58" s="251">
        <f t="shared" si="5"/>
        <v>-473383334.543791</v>
      </c>
      <c r="BA58" s="251">
        <f t="shared" si="5"/>
        <v>-487233350.03539449</v>
      </c>
      <c r="BB58" s="251">
        <f t="shared" si="5"/>
        <v>-500885852.97799802</v>
      </c>
      <c r="BC58" s="251">
        <f t="shared" si="5"/>
        <v>-514573044.27060151</v>
      </c>
      <c r="BD58" s="251">
        <f t="shared" si="5"/>
        <v>-528284596.56020504</v>
      </c>
      <c r="BE58" s="251">
        <f t="shared" si="5"/>
        <v>-541850382.65080857</v>
      </c>
      <c r="BF58" s="251">
        <f t="shared" si="5"/>
        <v>-555423746.44341207</v>
      </c>
      <c r="BG58" s="251">
        <f t="shared" si="5"/>
        <v>-568989507.93301558</v>
      </c>
      <c r="BH58" s="251">
        <f t="shared" si="5"/>
        <v>-582502170.92461908</v>
      </c>
      <c r="BI58" s="251">
        <f t="shared" si="5"/>
        <v>-596127611.41622257</v>
      </c>
      <c r="BJ58" s="251">
        <f t="shared" si="5"/>
        <v>-609574982.90782607</v>
      </c>
      <c r="BK58" s="251">
        <f t="shared" si="5"/>
        <v>-626697254.25442958</v>
      </c>
    </row>
    <row r="59" spans="1:64" x14ac:dyDescent="0.15">
      <c r="B59" s="33" t="s">
        <v>1125</v>
      </c>
      <c r="C59" s="260">
        <f>+'FIN-CASHFLOW_CWS'!C58</f>
        <v>47162863.800000004</v>
      </c>
      <c r="D59" s="260">
        <f>+'FIN-CASHFLOW_CWS'!D58</f>
        <v>37731639.800000004</v>
      </c>
      <c r="E59" s="260">
        <f>+'FIN-CASHFLOW_CWS'!E58</f>
        <v>28335815.800000004</v>
      </c>
      <c r="F59" s="260">
        <f>+'FIN-CASHFLOW_CWS'!F58</f>
        <v>18866601.800000004</v>
      </c>
      <c r="G59" s="260">
        <f>+'FIN-CASHFLOW_CWS'!G58</f>
        <v>9384446.6000000052</v>
      </c>
      <c r="H59" s="260">
        <f>+'FIN-CASHFLOW_CWS'!H58</f>
        <v>56032596.199999988</v>
      </c>
      <c r="I59" s="260">
        <f>+'FIN-CASHFLOW_CWS'!I58</f>
        <v>46689303.199999988</v>
      </c>
      <c r="J59" s="260">
        <f>+'FIN-CASHFLOW_CWS'!J58</f>
        <v>37318907.999999985</v>
      </c>
      <c r="K59" s="260">
        <f>+'FIN-CASHFLOW_CWS'!K58</f>
        <v>27968901.399999984</v>
      </c>
      <c r="L59" s="260">
        <f>+'FIN-CASHFLOW_CWS'!L58</f>
        <v>18644692.599999983</v>
      </c>
      <c r="M59" s="260">
        <f>+'FIN-CASHFLOW_CWS'!M58</f>
        <v>9297358.7999999821</v>
      </c>
      <c r="N59" s="260">
        <f>+'FIN-CASHFLOW_CWS'!N58</f>
        <v>52951845.599999964</v>
      </c>
      <c r="O59" s="260">
        <f>+'FIN-CASHFLOW_CWS'!O58</f>
        <v>43512325.999999963</v>
      </c>
      <c r="P59" s="260">
        <f>+'FIN-CASHFLOW_CWS'!P58</f>
        <v>32435582.312499963</v>
      </c>
      <c r="Q59" s="260">
        <f>+'FIN-CASHFLOW_CWS'!Q58</f>
        <v>21503380.874999963</v>
      </c>
      <c r="R59" s="260">
        <f>+'FIN-CASHFLOW_CWS'!R58</f>
        <v>10755095.874999963</v>
      </c>
      <c r="S59" s="260">
        <f>+'FIN-CASHFLOW_CWS'!S58</f>
        <v>-3.7252902984619141E-8</v>
      </c>
      <c r="T59" s="260">
        <f>+'FIN-CASHFLOW_CWS'!T58</f>
        <v>-10773032.000000037</v>
      </c>
      <c r="U59" s="260">
        <f>+'FIN-CASHFLOW_CWS'!U58</f>
        <v>-21442620.812500037</v>
      </c>
      <c r="V59" s="260">
        <f>+'FIN-CASHFLOW_CWS'!V58</f>
        <v>-31104187.937500037</v>
      </c>
      <c r="W59" s="260">
        <f>+'FIN-CASHFLOW_CWS'!W58</f>
        <v>-40786829.937500037</v>
      </c>
      <c r="X59" s="260">
        <f>+'FIN-CASHFLOW_CWS'!X58</f>
        <v>-50417291.500000037</v>
      </c>
      <c r="Y59" s="260">
        <f>+'FIN-CASHFLOW_CWS'!Y58</f>
        <v>-60156799.312500037</v>
      </c>
      <c r="Z59" s="260">
        <f>+'FIN-CASHFLOW_CWS'!Z58</f>
        <v>-69769792.12500003</v>
      </c>
      <c r="AA59" s="260">
        <f>+'FIN-CASHFLOW_CWS'!AA58</f>
        <v>-79519776.87500003</v>
      </c>
      <c r="AB59" s="260">
        <f>+'FIN-CASHFLOW_CWS'!AB58</f>
        <v>-88074321.903125033</v>
      </c>
      <c r="AC59" s="260">
        <f>+'FIN-CASHFLOW_CWS'!AC58</f>
        <v>-96792292.868750036</v>
      </c>
      <c r="AD59" s="260">
        <f>+'FIN-CASHFLOW_CWS'!AD58</f>
        <v>-105352885.15937504</v>
      </c>
      <c r="AE59" s="260">
        <f>+'FIN-CASHFLOW_CWS'!AE58</f>
        <v>-113951995.92500004</v>
      </c>
      <c r="AF59" s="260">
        <f>+'FIN-CASHFLOW_CWS'!AF58</f>
        <v>-122589077.12812504</v>
      </c>
      <c r="AG59" s="260">
        <f>+'FIN-CASHFLOW_CWS'!AG58</f>
        <v>-131101219.76875004</v>
      </c>
      <c r="AH59" s="260">
        <f>+'FIN-CASHFLOW_CWS'!AH58</f>
        <v>-139619785.53437504</v>
      </c>
      <c r="AI59" s="260">
        <f>+'FIN-CASHFLOW_CWS'!AI58</f>
        <v>-148095426.73750004</v>
      </c>
      <c r="AJ59" s="260">
        <f>+'FIN-CASHFLOW_CWS'!AJ58</f>
        <v>-156535185.42812505</v>
      </c>
      <c r="AK59" s="260">
        <f>+'FIN-CASHFLOW_CWS'!AK58</f>
        <v>-165054832.86875007</v>
      </c>
      <c r="AL59" s="260">
        <f>+'FIN-CASHFLOW_CWS'!AL58</f>
        <v>-173378915.30937508</v>
      </c>
      <c r="AM59" s="260">
        <f>+'FIN-CASHFLOW_CWS'!AM58</f>
        <v>-181717463.32500008</v>
      </c>
      <c r="AN59" s="260">
        <f>+'FIN-CASHFLOW_CWS'!AN58</f>
        <v>-192033078.25601572</v>
      </c>
      <c r="AO59" s="260">
        <f>+'FIN-CASHFLOW_CWS'!AO58</f>
        <v>-202376655.64203134</v>
      </c>
      <c r="AP59" s="260">
        <f>+'FIN-CASHFLOW_CWS'!AP58</f>
        <v>-212545971.77304697</v>
      </c>
      <c r="AQ59" s="260">
        <f>+'FIN-CASHFLOW_CWS'!AQ58</f>
        <v>-222752326.85406259</v>
      </c>
      <c r="AR59" s="260">
        <f>+'FIN-CASHFLOW_CWS'!AR58</f>
        <v>-232991880.70507821</v>
      </c>
      <c r="AS59" s="260">
        <f>+'FIN-CASHFLOW_CWS'!AS58</f>
        <v>-243098450.37609383</v>
      </c>
      <c r="AT59" s="260">
        <f>+'FIN-CASHFLOW_CWS'!AT58</f>
        <v>-253207925.45710945</v>
      </c>
      <c r="AU59" s="260">
        <f>+'FIN-CASHFLOW_CWS'!AU58</f>
        <v>-263293815.30812508</v>
      </c>
      <c r="AV59" s="260">
        <f>+'FIN-CASHFLOW_CWS'!AV58</f>
        <v>-273331307.59414071</v>
      </c>
      <c r="AW59" s="260">
        <f>+'FIN-CASHFLOW_CWS'!AW58</f>
        <v>-283464752.38015634</v>
      </c>
      <c r="AX59" s="260">
        <f>+'FIN-CASHFLOW_CWS'!AX58</f>
        <v>-293411380.16617197</v>
      </c>
      <c r="AY59" s="260">
        <f>+'FIN-CASHFLOW_CWS'!AY58</f>
        <v>-303367883.3221876</v>
      </c>
      <c r="AZ59" s="260">
        <f>+'FIN-CASHFLOW_CWS'!AZ58</f>
        <v>-317207436.94379109</v>
      </c>
      <c r="BA59" s="260">
        <f>+'FIN-CASHFLOW_CWS'!BA58</f>
        <v>-331057452.43539459</v>
      </c>
      <c r="BB59" s="260">
        <f>+'FIN-CASHFLOW_CWS'!BB58</f>
        <v>-344709955.37799811</v>
      </c>
      <c r="BC59" s="260">
        <f>+'FIN-CASHFLOW_CWS'!BC58</f>
        <v>-358397146.67060161</v>
      </c>
      <c r="BD59" s="260">
        <f>+'FIN-CASHFLOW_CWS'!BD58</f>
        <v>-372108698.96020514</v>
      </c>
      <c r="BE59" s="260">
        <f>+'FIN-CASHFLOW_CWS'!BE58</f>
        <v>-385674485.05080867</v>
      </c>
      <c r="BF59" s="260">
        <f>+'FIN-CASHFLOW_CWS'!BF58</f>
        <v>-399247848.84341216</v>
      </c>
      <c r="BG59" s="260">
        <f>+'FIN-CASHFLOW_CWS'!BG58</f>
        <v>-412813610.33301568</v>
      </c>
      <c r="BH59" s="260">
        <f>+'FIN-CASHFLOW_CWS'!BH58</f>
        <v>-426326273.32461917</v>
      </c>
      <c r="BI59" s="260">
        <f>+'FIN-CASHFLOW_CWS'!BI58</f>
        <v>-439951713.81622267</v>
      </c>
      <c r="BJ59" s="260">
        <f>+'FIN-CASHFLOW_CWS'!BJ58</f>
        <v>-453399085.30782616</v>
      </c>
      <c r="BK59" s="260">
        <f>+'FIN-CASHFLOW_CWS'!BK58</f>
        <v>-470521356.65442967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36040</v>
      </c>
      <c r="H7" s="9">
        <f>'FIN-P&amp;L_CWS'!I129</f>
        <v>42420</v>
      </c>
      <c r="I7" s="9">
        <f>'FIN-P&amp;L_CWS'!J129</f>
        <v>46300</v>
      </c>
      <c r="J7" s="9">
        <f>'FIN-P&amp;L_CWS'!K129</f>
        <v>36040</v>
      </c>
      <c r="K7" s="9">
        <f>'FIN-P&amp;L_CWS'!L129</f>
        <v>42420</v>
      </c>
      <c r="L7" s="9">
        <f>'FIN-P&amp;L_CWS'!M129</f>
        <v>32160</v>
      </c>
      <c r="M7" s="9">
        <f>'FIN-P&amp;L_CWS'!N129</f>
        <v>32160</v>
      </c>
      <c r="N7" s="9">
        <f>'FIN-P&amp;L_CWS'!O129</f>
        <v>32160</v>
      </c>
      <c r="O7" s="9">
        <f>'FIN-P&amp;L_CWS'!P129</f>
        <v>18020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9361796.8666666653</v>
      </c>
      <c r="H8" s="9">
        <f>'FIN-P&amp;L_CWS'!I205</f>
        <v>9397628.2666666657</v>
      </c>
      <c r="I8" s="9">
        <f>'FIN-P&amp;L_CWS'!J205</f>
        <v>9398854.666666666</v>
      </c>
      <c r="J8" s="9">
        <f>'FIN-P&amp;L_CWS'!K205</f>
        <v>9431336.8666666653</v>
      </c>
      <c r="K8" s="9">
        <f>'FIN-P&amp;L_CWS'!L205</f>
        <v>9399188.2666666657</v>
      </c>
      <c r="L8" s="9">
        <f>'FIN-P&amp;L_CWS'!M205</f>
        <v>9393270.4666666668</v>
      </c>
      <c r="M8" s="9">
        <f>'FIN-P&amp;L_CWS'!N205</f>
        <v>9381135.4666666668</v>
      </c>
      <c r="N8" s="9">
        <f>'FIN-P&amp;L_CWS'!O205</f>
        <v>9367160.4666666668</v>
      </c>
      <c r="O8" s="9">
        <f>'FIN-P&amp;L_CWS'!P205</f>
        <v>9366821.2666666657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-9325756.8666666653</v>
      </c>
      <c r="H9" s="9">
        <f>'FIN-P&amp;L_CWS'!I207</f>
        <v>-9355208.2666666657</v>
      </c>
      <c r="I9" s="9">
        <f>'FIN-P&amp;L_CWS'!J207</f>
        <v>-9352554.666666666</v>
      </c>
      <c r="J9" s="9">
        <f>'FIN-P&amp;L_CWS'!K207</f>
        <v>-9395296.8666666653</v>
      </c>
      <c r="K9" s="9">
        <f>'FIN-P&amp;L_CWS'!L207</f>
        <v>-9356768.2666666657</v>
      </c>
      <c r="L9" s="9">
        <f>'FIN-P&amp;L_CWS'!M207</f>
        <v>-9361110.4666666668</v>
      </c>
      <c r="M9" s="9">
        <f>'FIN-P&amp;L_CWS'!N207</f>
        <v>-9348975.4666666668</v>
      </c>
      <c r="N9" s="9">
        <f>'FIN-P&amp;L_CWS'!O207</f>
        <v>-9335000.4666666668</v>
      </c>
      <c r="O9" s="9">
        <f>'FIN-P&amp;L_CWS'!P207</f>
        <v>-9348801.2666666657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-37469610.866666667</v>
      </c>
      <c r="H10" s="9">
        <f>'FIN-P&amp;L_CWS'!I208</f>
        <v>-46824819.133333333</v>
      </c>
      <c r="I10" s="9">
        <f>'FIN-P&amp;L_CWS'!J208</f>
        <v>-56177373.799999997</v>
      </c>
      <c r="J10" s="9">
        <f>'FIN-P&amp;L_CWS'!K208</f>
        <v>-65572670.666666664</v>
      </c>
      <c r="K10" s="9">
        <f>'FIN-P&amp;L_CWS'!L208</f>
        <v>-74929438.933333337</v>
      </c>
      <c r="L10" s="9">
        <f>'FIN-P&amp;L_CWS'!M208</f>
        <v>-84290549.400000006</v>
      </c>
      <c r="M10" s="9">
        <f>'FIN-P&amp;L_CWS'!N208</f>
        <v>-93639524.866666675</v>
      </c>
      <c r="N10" s="9">
        <f>'FIN-P&amp;L_CWS'!O208</f>
        <v>-102974525.33333334</v>
      </c>
      <c r="O10" s="9">
        <f>'FIN-P&amp;L_CWS'!P208</f>
        <v>-112323326.60000001</v>
      </c>
      <c r="P10" s="9">
        <f>'FIN-P&amp;L_CWS'!Q208</f>
        <v>-123089663.20416668</v>
      </c>
      <c r="Q10" s="9">
        <f>'FIN-P&amp;L_CWS'!R208</f>
        <v>-133805756.30833335</v>
      </c>
      <c r="R10" s="9">
        <f>'FIN-P&amp;L_CWS'!S208</f>
        <v>-144510514.22500002</v>
      </c>
      <c r="S10" s="9">
        <f>'FIN-P&amp;L_CWS'!T208</f>
        <v>-155234364.26666668</v>
      </c>
      <c r="T10" s="9">
        <f>'FIN-P&amp;L_CWS'!U208</f>
        <v>-165931300.43333334</v>
      </c>
      <c r="U10" s="9">
        <f>'FIN-P&amp;L_CWS'!V208</f>
        <v>-176622137.16249999</v>
      </c>
      <c r="V10" s="9">
        <f>'FIN-P&amp;L_CWS'!W208</f>
        <v>-186336593.87083334</v>
      </c>
      <c r="W10" s="9">
        <f>'FIN-P&amp;L_CWS'!X208</f>
        <v>-196040456.70416668</v>
      </c>
      <c r="X10" s="9">
        <f>'FIN-P&amp;L_CWS'!Y208</f>
        <v>-205763207.85000002</v>
      </c>
      <c r="Y10" s="9">
        <f>'FIN-P&amp;L_CWS'!Z208</f>
        <v>-215504473.99583337</v>
      </c>
      <c r="Z10" s="9">
        <f>'FIN-P&amp;L_CWS'!AA208</f>
        <v>-225227225.14166671</v>
      </c>
      <c r="AA10" s="9">
        <f>'FIN-P&amp;L_CWS'!AB208</f>
        <v>-234989336.97500005</v>
      </c>
      <c r="AB10" s="9">
        <f>'FIN-P&amp;L_CWS'!AC208</f>
        <v>-243410472.41979173</v>
      </c>
      <c r="AC10" s="9">
        <f>'FIN-P&amp;L_CWS'!AD208</f>
        <v>-251917885.46875006</v>
      </c>
      <c r="AD10" s="9">
        <f>'FIN-P&amp;L_CWS'!AE208</f>
        <v>-260448033.59270841</v>
      </c>
      <c r="AE10" s="9">
        <f>'FIN-P&amp;L_CWS'!AF208</f>
        <v>-268999770.19166672</v>
      </c>
      <c r="AF10" s="9">
        <f>'FIN-P&amp;L_CWS'!AG208</f>
        <v>-277553233.47812504</v>
      </c>
      <c r="AG10" s="9">
        <f>'FIN-P&amp;L_CWS'!AH208</f>
        <v>-286141848.20208335</v>
      </c>
      <c r="AH10" s="9">
        <f>'FIN-P&amp;L_CWS'!AI208</f>
        <v>-294672834.80104166</v>
      </c>
      <c r="AI10" s="9">
        <f>'FIN-P&amp;L_CWS'!AJ208</f>
        <v>-303230098.08749998</v>
      </c>
      <c r="AJ10" s="9">
        <f>'FIN-P&amp;L_CWS'!AK208</f>
        <v>-311730898.8614583</v>
      </c>
      <c r="AK10" s="9">
        <f>'FIN-P&amp;L_CWS'!AL208</f>
        <v>-320252304.63541663</v>
      </c>
      <c r="AL10" s="9">
        <f>'FIN-P&amp;L_CWS'!AM208</f>
        <v>-328753105.40937495</v>
      </c>
      <c r="AM10" s="9">
        <f>'FIN-P&amp;L_CWS'!AN208</f>
        <v>-337170969.25833327</v>
      </c>
      <c r="AN10" s="9">
        <f>'FIN-P&amp;L_CWS'!AO208</f>
        <v>-347234865.52268225</v>
      </c>
      <c r="AO10" s="9">
        <f>'FIN-P&amp;L_CWS'!AP208</f>
        <v>-357353826.24203122</v>
      </c>
      <c r="AP10" s="9">
        <f>'FIN-P&amp;L_CWS'!AQ208</f>
        <v>-367487328.20638019</v>
      </c>
      <c r="AQ10" s="9">
        <f>'FIN-P&amp;L_CWS'!AR208</f>
        <v>-377642338.62072915</v>
      </c>
      <c r="AR10" s="9">
        <f>'FIN-P&amp;L_CWS'!AS208</f>
        <v>-387793422.80507809</v>
      </c>
      <c r="AS10" s="9">
        <f>'FIN-P&amp;L_CWS'!AT208</f>
        <v>-397968951.80942702</v>
      </c>
      <c r="AT10" s="9">
        <f>'FIN-P&amp;L_CWS'!AU208</f>
        <v>-408103212.22377598</v>
      </c>
      <c r="AU10" s="9">
        <f>'FIN-P&amp;L_CWS'!AV208</f>
        <v>-418258096.40812492</v>
      </c>
      <c r="AV10" s="9">
        <f>'FIN-P&amp;L_CWS'!AW208</f>
        <v>-428372694.52747387</v>
      </c>
      <c r="AW10" s="9">
        <f>'FIN-P&amp;L_CWS'!AX208</f>
        <v>-438507897.64682281</v>
      </c>
      <c r="AX10" s="9">
        <f>'FIN-P&amp;L_CWS'!AY208</f>
        <v>-448622495.76617175</v>
      </c>
      <c r="AY10" s="9">
        <f>'FIN-P&amp;L_CWS'!AZ208</f>
        <v>-458682988.7555207</v>
      </c>
      <c r="AZ10" s="9">
        <f>'FIN-P&amp;L_CWS'!BA208</f>
        <v>-472281444.81045753</v>
      </c>
      <c r="BA10" s="9">
        <f>'FIN-P&amp;L_CWS'!BB208</f>
        <v>-485892401.23539436</v>
      </c>
      <c r="BB10" s="9">
        <f>'FIN-P&amp;L_CWS'!BC208</f>
        <v>-499504115.0113312</v>
      </c>
      <c r="BC10" s="9">
        <f>'FIN-P&amp;L_CWS'!BD208</f>
        <v>-513137337.23726803</v>
      </c>
      <c r="BD10" s="9">
        <f>'FIN-P&amp;L_CWS'!BE208</f>
        <v>-526753818.66020489</v>
      </c>
      <c r="BE10" s="9">
        <f>'FIN-P&amp;L_CWS'!BF208</f>
        <v>-540380842.18414176</v>
      </c>
      <c r="BF10" s="9">
        <f>'FIN-P&amp;L_CWS'!BG208</f>
        <v>-553993314.41007864</v>
      </c>
      <c r="BG10" s="9">
        <f>'FIN-P&amp;L_CWS'!BH208</f>
        <v>-567613595.83301544</v>
      </c>
      <c r="BH10" s="9">
        <f>'FIN-P&amp;L_CWS'!BI208</f>
        <v>-581220189.65795231</v>
      </c>
      <c r="BI10" s="9">
        <f>'FIN-P&amp;L_CWS'!BJ208</f>
        <v>-594847388.48288918</v>
      </c>
      <c r="BJ10" s="9">
        <f>'FIN-P&amp;L_CWS'!BK208</f>
        <v>-608453982.30782604</v>
      </c>
      <c r="BK10" s="9">
        <f>'FIN-P&amp;L_CWS'!BL208</f>
        <v>-622043465.08776283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'REV-REVCALC_CWS'!E77</f>
        <v>0</v>
      </c>
      <c r="E19" s="9">
        <f>'REV-REVCALC_CWS'!F77</f>
        <v>0</v>
      </c>
      <c r="F19" s="9">
        <f>'REV-REVCALC_CWS'!G77</f>
        <v>0</v>
      </c>
      <c r="G19" s="9">
        <f>'REV-REVCALC_CWS'!H77</f>
        <v>136040</v>
      </c>
      <c r="H19" s="9">
        <f>'REV-REVCALC_CWS'!I77</f>
        <v>154920</v>
      </c>
      <c r="I19" s="9">
        <f>'REV-REVCALC_CWS'!J77</f>
        <v>171300</v>
      </c>
      <c r="J19" s="9">
        <f>'REV-REVCALC_CWS'!K77</f>
        <v>136040</v>
      </c>
      <c r="K19" s="9">
        <f>'REV-REVCALC_CWS'!L77</f>
        <v>154920</v>
      </c>
      <c r="L19" s="9">
        <f>'REV-REVCALC_CWS'!M77</f>
        <v>119660</v>
      </c>
      <c r="M19" s="9">
        <f>'REV-REVCALC_CWS'!N77</f>
        <v>119660</v>
      </c>
      <c r="N19" s="9">
        <f>'REV-REVCALC_CWS'!O77</f>
        <v>119660</v>
      </c>
      <c r="O19" s="9">
        <f>'REV-REVCALC_CWS'!P77</f>
        <v>68020</v>
      </c>
      <c r="P19" s="9">
        <f>'REV-REVCALC_CWS'!Q77</f>
        <v>240868.75</v>
      </c>
      <c r="Q19" s="9">
        <f>'REV-REVCALC_CWS'!R77</f>
        <v>391418.75</v>
      </c>
      <c r="R19" s="9">
        <f>'REV-REVCALC_CWS'!S77</f>
        <v>436587.5</v>
      </c>
      <c r="S19" s="9">
        <f>'REV-REVCALC_CWS'!T77</f>
        <v>437075</v>
      </c>
      <c r="T19" s="9">
        <f>'REV-REVCALC_CWS'!U77</f>
        <v>482412.5</v>
      </c>
      <c r="U19" s="9">
        <f>'REV-REVCALC_CWS'!V77</f>
        <v>527606.25</v>
      </c>
      <c r="V19" s="9">
        <f>'REV-REVCALC_CWS'!W77</f>
        <v>437075</v>
      </c>
      <c r="W19" s="9">
        <f>'REV-REVCALC_CWS'!X77</f>
        <v>482412.5</v>
      </c>
      <c r="X19" s="9">
        <f>'REV-REVCALC_CWS'!Y77</f>
        <v>391881.25</v>
      </c>
      <c r="Y19" s="9">
        <f>'REV-REVCALC_CWS'!Z77</f>
        <v>391881.25</v>
      </c>
      <c r="Z19" s="9">
        <f>'REV-REVCALC_CWS'!AA77</f>
        <v>391881.25</v>
      </c>
      <c r="AA19" s="9">
        <f>'REV-REVCALC_CWS'!AB77</f>
        <v>241112.5</v>
      </c>
      <c r="AB19" s="9">
        <f>'REV-REVCALC_CWS'!AC77</f>
        <v>155968.75</v>
      </c>
      <c r="AC19" s="9">
        <f>'REV-REVCALC_CWS'!AD77</f>
        <v>252725</v>
      </c>
      <c r="AD19" s="9">
        <f>'REV-REVCALC_CWS'!AE77</f>
        <v>284927.5</v>
      </c>
      <c r="AE19" s="9">
        <f>'REV-REVCALC_CWS'!AF77</f>
        <v>285460</v>
      </c>
      <c r="AF19" s="9">
        <f>'REV-REVCALC_CWS'!AG77</f>
        <v>312516.25</v>
      </c>
      <c r="AG19" s="9">
        <f>'REV-REVCALC_CWS'!AH77</f>
        <v>344722.5</v>
      </c>
      <c r="AH19" s="9">
        <f>'REV-REVCALC_CWS'!AI77</f>
        <v>285460</v>
      </c>
      <c r="AI19" s="9">
        <f>'REV-REVCALC_CWS'!AJ77</f>
        <v>312516.25</v>
      </c>
      <c r="AJ19" s="9">
        <f>'REV-REVCALC_CWS'!AK77</f>
        <v>253232.5</v>
      </c>
      <c r="AK19" s="9">
        <f>'REV-REVCALC_CWS'!AL77</f>
        <v>253232.5</v>
      </c>
      <c r="AL19" s="9">
        <f>'REV-REVCALC_CWS'!AM77</f>
        <v>253232.5</v>
      </c>
      <c r="AM19" s="9">
        <f>'REV-REVCALC_CWS'!AN77</f>
        <v>156235</v>
      </c>
      <c r="AN19" s="9">
        <f>'REV-REVCALC_CWS'!AO77</f>
        <v>194900</v>
      </c>
      <c r="AO19" s="9">
        <f>'REV-REVCALC_CWS'!AP77</f>
        <v>314355</v>
      </c>
      <c r="AP19" s="9">
        <f>'REV-REVCALC_CWS'!AQ77</f>
        <v>351927.5</v>
      </c>
      <c r="AQ19" s="9">
        <f>'REV-REVCALC_CWS'!AR77</f>
        <v>352542.5</v>
      </c>
      <c r="AR19" s="9">
        <f>'REV-REVCALC_CWS'!AS77</f>
        <v>390282.5</v>
      </c>
      <c r="AS19" s="9">
        <f>'REV-REVCALC_CWS'!AT77</f>
        <v>428057.5</v>
      </c>
      <c r="AT19" s="9">
        <f>'REV-REVCALC_CWS'!AU77</f>
        <v>352542.5</v>
      </c>
      <c r="AU19" s="9">
        <f>'REV-REVCALC_CWS'!AV77</f>
        <v>390282.5</v>
      </c>
      <c r="AV19" s="9">
        <f>'REV-REVCALC_CWS'!AW77</f>
        <v>314935</v>
      </c>
      <c r="AW19" s="9">
        <f>'REV-REVCALC_CWS'!AX77</f>
        <v>314935</v>
      </c>
      <c r="AX19" s="9">
        <f>'REV-REVCALC_CWS'!AY77</f>
        <v>314935</v>
      </c>
      <c r="AY19" s="9">
        <f>'REV-REVCALC_CWS'!AZ77</f>
        <v>195207.5</v>
      </c>
      <c r="AZ19" s="9">
        <f>'REV-REVCALC_CWS'!BA77</f>
        <v>234235</v>
      </c>
      <c r="BA19" s="9">
        <f>'REV-REVCALC_CWS'!BB77</f>
        <v>376200</v>
      </c>
      <c r="BB19" s="9">
        <f>'REV-REVCALC_CWS'!BC77</f>
        <v>418747.5</v>
      </c>
      <c r="BC19" s="9">
        <f>'REV-REVCALC_CWS'!BD77</f>
        <v>419362.5</v>
      </c>
      <c r="BD19" s="9">
        <f>'REV-REVCALC_CWS'!BE77</f>
        <v>468952.5</v>
      </c>
      <c r="BE19" s="9">
        <f>'REV-REVCALC_CWS'!BF77</f>
        <v>511825</v>
      </c>
      <c r="BF19" s="9">
        <f>'REV-REVCALC_CWS'!BG77</f>
        <v>419362.5</v>
      </c>
      <c r="BG19" s="9">
        <f>'REV-REVCALC_CWS'!BH77</f>
        <v>468952.5</v>
      </c>
      <c r="BH19" s="9">
        <f>'REV-REVCALC_CWS'!BI77</f>
        <v>376780</v>
      </c>
      <c r="BI19" s="9">
        <f>'REV-REVCALC_CWS'!BJ77</f>
        <v>376780</v>
      </c>
      <c r="BJ19" s="9">
        <f>'REV-REVCALC_CWS'!BK77</f>
        <v>376780</v>
      </c>
      <c r="BK19" s="9">
        <f>'REV-REVCALC_CWS'!BL77</f>
        <v>234542.5</v>
      </c>
    </row>
    <row r="20" spans="2:63" x14ac:dyDescent="0.15">
      <c r="B20" s="33" t="s">
        <v>376</v>
      </c>
      <c r="C20" s="197"/>
      <c r="D20" s="9">
        <f>'REV-REVCALC_CWS'!E78</f>
        <v>0</v>
      </c>
      <c r="E20" s="9">
        <f>'REV-REVCALC_CWS'!F78</f>
        <v>0</v>
      </c>
      <c r="F20" s="9">
        <f>'REV-REVCALC_CWS'!G78</f>
        <v>0</v>
      </c>
      <c r="G20" s="9">
        <f>'REV-REVCALC_CWS'!H78</f>
        <v>36040</v>
      </c>
      <c r="H20" s="9">
        <f>'REV-REVCALC_CWS'!I78</f>
        <v>42420</v>
      </c>
      <c r="I20" s="9">
        <f>'REV-REVCALC_CWS'!J78</f>
        <v>46300</v>
      </c>
      <c r="J20" s="9">
        <f>'REV-REVCALC_CWS'!K78</f>
        <v>36040</v>
      </c>
      <c r="K20" s="9">
        <f>'REV-REVCALC_CWS'!L78</f>
        <v>42420</v>
      </c>
      <c r="L20" s="9">
        <f>'REV-REVCALC_CWS'!M78</f>
        <v>32160</v>
      </c>
      <c r="M20" s="9">
        <f>'REV-REVCALC_CWS'!N78</f>
        <v>32160</v>
      </c>
      <c r="N20" s="9">
        <f>'REV-REVCALC_CWS'!O78</f>
        <v>32160</v>
      </c>
      <c r="O20" s="9">
        <f>'REV-REVCALC_CWS'!P78</f>
        <v>18020</v>
      </c>
      <c r="P20" s="9">
        <f>'REV-REVCALC_CWS'!Q78</f>
        <v>59268.75</v>
      </c>
      <c r="Q20" s="9">
        <f>'REV-REVCALC_CWS'!R78</f>
        <v>96318.75</v>
      </c>
      <c r="R20" s="9">
        <f>'REV-REVCALC_CWS'!S78</f>
        <v>107437.5</v>
      </c>
      <c r="S20" s="9">
        <f>'REV-REVCALC_CWS'!T78</f>
        <v>107925</v>
      </c>
      <c r="T20" s="9">
        <f>'REV-REVCALC_CWS'!U78</f>
        <v>119212.5</v>
      </c>
      <c r="U20" s="9">
        <f>'REV-REVCALC_CWS'!V78</f>
        <v>130356.25</v>
      </c>
      <c r="V20" s="9">
        <f>'REV-REVCALC_CWS'!W78</f>
        <v>107925</v>
      </c>
      <c r="W20" s="9">
        <f>'REV-REVCALC_CWS'!X78</f>
        <v>119212.5</v>
      </c>
      <c r="X20" s="9">
        <f>'REV-REVCALC_CWS'!Y78</f>
        <v>96781.25</v>
      </c>
      <c r="Y20" s="9">
        <f>'REV-REVCALC_CWS'!Z78</f>
        <v>96781.25</v>
      </c>
      <c r="Z20" s="9">
        <f>'REV-REVCALC_CWS'!AA78</f>
        <v>96781.25</v>
      </c>
      <c r="AA20" s="9">
        <f>'REV-REVCALC_CWS'!AB78</f>
        <v>59512.5</v>
      </c>
      <c r="AB20" s="9">
        <f>'REV-REVCALC_CWS'!AC78</f>
        <v>-143456.25</v>
      </c>
      <c r="AC20" s="9">
        <f>'REV-REVCALC_CWS'!AD78</f>
        <v>-232550</v>
      </c>
      <c r="AD20" s="9">
        <f>'REV-REVCALC_CWS'!AE78</f>
        <v>-262297.5</v>
      </c>
      <c r="AE20" s="9">
        <f>'REV-REVCALC_CWS'!AF78</f>
        <v>-261765</v>
      </c>
      <c r="AF20" s="9">
        <f>'REV-REVCALC_CWS'!AG78</f>
        <v>-286333.75</v>
      </c>
      <c r="AG20" s="9">
        <f>'REV-REVCALC_CWS'!AH78</f>
        <v>-316077.5</v>
      </c>
      <c r="AH20" s="9">
        <f>'REV-REVCALC_CWS'!AI78</f>
        <v>-261765</v>
      </c>
      <c r="AI20" s="9">
        <f>'REV-REVCALC_CWS'!AJ78</f>
        <v>-286333.75</v>
      </c>
      <c r="AJ20" s="9">
        <f>'REV-REVCALC_CWS'!AK78</f>
        <v>-232042.5</v>
      </c>
      <c r="AK20" s="9">
        <f>'REV-REVCALC_CWS'!AL78</f>
        <v>-232042.5</v>
      </c>
      <c r="AL20" s="9">
        <f>'REV-REVCALC_CWS'!AM78</f>
        <v>-232042.5</v>
      </c>
      <c r="AM20" s="9">
        <f>'REV-REVCALC_CWS'!AN78</f>
        <v>-143190</v>
      </c>
      <c r="AN20" s="9">
        <f>'REV-REVCALC_CWS'!AO78</f>
        <v>-96918.5</v>
      </c>
      <c r="AO20" s="9">
        <f>'REV-REVCALC_CWS'!AP78</f>
        <v>-156320</v>
      </c>
      <c r="AP20" s="9">
        <f>'REV-REVCALC_CWS'!AQ78</f>
        <v>-175228.5</v>
      </c>
      <c r="AQ20" s="9">
        <f>'REV-REVCALC_CWS'!AR78</f>
        <v>-174613.5</v>
      </c>
      <c r="AR20" s="9">
        <f>'REV-REVCALC_CWS'!AS78</f>
        <v>-193354.5</v>
      </c>
      <c r="AS20" s="9">
        <f>'REV-REVCALC_CWS'!AT78</f>
        <v>-212060.5</v>
      </c>
      <c r="AT20" s="9">
        <f>'REV-REVCALC_CWS'!AU78</f>
        <v>-174613.5</v>
      </c>
      <c r="AU20" s="9">
        <f>'REV-REVCALC_CWS'!AV78</f>
        <v>-193354.5</v>
      </c>
      <c r="AV20" s="9">
        <f>'REV-REVCALC_CWS'!AW78</f>
        <v>-155740</v>
      </c>
      <c r="AW20" s="9">
        <f>'REV-REVCALC_CWS'!AX78</f>
        <v>-155740</v>
      </c>
      <c r="AX20" s="9">
        <f>'REV-REVCALC_CWS'!AY78</f>
        <v>-155740</v>
      </c>
      <c r="AY20" s="9">
        <f>'REV-REVCALC_CWS'!AZ78</f>
        <v>-96611</v>
      </c>
      <c r="AZ20" s="9">
        <f>'REV-REVCALC_CWS'!BA78</f>
        <v>-25616.899999999994</v>
      </c>
      <c r="BA20" s="9">
        <f>'REV-REVCALC_CWS'!BB78</f>
        <v>-41137.899999999965</v>
      </c>
      <c r="BB20" s="9">
        <f>'REV-REVCALC_CWS'!BC78</f>
        <v>-45836.200000000012</v>
      </c>
      <c r="BC20" s="9">
        <f>'REV-REVCALC_CWS'!BD78</f>
        <v>-45221.200000000012</v>
      </c>
      <c r="BD20" s="9">
        <f>'REV-REVCALC_CWS'!BE78</f>
        <v>-50751.299999999988</v>
      </c>
      <c r="BE20" s="9">
        <f>'REV-REVCALC_CWS'!BF78</f>
        <v>-55124.599999999977</v>
      </c>
      <c r="BF20" s="9">
        <f>'REV-REVCALC_CWS'!BG78</f>
        <v>-45221.200000000012</v>
      </c>
      <c r="BG20" s="9">
        <f>'REV-REVCALC_CWS'!BH78</f>
        <v>-50751.299999999988</v>
      </c>
      <c r="BH20" s="9">
        <f>'REV-REVCALC_CWS'!BI78</f>
        <v>-40557.899999999965</v>
      </c>
      <c r="BI20" s="9">
        <f>'REV-REVCALC_CWS'!BJ78</f>
        <v>-40557.899999999965</v>
      </c>
      <c r="BJ20" s="9">
        <f>'REV-REVCALC_CWS'!BK78</f>
        <v>-40557.899999999965</v>
      </c>
      <c r="BK20" s="9">
        <f>'REV-REVCALC_CWS'!BL78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'REV-REVCALC_CWS'!E78</f>
        <v>0</v>
      </c>
      <c r="E26" s="9">
        <f>'REV-REVCALC_CWS'!F78</f>
        <v>0</v>
      </c>
      <c r="F26" s="9">
        <f>'REV-REVCALC_CWS'!G78</f>
        <v>0</v>
      </c>
      <c r="G26" s="9">
        <f>'REV-REVCALC_CWS'!H78</f>
        <v>36040</v>
      </c>
      <c r="H26" s="9">
        <f>'REV-REVCALC_CWS'!I78</f>
        <v>42420</v>
      </c>
      <c r="I26" s="9">
        <f>'REV-REVCALC_CWS'!J78</f>
        <v>46300</v>
      </c>
      <c r="J26" s="9">
        <f>'REV-REVCALC_CWS'!K78</f>
        <v>36040</v>
      </c>
      <c r="K26" s="9">
        <f>'REV-REVCALC_CWS'!L78</f>
        <v>42420</v>
      </c>
      <c r="L26" s="9">
        <f>'REV-REVCALC_CWS'!M78</f>
        <v>32160</v>
      </c>
      <c r="M26" s="9">
        <f>'REV-REVCALC_CWS'!N78</f>
        <v>32160</v>
      </c>
      <c r="N26" s="9">
        <f>'REV-REVCALC_CWS'!O78</f>
        <v>32160</v>
      </c>
      <c r="O26" s="9">
        <f>'REV-REVCALC_CWS'!P78</f>
        <v>18020</v>
      </c>
      <c r="P26" s="9">
        <f>'REV-REVCALC_CWS'!Q78</f>
        <v>59268.75</v>
      </c>
      <c r="Q26" s="9">
        <f>'REV-REVCALC_CWS'!R78</f>
        <v>96318.75</v>
      </c>
      <c r="R26" s="9">
        <f>'REV-REVCALC_CWS'!S78</f>
        <v>107437.5</v>
      </c>
      <c r="S26" s="9">
        <f>'REV-REVCALC_CWS'!T78</f>
        <v>107925</v>
      </c>
      <c r="T26" s="9">
        <f>'REV-REVCALC_CWS'!U78</f>
        <v>119212.5</v>
      </c>
      <c r="U26" s="9">
        <f>'REV-REVCALC_CWS'!V78</f>
        <v>130356.25</v>
      </c>
      <c r="V26" s="9">
        <f>'REV-REVCALC_CWS'!W78</f>
        <v>107925</v>
      </c>
      <c r="W26" s="9">
        <f>'REV-REVCALC_CWS'!X78</f>
        <v>119212.5</v>
      </c>
      <c r="X26" s="9">
        <f>'REV-REVCALC_CWS'!Y78</f>
        <v>96781.25</v>
      </c>
      <c r="Y26" s="9">
        <f>'REV-REVCALC_CWS'!Z78</f>
        <v>96781.25</v>
      </c>
      <c r="Z26" s="9">
        <f>'REV-REVCALC_CWS'!AA78</f>
        <v>96781.25</v>
      </c>
      <c r="AA26" s="9">
        <f>'REV-REVCALC_CWS'!AB78</f>
        <v>59512.5</v>
      </c>
      <c r="AB26" s="9">
        <f>'REV-REVCALC_CWS'!AC78</f>
        <v>-143456.25</v>
      </c>
      <c r="AC26" s="9">
        <f>'REV-REVCALC_CWS'!AD78</f>
        <v>-232550</v>
      </c>
      <c r="AD26" s="9">
        <f>'REV-REVCALC_CWS'!AE78</f>
        <v>-262297.5</v>
      </c>
      <c r="AE26" s="9">
        <f>'REV-REVCALC_CWS'!AF78</f>
        <v>-261765</v>
      </c>
      <c r="AF26" s="9">
        <f>'REV-REVCALC_CWS'!AG78</f>
        <v>-286333.75</v>
      </c>
      <c r="AG26" s="9">
        <f>'REV-REVCALC_CWS'!AH78</f>
        <v>-316077.5</v>
      </c>
      <c r="AH26" s="9">
        <f>'REV-REVCALC_CWS'!AI78</f>
        <v>-261765</v>
      </c>
      <c r="AI26" s="9">
        <f>'REV-REVCALC_CWS'!AJ78</f>
        <v>-286333.75</v>
      </c>
      <c r="AJ26" s="9">
        <f>'REV-REVCALC_CWS'!AK78</f>
        <v>-232042.5</v>
      </c>
      <c r="AK26" s="9">
        <f>'REV-REVCALC_CWS'!AL78</f>
        <v>-232042.5</v>
      </c>
      <c r="AL26" s="9">
        <f>'REV-REVCALC_CWS'!AM78</f>
        <v>-232042.5</v>
      </c>
      <c r="AM26" s="9">
        <f>'REV-REVCALC_CWS'!AN78</f>
        <v>-143190</v>
      </c>
      <c r="AN26" s="9">
        <f>'REV-REVCALC_CWS'!AO78</f>
        <v>-96918.5</v>
      </c>
      <c r="AO26" s="9">
        <f>'REV-REVCALC_CWS'!AP78</f>
        <v>-156320</v>
      </c>
      <c r="AP26" s="9">
        <f>'REV-REVCALC_CWS'!AQ78</f>
        <v>-175228.5</v>
      </c>
      <c r="AQ26" s="9">
        <f>'REV-REVCALC_CWS'!AR78</f>
        <v>-174613.5</v>
      </c>
      <c r="AR26" s="9">
        <f>'REV-REVCALC_CWS'!AS78</f>
        <v>-193354.5</v>
      </c>
      <c r="AS26" s="9">
        <f>'REV-REVCALC_CWS'!AT78</f>
        <v>-212060.5</v>
      </c>
      <c r="AT26" s="9">
        <f>'REV-REVCALC_CWS'!AU78</f>
        <v>-174613.5</v>
      </c>
      <c r="AU26" s="9">
        <f>'REV-REVCALC_CWS'!AV78</f>
        <v>-193354.5</v>
      </c>
      <c r="AV26" s="9">
        <f>'REV-REVCALC_CWS'!AW78</f>
        <v>-155740</v>
      </c>
      <c r="AW26" s="9">
        <f>'REV-REVCALC_CWS'!AX78</f>
        <v>-155740</v>
      </c>
      <c r="AX26" s="9">
        <f>'REV-REVCALC_CWS'!AY78</f>
        <v>-155740</v>
      </c>
      <c r="AY26" s="9">
        <f>'REV-REVCALC_CWS'!AZ78</f>
        <v>-96611</v>
      </c>
      <c r="AZ26" s="9">
        <f>'REV-REVCALC_CWS'!BA78</f>
        <v>-25616.899999999994</v>
      </c>
      <c r="BA26" s="9">
        <f>'REV-REVCALC_CWS'!BB78</f>
        <v>-41137.899999999965</v>
      </c>
      <c r="BB26" s="9">
        <f>'REV-REVCALC_CWS'!BC78</f>
        <v>-45836.200000000012</v>
      </c>
      <c r="BC26" s="9">
        <f>'REV-REVCALC_CWS'!BD78</f>
        <v>-45221.200000000012</v>
      </c>
      <c r="BD26" s="9">
        <f>'REV-REVCALC_CWS'!BE78</f>
        <v>-50751.299999999988</v>
      </c>
      <c r="BE26" s="9">
        <f>'REV-REVCALC_CWS'!BF78</f>
        <v>-55124.599999999977</v>
      </c>
      <c r="BF26" s="9">
        <f>'REV-REVCALC_CWS'!BG78</f>
        <v>-45221.200000000012</v>
      </c>
      <c r="BG26" s="9">
        <f>'REV-REVCALC_CWS'!BH78</f>
        <v>-50751.299999999988</v>
      </c>
      <c r="BH26" s="9">
        <f>'REV-REVCALC_CWS'!BI78</f>
        <v>-40557.899999999965</v>
      </c>
      <c r="BI26" s="9">
        <f>'REV-REVCALC_CWS'!BJ78</f>
        <v>-40557.899999999965</v>
      </c>
      <c r="BJ26" s="9">
        <f>'REV-REVCALC_CWS'!BK78</f>
        <v>-40557.899999999965</v>
      </c>
      <c r="BK26" s="9">
        <f>'REV-REVCALC_CWS'!BL78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48053.333333333336</v>
      </c>
      <c r="H28" s="202">
        <f t="shared" si="3"/>
        <v>56560</v>
      </c>
      <c r="I28" s="202">
        <f t="shared" si="3"/>
        <v>61733.333333333336</v>
      </c>
      <c r="J28" s="202">
        <f t="shared" si="3"/>
        <v>48053.333333333336</v>
      </c>
      <c r="K28" s="202">
        <f t="shared" si="3"/>
        <v>56560</v>
      </c>
      <c r="L28" s="202">
        <f t="shared" si="3"/>
        <v>42880</v>
      </c>
      <c r="M28" s="202">
        <f t="shared" si="3"/>
        <v>42880</v>
      </c>
      <c r="N28" s="202">
        <f t="shared" si="3"/>
        <v>42880</v>
      </c>
      <c r="O28" s="202">
        <f t="shared" si="3"/>
        <v>24026.666666666668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317720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7943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15886</v>
      </c>
      <c r="G7" s="9">
        <f>SUM(F51:AC51)</f>
        <v>75761.625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7943</v>
      </c>
      <c r="G24" s="9">
        <f t="shared" si="8"/>
        <v>37880.8125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7943</v>
      </c>
      <c r="G29" s="9">
        <f t="shared" si="12"/>
        <v>37880.8125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7943</v>
      </c>
      <c r="G30" s="9">
        <f>G29/G20</f>
        <v>37880.8125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'REV-REVCALC_CWS'!D78</f>
        <v>0</v>
      </c>
      <c r="F49" s="9">
        <f>'REV-REVCALC_CWS'!E78</f>
        <v>0</v>
      </c>
      <c r="G49" s="9">
        <f>'REV-REVCALC_CWS'!F78</f>
        <v>0</v>
      </c>
      <c r="H49" s="9">
        <f>'REV-REVCALC_CWS'!G78</f>
        <v>0</v>
      </c>
      <c r="I49" s="9">
        <f>'REV-REVCALC_CWS'!H78</f>
        <v>36040</v>
      </c>
      <c r="J49" s="9">
        <f>'REV-REVCALC_CWS'!I78</f>
        <v>42420</v>
      </c>
      <c r="K49" s="9">
        <f>'REV-REVCALC_CWS'!J78</f>
        <v>46300</v>
      </c>
      <c r="L49" s="9">
        <f>'REV-REVCALC_CWS'!K78</f>
        <v>36040</v>
      </c>
      <c r="M49" s="9">
        <f>'REV-REVCALC_CWS'!L78</f>
        <v>42420</v>
      </c>
      <c r="N49" s="9">
        <f>'REV-REVCALC_CWS'!M78</f>
        <v>32160</v>
      </c>
      <c r="O49" s="9">
        <f>'REV-REVCALC_CWS'!N78</f>
        <v>32160</v>
      </c>
      <c r="P49" s="9">
        <f>'REV-REVCALC_CWS'!O78</f>
        <v>32160</v>
      </c>
      <c r="Q49" s="9">
        <f>'REV-REVCALC_CWS'!P78</f>
        <v>18020</v>
      </c>
      <c r="R49" s="9">
        <f>'REV-REVCALC_CWS'!Q78</f>
        <v>59268.75</v>
      </c>
      <c r="S49" s="9">
        <f>'REV-REVCALC_CWS'!R78</f>
        <v>96318.75</v>
      </c>
      <c r="T49" s="9">
        <f>'REV-REVCALC_CWS'!S78</f>
        <v>107437.5</v>
      </c>
      <c r="U49" s="9">
        <f>'REV-REVCALC_CWS'!T78</f>
        <v>107925</v>
      </c>
      <c r="V49" s="9">
        <f>'REV-REVCALC_CWS'!U78</f>
        <v>119212.5</v>
      </c>
      <c r="W49" s="9">
        <f>'REV-REVCALC_CWS'!V78</f>
        <v>130356.25</v>
      </c>
      <c r="X49" s="9">
        <f>'REV-REVCALC_CWS'!W78</f>
        <v>107925</v>
      </c>
      <c r="Y49" s="9">
        <f>'REV-REVCALC_CWS'!X78</f>
        <v>119212.5</v>
      </c>
      <c r="Z49" s="9">
        <f>'REV-REVCALC_CWS'!Y78</f>
        <v>96781.25</v>
      </c>
      <c r="AA49" s="9">
        <f>'REV-REVCALC_CWS'!Z78</f>
        <v>96781.25</v>
      </c>
      <c r="AB49" s="9">
        <f>'REV-REVCALC_CWS'!AA78</f>
        <v>96781.25</v>
      </c>
      <c r="AC49" s="9">
        <f>'REV-REVCALC_CWS'!AB78</f>
        <v>59512.5</v>
      </c>
      <c r="AD49" s="9">
        <f>'REV-REVCALC_CWS'!AC78</f>
        <v>-143456.25</v>
      </c>
      <c r="AE49" s="9">
        <f>'REV-REVCALC_CWS'!AD78</f>
        <v>-232550</v>
      </c>
      <c r="AF49" s="9">
        <f>'REV-REVCALC_CWS'!AE78</f>
        <v>-262297.5</v>
      </c>
      <c r="AG49" s="9">
        <f>'REV-REVCALC_CWS'!AF78</f>
        <v>-261765</v>
      </c>
      <c r="AH49" s="9">
        <f>'REV-REVCALC_CWS'!AG78</f>
        <v>-286333.75</v>
      </c>
      <c r="AI49" s="9">
        <f>'REV-REVCALC_CWS'!AH78</f>
        <v>-316077.5</v>
      </c>
      <c r="AJ49" s="9">
        <f>'REV-REVCALC_CWS'!AI78</f>
        <v>-261765</v>
      </c>
      <c r="AK49" s="9">
        <f>'REV-REVCALC_CWS'!AJ78</f>
        <v>-286333.75</v>
      </c>
      <c r="AL49" s="9">
        <f>'REV-REVCALC_CWS'!AK78</f>
        <v>-232042.5</v>
      </c>
      <c r="AM49" s="9">
        <f>'REV-REVCALC_CWS'!AL78</f>
        <v>-232042.5</v>
      </c>
      <c r="AN49" s="9">
        <f>'REV-REVCALC_CWS'!AM78</f>
        <v>-232042.5</v>
      </c>
      <c r="AO49" s="9">
        <f>'REV-REVCALC_CWS'!AN78</f>
        <v>-143190</v>
      </c>
      <c r="AP49" s="9">
        <f>'REV-REVCALC_CWS'!AO78</f>
        <v>-96918.5</v>
      </c>
      <c r="AQ49" s="9">
        <f>'REV-REVCALC_CWS'!AP78</f>
        <v>-156320</v>
      </c>
      <c r="AR49" s="9">
        <f>'REV-REVCALC_CWS'!AQ78</f>
        <v>-175228.5</v>
      </c>
      <c r="AS49" s="9">
        <f>'REV-REVCALC_CWS'!AR78</f>
        <v>-174613.5</v>
      </c>
      <c r="AT49" s="9">
        <f>'REV-REVCALC_CWS'!AS78</f>
        <v>-193354.5</v>
      </c>
      <c r="AU49" s="9">
        <f>'REV-REVCALC_CWS'!AT78</f>
        <v>-212060.5</v>
      </c>
      <c r="AV49" s="9">
        <f>'REV-REVCALC_CWS'!AU78</f>
        <v>-174613.5</v>
      </c>
      <c r="AW49" s="9">
        <f>'REV-REVCALC_CWS'!AV78</f>
        <v>-193354.5</v>
      </c>
      <c r="AX49" s="9">
        <f>'REV-REVCALC_CWS'!AW78</f>
        <v>-155740</v>
      </c>
      <c r="AY49" s="9">
        <f>'REV-REVCALC_CWS'!AX78</f>
        <v>-155740</v>
      </c>
      <c r="AZ49" s="9">
        <f>'REV-REVCALC_CWS'!AY78</f>
        <v>-155740</v>
      </c>
      <c r="BA49" s="9">
        <f>'REV-REVCALC_CWS'!AZ78</f>
        <v>-96611</v>
      </c>
      <c r="BB49" s="9">
        <f>'REV-REVCALC_CWS'!BA78</f>
        <v>-25616.899999999994</v>
      </c>
      <c r="BC49" s="9">
        <f>'REV-REVCALC_CWS'!BB78</f>
        <v>-41137.899999999965</v>
      </c>
      <c r="BD49" s="9">
        <f>'REV-REVCALC_CWS'!BC78</f>
        <v>-45836.200000000012</v>
      </c>
      <c r="BE49" s="9">
        <f>'REV-REVCALC_CWS'!BD78</f>
        <v>-45221.200000000012</v>
      </c>
      <c r="BF49" s="9">
        <f>'REV-REVCALC_CWS'!BE78</f>
        <v>-50751.299999999988</v>
      </c>
      <c r="BG49" s="9">
        <f>'REV-REVCALC_CWS'!BF78</f>
        <v>-55124.599999999977</v>
      </c>
      <c r="BH49" s="9">
        <f>'REV-REVCALC_CWS'!BG78</f>
        <v>-45221.200000000012</v>
      </c>
      <c r="BI49" s="9">
        <f>'REV-REVCALC_CWS'!BH78</f>
        <v>-50751.299999999988</v>
      </c>
      <c r="BJ49" s="9">
        <f>'REV-REVCALC_CWS'!BI78</f>
        <v>-40557.899999999965</v>
      </c>
      <c r="BK49" s="9">
        <f>'REV-REVCALC_CWS'!BJ78</f>
        <v>-40557.899999999965</v>
      </c>
      <c r="BL49" s="9">
        <f>'REV-REVCALC_CWS'!BK78</f>
        <v>-40557.899999999965</v>
      </c>
      <c r="BM49" s="9">
        <f>'REV-REVCALC_CWS'!BL78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901</v>
      </c>
      <c r="J50" s="9">
        <f t="shared" si="14"/>
        <v>1060.5</v>
      </c>
      <c r="K50" s="9">
        <f t="shared" si="14"/>
        <v>1157.5</v>
      </c>
      <c r="L50" s="9">
        <f t="shared" si="14"/>
        <v>901</v>
      </c>
      <c r="M50" s="9">
        <f t="shared" si="14"/>
        <v>1060.5</v>
      </c>
      <c r="N50" s="9">
        <f t="shared" si="14"/>
        <v>804</v>
      </c>
      <c r="O50" s="9">
        <f t="shared" si="14"/>
        <v>804</v>
      </c>
      <c r="P50" s="9">
        <f t="shared" si="14"/>
        <v>804</v>
      </c>
      <c r="Q50" s="9">
        <f t="shared" si="14"/>
        <v>450.5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1802</v>
      </c>
      <c r="J51" s="9">
        <f t="shared" si="16"/>
        <v>2121</v>
      </c>
      <c r="K51" s="9">
        <f t="shared" si="16"/>
        <v>2315</v>
      </c>
      <c r="L51" s="9">
        <f t="shared" si="16"/>
        <v>1802</v>
      </c>
      <c r="M51" s="9">
        <f t="shared" si="16"/>
        <v>2121</v>
      </c>
      <c r="N51" s="9">
        <f t="shared" si="16"/>
        <v>1608</v>
      </c>
      <c r="O51" s="9">
        <f t="shared" si="16"/>
        <v>1608</v>
      </c>
      <c r="P51" s="9">
        <f t="shared" si="16"/>
        <v>1608</v>
      </c>
      <c r="Q51" s="9">
        <f t="shared" si="16"/>
        <v>901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901</v>
      </c>
      <c r="J72" s="9">
        <f t="shared" si="21"/>
        <v>1060.5</v>
      </c>
      <c r="K72" s="9">
        <f t="shared" si="21"/>
        <v>1157.5</v>
      </c>
      <c r="L72" s="9">
        <f t="shared" si="21"/>
        <v>901</v>
      </c>
      <c r="M72" s="9">
        <f t="shared" si="21"/>
        <v>1060.5</v>
      </c>
      <c r="N72" s="9">
        <f t="shared" si="21"/>
        <v>804</v>
      </c>
      <c r="O72" s="9">
        <f t="shared" si="21"/>
        <v>804</v>
      </c>
      <c r="P72" s="9">
        <f t="shared" si="21"/>
        <v>804</v>
      </c>
      <c r="Q72" s="9">
        <f t="shared" si="21"/>
        <v>450.5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901</v>
      </c>
      <c r="J82" s="9">
        <f t="shared" si="29"/>
        <v>1060.5</v>
      </c>
      <c r="K82" s="9">
        <f t="shared" si="29"/>
        <v>1157.5</v>
      </c>
      <c r="L82" s="9">
        <f t="shared" si="29"/>
        <v>901</v>
      </c>
      <c r="M82" s="9">
        <f t="shared" si="29"/>
        <v>1060.5</v>
      </c>
      <c r="N82" s="9">
        <f t="shared" si="29"/>
        <v>804</v>
      </c>
      <c r="O82" s="9">
        <f t="shared" si="29"/>
        <v>804</v>
      </c>
      <c r="P82" s="9">
        <f t="shared" si="29"/>
        <v>804</v>
      </c>
      <c r="Q82" s="9">
        <f t="shared" si="29"/>
        <v>450.5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317720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-3821601.9500000011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201770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50000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89750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50000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744218.75</v>
      </c>
      <c r="K15" s="120">
        <f>J15+J14+J13+J11+J6</f>
        <v>-3077383.2000000011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317720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-3821601.9500000011</v>
      </c>
      <c r="K17" s="120">
        <f>J15+J11+J3</f>
        <v>17780083.75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SUM('REV-REVCALC_CWS'!E31:P31)</f>
        <v>0</v>
      </c>
      <c r="F42" s="66">
        <f>SUM('REV-REVCALC_CWS'!Q31:AB31)</f>
        <v>47000</v>
      </c>
      <c r="G42" s="66">
        <f>SUM('REV-REVCALC_CWS'!AC31:AN31)</f>
        <v>57000</v>
      </c>
      <c r="H42" s="66">
        <f>SUM('REV-REVCALC_CWS'!AO31:AZ31)</f>
        <v>42700</v>
      </c>
      <c r="I42" s="66">
        <f>SUM('REV-REVCALC_CWS'!BA31:BL31)</f>
        <v>21000</v>
      </c>
      <c r="J42" s="118">
        <f>SUM(E42:I42)</f>
        <v>167700</v>
      </c>
      <c r="K42" s="120">
        <f>J42-'REV-REVCALC_CWS'!BM31</f>
        <v>0</v>
      </c>
    </row>
    <row r="43" spans="2:11" x14ac:dyDescent="0.15">
      <c r="B43" s="47" t="s">
        <v>347</v>
      </c>
      <c r="C43" s="47"/>
      <c r="E43" s="98">
        <f>'REV-REVCALC_CWS'!P32</f>
        <v>0</v>
      </c>
      <c r="F43" s="98">
        <f>'REV-REVCALC_CWS'!AB32</f>
        <v>0.25</v>
      </c>
      <c r="G43" s="98">
        <f>'REV-REVCALC_CWS'!AN32</f>
        <v>0.15</v>
      </c>
      <c r="H43" s="98">
        <f>'REV-REVCALC_CWS'!AZ32</f>
        <v>0.1</v>
      </c>
      <c r="I43" s="98">
        <f>'REV-REVCALC_CWS'!BL32</f>
        <v>0.1</v>
      </c>
    </row>
    <row r="44" spans="2:11" x14ac:dyDescent="0.15">
      <c r="B44" s="47" t="s">
        <v>355</v>
      </c>
      <c r="C44" s="47"/>
      <c r="E44" s="66">
        <f>SUM('REV-REVCALC_CWS'!E33:P33)</f>
        <v>0</v>
      </c>
      <c r="F44" s="66">
        <f>SUM('REV-REVCALC_CWS'!Q33:AB33)</f>
        <v>35250</v>
      </c>
      <c r="G44" s="66">
        <f>SUM('REV-REVCALC_CWS'!AC33:AN33)</f>
        <v>48450</v>
      </c>
      <c r="H44" s="66">
        <f>SUM('REV-REVCALC_CWS'!AO33:AZ33)</f>
        <v>38430</v>
      </c>
      <c r="I44" s="66">
        <f>SUM('REV-REVCALC_CWS'!BA33:BL33)</f>
        <v>18900</v>
      </c>
      <c r="J44" s="118">
        <f>SUM(E44:I44)</f>
        <v>141030</v>
      </c>
      <c r="K44" s="120">
        <f>J44-'REV-REVCALC_CWS'!BM33</f>
        <v>0</v>
      </c>
    </row>
    <row r="45" spans="2:11" x14ac:dyDescent="0.15">
      <c r="B45" s="47" t="s">
        <v>365</v>
      </c>
      <c r="C45" s="47"/>
      <c r="E45" s="66">
        <f>SUM('REV-REVCALC_CWS'!E34:P34)</f>
        <v>0</v>
      </c>
      <c r="F45" s="66">
        <f>SUM('REV-REVCALC_CWS'!Q34:AB34)</f>
        <v>5925</v>
      </c>
      <c r="G45" s="66">
        <f>SUM('REV-REVCALC_CWS'!AC34:AN34)</f>
        <v>11625</v>
      </c>
      <c r="H45" s="66">
        <f>SUM('REV-REVCALC_CWS'!AO34:AZ34)</f>
        <v>20545</v>
      </c>
      <c r="I45" s="66">
        <f>SUM('REV-REVCALC_CWS'!BA34:BL34)</f>
        <v>22645</v>
      </c>
      <c r="J45" s="118">
        <f>SUM(E45:I45)</f>
        <v>60740</v>
      </c>
      <c r="K45" s="120">
        <f>J45-'REV-REVCALC_CWS'!BM34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SUM('REV-REVCALC_CWS'!E37:P37)</f>
        <v>50000</v>
      </c>
      <c r="F47" s="66">
        <f>SUM('REV-REVCALC_CWS'!Q37:AB37)</f>
        <v>3350</v>
      </c>
      <c r="G47" s="66">
        <f>SUM('REV-REVCALC_CWS'!AC37:AN37)</f>
        <v>8925</v>
      </c>
      <c r="H47" s="66">
        <f>SUM('REV-REVCALC_CWS'!AO37:AZ37)</f>
        <v>12500</v>
      </c>
      <c r="I47" s="66">
        <f>SUM('REV-REVCALC_CWS'!BA37:BL37)</f>
        <v>14975</v>
      </c>
      <c r="J47" s="118">
        <f>SUM(E47:I47)</f>
        <v>89750</v>
      </c>
      <c r="K47" s="120">
        <f>J47-'REV-REVCALC_CWS'!BM37</f>
        <v>0</v>
      </c>
    </row>
    <row r="48" spans="2:11" x14ac:dyDescent="0.15">
      <c r="B48" s="47" t="s">
        <v>364</v>
      </c>
      <c r="E48" s="66">
        <f>SUM('REV-REVCALC_CWS'!E38:P38)</f>
        <v>0</v>
      </c>
      <c r="F48" s="66">
        <f>SUM('REV-REVCALC_CWS'!Q38:AB38)</f>
        <v>25987.5</v>
      </c>
      <c r="G48" s="66">
        <f>SUM('REV-REVCALC_CWS'!AC38:AN38)</f>
        <v>97728.75</v>
      </c>
      <c r="H48" s="66">
        <f>SUM('REV-REVCALC_CWS'!AO38:AZ38)</f>
        <v>204727.5</v>
      </c>
      <c r="I48" s="66">
        <f>SUM('REV-REVCALC_CWS'!BA38:BL38)</f>
        <v>326025</v>
      </c>
      <c r="J48" s="118">
        <f>SUM(E48:I48)</f>
        <v>654468.75</v>
      </c>
      <c r="K48" s="120">
        <f>J48-'REV-REVCALC_CWS'!BM38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'COGS-PRICE-MARGIN_CWS'!$E55</f>
        <v>10800</v>
      </c>
      <c r="Q27" s="145">
        <f>'COGS-PRICE-MARGIN_CWS'!$E55</f>
        <v>10800</v>
      </c>
      <c r="R27" s="145">
        <f>'COGS-PRICE-MARGIN_CWS'!$E55</f>
        <v>10800</v>
      </c>
      <c r="S27" s="145">
        <f>'COGS-PRICE-MARGIN_CWS'!$E55</f>
        <v>10800</v>
      </c>
      <c r="T27" s="145">
        <f>'COGS-PRICE-MARGIN_CWS'!$E55</f>
        <v>10800</v>
      </c>
      <c r="U27" s="145">
        <f>'COGS-PRICE-MARGIN_CWS'!$E55</f>
        <v>10800</v>
      </c>
      <c r="V27" s="145">
        <f>'COGS-PRICE-MARGIN_CWS'!$E55</f>
        <v>10800</v>
      </c>
      <c r="W27" s="145">
        <f>'COGS-PRICE-MARGIN_CWS'!$E55</f>
        <v>10800</v>
      </c>
      <c r="X27" s="145">
        <f>'COGS-PRICE-MARGIN_CWS'!$E55</f>
        <v>10800</v>
      </c>
      <c r="Y27" s="145">
        <f>'COGS-PRICE-MARGIN_CWS'!$E55</f>
        <v>10800</v>
      </c>
      <c r="Z27" s="145">
        <f>'COGS-PRICE-MARGIN_CWS'!$E55</f>
        <v>10800</v>
      </c>
      <c r="AA27" s="145">
        <f>'COGS-PRICE-MARGIN_CWS'!$E55</f>
        <v>10800</v>
      </c>
      <c r="AB27" s="145">
        <f>'COGS-PRICE-MARGIN_CWS'!$E76</f>
        <v>9720</v>
      </c>
      <c r="AC27" s="145">
        <f>'COGS-PRICE-MARGIN_CWS'!$E76</f>
        <v>9720</v>
      </c>
      <c r="AD27" s="145">
        <f>'COGS-PRICE-MARGIN_CWS'!$E76</f>
        <v>9720</v>
      </c>
      <c r="AE27" s="145">
        <f>'COGS-PRICE-MARGIN_CWS'!$E76</f>
        <v>9720</v>
      </c>
      <c r="AF27" s="145">
        <f>'COGS-PRICE-MARGIN_CWS'!$E76</f>
        <v>9720</v>
      </c>
      <c r="AG27" s="145">
        <f>'COGS-PRICE-MARGIN_CWS'!$E76</f>
        <v>9720</v>
      </c>
      <c r="AH27" s="145">
        <f>'COGS-PRICE-MARGIN_CWS'!$E76</f>
        <v>9720</v>
      </c>
      <c r="AI27" s="145">
        <f>'COGS-PRICE-MARGIN_CWS'!$E76</f>
        <v>9720</v>
      </c>
      <c r="AJ27" s="145">
        <f>'COGS-PRICE-MARGIN_CWS'!$E76</f>
        <v>9720</v>
      </c>
      <c r="AK27" s="145">
        <f>'COGS-PRICE-MARGIN_CWS'!$E76</f>
        <v>9720</v>
      </c>
      <c r="AL27" s="145">
        <f>'COGS-PRICE-MARGIN_CWS'!$E76</f>
        <v>9720</v>
      </c>
      <c r="AM27" s="145">
        <f>'COGS-PRICE-MARGIN_CWS'!$E76</f>
        <v>9720</v>
      </c>
      <c r="AN27" s="145">
        <f>'COGS-PRICE-MARGIN_CWS'!$E97</f>
        <v>8748</v>
      </c>
      <c r="AO27" s="145">
        <f>'COGS-PRICE-MARGIN_CWS'!$E97</f>
        <v>8748</v>
      </c>
      <c r="AP27" s="145">
        <f>'COGS-PRICE-MARGIN_CWS'!$E97</f>
        <v>8748</v>
      </c>
      <c r="AQ27" s="145">
        <f>'COGS-PRICE-MARGIN_CWS'!$E97</f>
        <v>8748</v>
      </c>
      <c r="AR27" s="145">
        <f>'COGS-PRICE-MARGIN_CWS'!$E97</f>
        <v>8748</v>
      </c>
      <c r="AS27" s="145">
        <f>'COGS-PRICE-MARGIN_CWS'!$E97</f>
        <v>8748</v>
      </c>
      <c r="AT27" s="145">
        <f>'COGS-PRICE-MARGIN_CWS'!$E97</f>
        <v>8748</v>
      </c>
      <c r="AU27" s="145">
        <f>'COGS-PRICE-MARGIN_CWS'!$E97</f>
        <v>8748</v>
      </c>
      <c r="AV27" s="145">
        <f>'COGS-PRICE-MARGIN_CWS'!$E97</f>
        <v>8748</v>
      </c>
      <c r="AW27" s="145">
        <f>'COGS-PRICE-MARGIN_CWS'!$E97</f>
        <v>8748</v>
      </c>
      <c r="AX27" s="145">
        <f>'COGS-PRICE-MARGIN_CWS'!$E97</f>
        <v>8748</v>
      </c>
      <c r="AY27" s="145">
        <f>'COGS-PRICE-MARGIN_CWS'!$E97</f>
        <v>8748</v>
      </c>
      <c r="AZ27" s="145">
        <f>'COGS-PRICE-MARGIN_CWS'!$E118</f>
        <v>7873.2</v>
      </c>
      <c r="BA27" s="145">
        <f>'COGS-PRICE-MARGIN_CWS'!$E118</f>
        <v>7873.2</v>
      </c>
      <c r="BB27" s="145">
        <f>'COGS-PRICE-MARGIN_CWS'!$E118</f>
        <v>7873.2</v>
      </c>
      <c r="BC27" s="145">
        <f>'COGS-PRICE-MARGIN_CWS'!$E118</f>
        <v>7873.2</v>
      </c>
      <c r="BD27" s="145">
        <f>'COGS-PRICE-MARGIN_CWS'!$E118</f>
        <v>7873.2</v>
      </c>
      <c r="BE27" s="145">
        <f>'COGS-PRICE-MARGIN_CWS'!$E118</f>
        <v>7873.2</v>
      </c>
      <c r="BF27" s="145">
        <f>'COGS-PRICE-MARGIN_CWS'!$E118</f>
        <v>7873.2</v>
      </c>
      <c r="BG27" s="145">
        <f>'COGS-PRICE-MARGIN_CWS'!$E118</f>
        <v>7873.2</v>
      </c>
      <c r="BH27" s="145">
        <f>'COGS-PRICE-MARGIN_CWS'!$E118</f>
        <v>7873.2</v>
      </c>
      <c r="BI27" s="145">
        <f>'COGS-PRICE-MARGIN_CWS'!$E118</f>
        <v>7873.2</v>
      </c>
      <c r="BJ27" s="145">
        <f>'COGS-PRICE-MARGIN_CWS'!$E118</f>
        <v>7873.2</v>
      </c>
      <c r="BK27" s="145">
        <f>'COGS-PRICE-MARGIN_CWS'!$E118</f>
        <v>7873.2</v>
      </c>
      <c r="BL27" s="145">
        <f>'COGS-PRICE-MARGIN_CWS'!$E118</f>
        <v>7873.2</v>
      </c>
      <c r="BM27" s="145">
        <f>'COGS-PRICE-MARGIN_CWS'!$E118</f>
        <v>7873.2</v>
      </c>
      <c r="BN27" s="145">
        <f>'COGS-PRICE-MARGIN_CWS'!$E118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5"/>
  <sheetViews>
    <sheetView workbookViewId="0"/>
    <sheetView tabSelected="1" zoomScale="110" zoomScaleNormal="110" workbookViewId="1">
      <pane ySplit="1" topLeftCell="A15" activePane="bottomLeft" state="frozen"/>
      <selection pane="bottomLeft" activeCell="E28" sqref="E28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14" t="str">
        <f>"Total " &amp; A27</f>
        <v>Total Producto Fusión</v>
      </c>
      <c r="B32" s="92">
        <f>SUM(B28:B31)</f>
        <v>23000</v>
      </c>
      <c r="C32" s="92"/>
      <c r="D32" s="92">
        <f>SUM(D28:D31)</f>
        <v>20930</v>
      </c>
      <c r="E32" s="92">
        <f>SUM(E28:E31)</f>
        <v>13500</v>
      </c>
      <c r="F32" s="93">
        <f>SUM(F28:F31)</f>
        <v>7430</v>
      </c>
      <c r="G32" s="4">
        <f>F32/D32</f>
        <v>0.35499283325370284</v>
      </c>
    </row>
    <row r="33" spans="1:7" s="14" customFormat="1" x14ac:dyDescent="0.15">
      <c r="A33"/>
      <c r="B33" s="6"/>
      <c r="C33" s="6"/>
      <c r="D33" s="6"/>
      <c r="E33" s="6"/>
      <c r="F33" s="6"/>
      <c r="G33" s="6"/>
    </row>
    <row r="34" spans="1:7" s="14" customFormat="1" x14ac:dyDescent="0.15">
      <c r="A34" s="14" t="s">
        <v>1245</v>
      </c>
      <c r="B34" s="91"/>
      <c r="C34" s="6"/>
      <c r="D34" s="91"/>
      <c r="E34" s="91"/>
      <c r="F34" s="3"/>
      <c r="G34" s="94"/>
    </row>
    <row r="35" spans="1:7" s="14" customFormat="1" x14ac:dyDescent="0.15">
      <c r="A35" s="47" t="s">
        <v>1248</v>
      </c>
      <c r="B35" s="281">
        <v>0</v>
      </c>
      <c r="C35" s="313">
        <v>0</v>
      </c>
      <c r="D35" s="93">
        <f>B35*(1-C35)</f>
        <v>0</v>
      </c>
      <c r="E35" s="6"/>
      <c r="F35" s="93">
        <f>D35-E35</f>
        <v>0</v>
      </c>
      <c r="G35" s="4">
        <f>IFERROR(F35/D35, 0)</f>
        <v>0</v>
      </c>
    </row>
    <row r="36" spans="1:7" s="14" customFormat="1" x14ac:dyDescent="0.15">
      <c r="A36" s="47" t="s">
        <v>1242</v>
      </c>
      <c r="B36" s="281" t="s">
        <v>329</v>
      </c>
      <c r="C36" s="93"/>
      <c r="D36" s="93"/>
      <c r="E36" s="281">
        <v>0</v>
      </c>
      <c r="F36" s="93">
        <f>D36-E36</f>
        <v>0</v>
      </c>
      <c r="G36" s="4"/>
    </row>
    <row r="37" spans="1:7" s="14" customFormat="1" x14ac:dyDescent="0.15">
      <c r="A37" s="47" t="s">
        <v>342</v>
      </c>
      <c r="B37" s="281">
        <v>0</v>
      </c>
      <c r="C37" s="313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x14ac:dyDescent="0.15">
      <c r="A38" s="14" t="str">
        <f>"Total " &amp; A34</f>
        <v>Total Local Services</v>
      </c>
      <c r="B38" s="92">
        <f>SUM(B35:B37)</f>
        <v>0</v>
      </c>
      <c r="C38" s="92"/>
      <c r="D38" s="92">
        <f>SUM(D35:D37)</f>
        <v>0</v>
      </c>
      <c r="E38" s="92">
        <f>SUM(E35:E37)</f>
        <v>0</v>
      </c>
      <c r="F38" s="92">
        <f>SUM(F35:F37)</f>
        <v>0</v>
      </c>
      <c r="G38" s="4">
        <f>IFERROR(F38/D38, 0)</f>
        <v>0</v>
      </c>
    </row>
    <row r="39" spans="1:7" s="14" customFormat="1" x14ac:dyDescent="0.15">
      <c r="A39" s="47"/>
      <c r="B39" s="96"/>
      <c r="C39" s="4"/>
      <c r="D39" s="93"/>
      <c r="E39" s="6"/>
      <c r="F39" s="93"/>
      <c r="G39" s="4"/>
    </row>
    <row r="40" spans="1:7" s="14" customFormat="1" x14ac:dyDescent="0.15">
      <c r="A40" s="14" t="str">
        <f>A27 &amp; " + " &amp; A34</f>
        <v>Producto Fusión + Local Services</v>
      </c>
      <c r="B40" s="27">
        <f>B38+B32</f>
        <v>23000</v>
      </c>
      <c r="C40" s="64"/>
      <c r="D40" s="27">
        <f>D38+D32</f>
        <v>20930</v>
      </c>
      <c r="E40" s="27">
        <f>E38+E32</f>
        <v>13500</v>
      </c>
      <c r="F40" s="27">
        <f>F38+F32</f>
        <v>7430</v>
      </c>
      <c r="G40" s="179">
        <f>F40/D40</f>
        <v>0.35499283325370284</v>
      </c>
    </row>
    <row r="41" spans="1:7" s="14" customFormat="1" x14ac:dyDescent="0.15">
      <c r="A41" s="47"/>
      <c r="B41" s="96"/>
      <c r="C41" s="4"/>
      <c r="D41" s="93"/>
      <c r="E41" s="6"/>
      <c r="F41" s="93"/>
      <c r="G41" s="4"/>
    </row>
    <row r="42" spans="1:7" s="14" customFormat="1" x14ac:dyDescent="0.15">
      <c r="A42" s="14" t="s">
        <v>1246</v>
      </c>
      <c r="B42" s="91"/>
      <c r="C42" s="6"/>
      <c r="D42" s="91"/>
      <c r="E42" s="91"/>
      <c r="F42" s="3"/>
      <c r="G42" s="94"/>
    </row>
    <row r="43" spans="1:7" s="14" customFormat="1" x14ac:dyDescent="0.15">
      <c r="A43" s="47" t="s">
        <v>1241</v>
      </c>
      <c r="B43" s="281">
        <v>2500</v>
      </c>
      <c r="C43" s="313">
        <v>0</v>
      </c>
      <c r="D43" s="93">
        <f>B43*(1-C43)</f>
        <v>2500</v>
      </c>
      <c r="E43" s="281">
        <v>0</v>
      </c>
      <c r="F43" s="93">
        <f>D43-E43</f>
        <v>2500</v>
      </c>
      <c r="G43" s="4">
        <f>IFERROR(F43/D43, 0)</f>
        <v>1</v>
      </c>
    </row>
    <row r="44" spans="1:7" s="14" customFormat="1" x14ac:dyDescent="0.15">
      <c r="A44" s="47" t="s">
        <v>1239</v>
      </c>
      <c r="B44" s="281" t="s">
        <v>329</v>
      </c>
      <c r="C44" s="313"/>
      <c r="D44" s="93"/>
      <c r="E44" s="281">
        <v>1000</v>
      </c>
      <c r="F44" s="93">
        <f>D44-E44</f>
        <v>-1000</v>
      </c>
      <c r="G44" s="4">
        <f>IFERROR(F44/D44, 0)</f>
        <v>0</v>
      </c>
    </row>
    <row r="45" spans="1:7" s="14" customFormat="1" x14ac:dyDescent="0.15">
      <c r="A45" s="47" t="s">
        <v>1240</v>
      </c>
      <c r="B45" s="281" t="s">
        <v>329</v>
      </c>
      <c r="C45" s="313"/>
      <c r="D45" s="93"/>
      <c r="E45" s="281">
        <v>200</v>
      </c>
      <c r="F45" s="93">
        <f>D45-E45</f>
        <v>-200</v>
      </c>
      <c r="G45" s="4"/>
    </row>
    <row r="46" spans="1:7" s="14" customFormat="1" x14ac:dyDescent="0.15">
      <c r="A46" s="47" t="s">
        <v>346</v>
      </c>
      <c r="B46" s="313">
        <v>0.25</v>
      </c>
      <c r="C46" s="4"/>
      <c r="D46" s="93"/>
      <c r="E46" s="6"/>
      <c r="F46" s="93"/>
      <c r="G46" s="4"/>
    </row>
    <row r="47" spans="1:7" s="14" customFormat="1" x14ac:dyDescent="0.15">
      <c r="A47" s="14" t="str">
        <f>"Total " &amp; A42</f>
        <v>Total Domicilio Services</v>
      </c>
      <c r="B47" s="92">
        <f>SUM(B43:B45)</f>
        <v>2500</v>
      </c>
      <c r="C47" s="92"/>
      <c r="D47" s="92">
        <f>SUM(D43:D45)</f>
        <v>2500</v>
      </c>
      <c r="E47" s="92">
        <f>SUM(E43:E45)</f>
        <v>1200</v>
      </c>
      <c r="F47" s="93">
        <f>SUM(F43:F45)</f>
        <v>1300</v>
      </c>
      <c r="G47" s="4">
        <f>F47/D47</f>
        <v>0.52</v>
      </c>
    </row>
    <row r="48" spans="1:7" s="14" customFormat="1" x14ac:dyDescent="0.15">
      <c r="A48" s="47"/>
      <c r="B48" s="313"/>
      <c r="C48" s="4"/>
      <c r="D48" s="93"/>
      <c r="E48" s="6"/>
      <c r="F48" s="93"/>
      <c r="G48" s="4"/>
    </row>
    <row r="49" spans="1:7" s="14" customFormat="1" x14ac:dyDescent="0.15">
      <c r="A49" s="14" t="str">
        <f>A27 &amp; " + " &amp; A42</f>
        <v>Producto Fusión + Domicilio Services</v>
      </c>
      <c r="B49" s="27">
        <f>B47+B32</f>
        <v>25500</v>
      </c>
      <c r="C49" s="64"/>
      <c r="D49" s="27">
        <f>D47+D32</f>
        <v>23430</v>
      </c>
      <c r="E49" s="27">
        <f>E47+E32</f>
        <v>14700</v>
      </c>
      <c r="F49" s="27">
        <f>F47+F32</f>
        <v>8730</v>
      </c>
      <c r="G49" s="179">
        <f>F49/D49</f>
        <v>0.37259923175416132</v>
      </c>
    </row>
    <row r="50" spans="1:7" s="14" customFormat="1" x14ac:dyDescent="0.15">
      <c r="B50" s="27"/>
      <c r="C50" s="64"/>
      <c r="D50" s="27"/>
      <c r="E50" s="27"/>
      <c r="F50" s="27"/>
      <c r="G50" s="179"/>
    </row>
    <row r="51" spans="1:7" x14ac:dyDescent="0.15">
      <c r="A51" s="47" t="s">
        <v>1250</v>
      </c>
      <c r="B51" s="281" t="s">
        <v>329</v>
      </c>
      <c r="C51" s="93"/>
      <c r="D51" s="93"/>
      <c r="E51" s="281">
        <v>500</v>
      </c>
      <c r="F51" s="93">
        <f>D51-E51</f>
        <v>-500</v>
      </c>
      <c r="G51" s="4"/>
    </row>
    <row r="52" spans="1:7" x14ac:dyDescent="0.15">
      <c r="B52" s="3"/>
      <c r="C52" s="4"/>
      <c r="D52" s="3"/>
      <c r="E52" s="93"/>
      <c r="F52" s="3"/>
      <c r="G52" s="94"/>
    </row>
    <row r="53" spans="1:7" x14ac:dyDescent="0.15">
      <c r="A53" s="10" t="s">
        <v>36</v>
      </c>
    </row>
    <row r="54" spans="1:7" x14ac:dyDescent="0.15">
      <c r="A54" s="14" t="s">
        <v>337</v>
      </c>
    </row>
    <row r="55" spans="1:7" x14ac:dyDescent="0.15">
      <c r="A55" s="47" t="s">
        <v>638</v>
      </c>
      <c r="B55" s="93">
        <f>B4*1.1</f>
        <v>19800</v>
      </c>
      <c r="C55" s="313">
        <v>0.25</v>
      </c>
      <c r="D55" s="93">
        <f>B55*(1-C55)</f>
        <v>14850</v>
      </c>
      <c r="E55" s="93">
        <f>E4*0.9</f>
        <v>10800</v>
      </c>
      <c r="F55" s="93">
        <f>D55-E55</f>
        <v>4050</v>
      </c>
      <c r="G55" s="4">
        <f>F55/D55</f>
        <v>0.27272727272727271</v>
      </c>
    </row>
    <row r="56" spans="1:7" x14ac:dyDescent="0.15">
      <c r="A56" s="17" t="s">
        <v>680</v>
      </c>
      <c r="B56" s="93" t="s">
        <v>329</v>
      </c>
      <c r="C56" s="93"/>
      <c r="D56" s="93"/>
      <c r="E56" s="93">
        <f>E5*1.1</f>
        <v>550</v>
      </c>
      <c r="F56" s="93">
        <f>D56-E56</f>
        <v>-550</v>
      </c>
      <c r="G56" s="4"/>
    </row>
    <row r="57" spans="1:7" x14ac:dyDescent="0.15">
      <c r="A57" s="17" t="s">
        <v>328</v>
      </c>
      <c r="B57" s="93" t="s">
        <v>329</v>
      </c>
      <c r="C57" s="93"/>
      <c r="D57" s="93"/>
      <c r="E57" s="93">
        <f>E6*0.9</f>
        <v>0</v>
      </c>
      <c r="F57" s="93"/>
      <c r="G57" s="4"/>
    </row>
    <row r="58" spans="1:7" x14ac:dyDescent="0.15">
      <c r="A58" s="17" t="s">
        <v>326</v>
      </c>
      <c r="B58" s="93" t="s">
        <v>329</v>
      </c>
      <c r="C58" s="93"/>
      <c r="D58" s="93"/>
      <c r="E58" s="93">
        <f>E7*0.9</f>
        <v>0</v>
      </c>
      <c r="F58" s="93">
        <f>D58-E58</f>
        <v>0</v>
      </c>
      <c r="G58" s="4"/>
    </row>
    <row r="59" spans="1:7" x14ac:dyDescent="0.15">
      <c r="A59" s="14" t="s">
        <v>218</v>
      </c>
      <c r="B59" s="92">
        <f>SUM(B55:B58)</f>
        <v>19800</v>
      </c>
      <c r="C59" s="92"/>
      <c r="D59" s="92">
        <f>SUM(D55:D58)</f>
        <v>14850</v>
      </c>
      <c r="E59" s="92">
        <f>SUM(E55:E58)</f>
        <v>11350</v>
      </c>
      <c r="F59" s="93">
        <f>D59-E59</f>
        <v>3500</v>
      </c>
      <c r="G59" s="4">
        <f>F59/D59</f>
        <v>0.2356902356902357</v>
      </c>
    </row>
    <row r="61" spans="1:7" x14ac:dyDescent="0.15">
      <c r="A61" s="14" t="s">
        <v>639</v>
      </c>
    </row>
    <row r="62" spans="1:7" x14ac:dyDescent="0.15">
      <c r="A62" s="47" t="s">
        <v>338</v>
      </c>
      <c r="B62" s="281">
        <v>250</v>
      </c>
      <c r="C62" s="313">
        <f>C55</f>
        <v>0.25</v>
      </c>
      <c r="D62" s="93">
        <f>B62*(1-C62)</f>
        <v>187.5</v>
      </c>
      <c r="E62" s="93"/>
      <c r="F62" s="93">
        <f>D62-E62</f>
        <v>187.5</v>
      </c>
      <c r="G62" s="4">
        <f>F62/D62</f>
        <v>1</v>
      </c>
    </row>
    <row r="63" spans="1:7" x14ac:dyDescent="0.15">
      <c r="A63" s="47" t="s">
        <v>343</v>
      </c>
      <c r="B63" s="313">
        <v>0.1</v>
      </c>
      <c r="C63" s="3"/>
      <c r="D63" s="93">
        <f>B62*B63</f>
        <v>25</v>
      </c>
      <c r="E63" s="93"/>
      <c r="F63" s="93">
        <f>D63-E63</f>
        <v>25</v>
      </c>
      <c r="G63" s="218">
        <f>F63/D63</f>
        <v>1</v>
      </c>
    </row>
    <row r="64" spans="1:7" x14ac:dyDescent="0.15">
      <c r="A64" s="47"/>
      <c r="B64" s="4"/>
      <c r="C64" s="3"/>
      <c r="D64" s="3"/>
      <c r="E64" s="93"/>
      <c r="F64" s="93"/>
      <c r="G64" s="4"/>
    </row>
    <row r="65" spans="1:7" s="14" customFormat="1" x14ac:dyDescent="0.15">
      <c r="A65" s="14" t="s">
        <v>682</v>
      </c>
      <c r="B65" s="27">
        <f>B62+B59</f>
        <v>20050</v>
      </c>
      <c r="C65" s="64"/>
      <c r="D65" s="27">
        <f>D62+D59</f>
        <v>15037.5</v>
      </c>
      <c r="E65" s="27">
        <f>E62+E59</f>
        <v>11350</v>
      </c>
      <c r="F65" s="27">
        <f>F62+F59</f>
        <v>3687.5</v>
      </c>
      <c r="G65" s="179">
        <f>F65/D65</f>
        <v>0.24522028262676643</v>
      </c>
    </row>
    <row r="66" spans="1:7" x14ac:dyDescent="0.15">
      <c r="B66" s="3"/>
      <c r="C66" s="3"/>
      <c r="D66" s="3"/>
      <c r="E66" s="93"/>
      <c r="F66" s="3"/>
    </row>
    <row r="67" spans="1:7" x14ac:dyDescent="0.15">
      <c r="A67" s="14" t="s">
        <v>640</v>
      </c>
      <c r="B67" s="91"/>
      <c r="D67" s="91"/>
      <c r="E67" s="91"/>
      <c r="F67" s="3"/>
      <c r="G67" s="94"/>
    </row>
    <row r="68" spans="1:7" x14ac:dyDescent="0.15">
      <c r="A68" s="47" t="s">
        <v>341</v>
      </c>
      <c r="B68" s="281">
        <v>25</v>
      </c>
      <c r="C68" s="313">
        <v>0.9</v>
      </c>
      <c r="D68" s="93">
        <f>B68*(1-C68)</f>
        <v>2.4999999999999996</v>
      </c>
      <c r="F68" s="93">
        <f>D68-E68</f>
        <v>2.4999999999999996</v>
      </c>
      <c r="G68" s="4">
        <f>F68/D68</f>
        <v>1</v>
      </c>
    </row>
    <row r="69" spans="1:7" x14ac:dyDescent="0.15">
      <c r="A69" s="47" t="s">
        <v>342</v>
      </c>
      <c r="B69" s="281">
        <v>225</v>
      </c>
      <c r="C69" s="313">
        <f>C55</f>
        <v>0.25</v>
      </c>
      <c r="D69" s="93">
        <f>B69*(1-C69)</f>
        <v>168.75</v>
      </c>
      <c r="F69" s="93">
        <f>D69-E69</f>
        <v>168.75</v>
      </c>
      <c r="G69" s="4">
        <f>F69/D69</f>
        <v>1</v>
      </c>
    </row>
    <row r="70" spans="1:7" x14ac:dyDescent="0.15">
      <c r="A70" s="47" t="s">
        <v>346</v>
      </c>
      <c r="B70" s="313">
        <v>0.4</v>
      </c>
      <c r="C70" s="4"/>
      <c r="D70" s="93"/>
      <c r="F70" s="93"/>
      <c r="G70" s="4"/>
    </row>
    <row r="71" spans="1:7" x14ac:dyDescent="0.15">
      <c r="A71" s="47"/>
      <c r="B71" s="96"/>
      <c r="C71" s="4"/>
      <c r="D71" s="93"/>
      <c r="F71" s="93"/>
      <c r="G71" s="4"/>
    </row>
    <row r="72" spans="1:7" s="14" customFormat="1" x14ac:dyDescent="0.15">
      <c r="A72" s="14" t="s">
        <v>683</v>
      </c>
      <c r="B72" s="27">
        <f>B69+B68+B59</f>
        <v>20050</v>
      </c>
      <c r="C72" s="64"/>
      <c r="D72" s="27">
        <f>D69+D68+D59</f>
        <v>15021.25</v>
      </c>
      <c r="E72" s="27">
        <f>E69+E68+E59</f>
        <v>11350</v>
      </c>
      <c r="F72" s="27">
        <f>F69+F68+F59</f>
        <v>3671.25</v>
      </c>
      <c r="G72" s="179">
        <f>F72/D72</f>
        <v>0.24440376133810435</v>
      </c>
    </row>
    <row r="74" spans="1:7" x14ac:dyDescent="0.15">
      <c r="A74" s="10" t="s">
        <v>37</v>
      </c>
    </row>
    <row r="75" spans="1:7" x14ac:dyDescent="0.15">
      <c r="A75" s="14" t="s">
        <v>337</v>
      </c>
    </row>
    <row r="76" spans="1:7" x14ac:dyDescent="0.15">
      <c r="A76" s="47" t="s">
        <v>638</v>
      </c>
      <c r="B76" s="281">
        <v>6000</v>
      </c>
      <c r="C76" s="313">
        <v>0.15</v>
      </c>
      <c r="D76" s="93">
        <f>B76*(1-C76)</f>
        <v>5100</v>
      </c>
      <c r="E76" s="93">
        <f>E55*0.9</f>
        <v>9720</v>
      </c>
      <c r="F76" s="93">
        <f>D76-E76</f>
        <v>-4620</v>
      </c>
      <c r="G76" s="4">
        <f>F76/D76</f>
        <v>-0.90588235294117647</v>
      </c>
    </row>
    <row r="77" spans="1:7" x14ac:dyDescent="0.15">
      <c r="A77" s="17" t="s">
        <v>680</v>
      </c>
      <c r="B77" s="93" t="s">
        <v>329</v>
      </c>
      <c r="C77" s="93"/>
      <c r="D77" s="93"/>
      <c r="E77" s="93">
        <f>E56*1.1</f>
        <v>605</v>
      </c>
      <c r="F77" s="93">
        <f>D77-E77</f>
        <v>-605</v>
      </c>
      <c r="G77" s="4"/>
    </row>
    <row r="78" spans="1:7" x14ac:dyDescent="0.15">
      <c r="A78" s="17" t="s">
        <v>328</v>
      </c>
      <c r="B78" s="93" t="s">
        <v>329</v>
      </c>
      <c r="C78" s="93"/>
      <c r="D78" s="93"/>
      <c r="E78" s="93">
        <f>E57*0.9</f>
        <v>0</v>
      </c>
      <c r="F78" s="93"/>
      <c r="G78" s="4"/>
    </row>
    <row r="79" spans="1:7" x14ac:dyDescent="0.15">
      <c r="A79" s="17" t="s">
        <v>326</v>
      </c>
      <c r="B79" s="93" t="s">
        <v>329</v>
      </c>
      <c r="C79" s="93"/>
      <c r="D79" s="93"/>
      <c r="E79" s="93">
        <f>E58*0.9</f>
        <v>0</v>
      </c>
      <c r="F79" s="93">
        <f>D79-E79</f>
        <v>0</v>
      </c>
      <c r="G79" s="4"/>
    </row>
    <row r="80" spans="1:7" x14ac:dyDescent="0.15">
      <c r="A80" s="14" t="s">
        <v>218</v>
      </c>
      <c r="B80" s="92">
        <f>SUM(B76:B79)</f>
        <v>6000</v>
      </c>
      <c r="C80" s="92"/>
      <c r="D80" s="92">
        <f>SUM(D76:D79)</f>
        <v>5100</v>
      </c>
      <c r="E80" s="92">
        <f>SUM(E76:E79)</f>
        <v>10325</v>
      </c>
      <c r="F80" s="93">
        <f>D80-E80</f>
        <v>-5225</v>
      </c>
      <c r="G80" s="4">
        <f>F80/D80</f>
        <v>-1.0245098039215685</v>
      </c>
    </row>
    <row r="82" spans="1:7" x14ac:dyDescent="0.15">
      <c r="A82" s="14" t="s">
        <v>639</v>
      </c>
    </row>
    <row r="83" spans="1:7" x14ac:dyDescent="0.15">
      <c r="A83" s="47" t="s">
        <v>338</v>
      </c>
      <c r="B83" s="286">
        <v>250</v>
      </c>
      <c r="C83" s="313">
        <f>C76</f>
        <v>0.15</v>
      </c>
      <c r="D83" s="93">
        <f>B83*(1-C83)</f>
        <v>212.5</v>
      </c>
      <c r="E83" s="93"/>
      <c r="F83" s="93">
        <f>D83-E83</f>
        <v>212.5</v>
      </c>
      <c r="G83" s="4">
        <f>F83/D83</f>
        <v>1</v>
      </c>
    </row>
    <row r="84" spans="1:7" x14ac:dyDescent="0.15">
      <c r="A84" s="47" t="s">
        <v>343</v>
      </c>
      <c r="B84" s="313">
        <v>0.1</v>
      </c>
      <c r="C84" s="3"/>
      <c r="D84" s="93">
        <f>B83*B84</f>
        <v>25</v>
      </c>
      <c r="E84" s="93"/>
      <c r="F84" s="93">
        <f>D84-E84</f>
        <v>25</v>
      </c>
      <c r="G84" s="218">
        <f>F84/D84</f>
        <v>1</v>
      </c>
    </row>
    <row r="85" spans="1:7" x14ac:dyDescent="0.15">
      <c r="A85" s="47"/>
      <c r="B85" s="4"/>
      <c r="C85" s="3"/>
      <c r="D85" s="3"/>
      <c r="E85" s="93"/>
      <c r="F85" s="93"/>
      <c r="G85" s="4"/>
    </row>
    <row r="86" spans="1:7" s="14" customFormat="1" x14ac:dyDescent="0.15">
      <c r="A86" s="14" t="s">
        <v>682</v>
      </c>
      <c r="B86" s="27">
        <f>B83+B80</f>
        <v>6250</v>
      </c>
      <c r="C86" s="64"/>
      <c r="D86" s="27">
        <f>D83+D80</f>
        <v>5312.5</v>
      </c>
      <c r="E86" s="27">
        <f>E83+E80</f>
        <v>10325</v>
      </c>
      <c r="F86" s="27">
        <f>F83+F80</f>
        <v>-5012.5</v>
      </c>
      <c r="G86" s="179">
        <f>F86/D86</f>
        <v>-0.94352941176470584</v>
      </c>
    </row>
    <row r="87" spans="1:7" x14ac:dyDescent="0.15">
      <c r="A87" s="47"/>
      <c r="B87" s="96"/>
      <c r="C87" s="4"/>
      <c r="D87" s="93"/>
      <c r="F87" s="93"/>
      <c r="G87" s="4"/>
    </row>
    <row r="88" spans="1:7" x14ac:dyDescent="0.15">
      <c r="A88" s="14" t="s">
        <v>640</v>
      </c>
      <c r="B88" s="91"/>
      <c r="D88" s="91"/>
      <c r="E88" s="91"/>
      <c r="F88" s="3"/>
      <c r="G88" s="94"/>
    </row>
    <row r="89" spans="1:7" x14ac:dyDescent="0.15">
      <c r="A89" s="47" t="s">
        <v>341</v>
      </c>
      <c r="B89" s="286">
        <v>25</v>
      </c>
      <c r="C89" s="313">
        <v>0.9</v>
      </c>
      <c r="D89" s="93">
        <f>B89*(1-C89)</f>
        <v>2.4999999999999996</v>
      </c>
      <c r="F89" s="93">
        <f>D89-E89</f>
        <v>2.4999999999999996</v>
      </c>
      <c r="G89" s="4">
        <f>F89/D89</f>
        <v>1</v>
      </c>
    </row>
    <row r="90" spans="1:7" x14ac:dyDescent="0.15">
      <c r="A90" s="47" t="s">
        <v>342</v>
      </c>
      <c r="B90" s="281">
        <v>225</v>
      </c>
      <c r="C90" s="313">
        <f>C76</f>
        <v>0.15</v>
      </c>
      <c r="D90" s="93">
        <f>B90*(1-C90)</f>
        <v>191.25</v>
      </c>
      <c r="F90" s="93">
        <f>D90-E90</f>
        <v>191.25</v>
      </c>
      <c r="G90" s="4">
        <f>F90/D90</f>
        <v>1</v>
      </c>
    </row>
    <row r="91" spans="1:7" x14ac:dyDescent="0.15">
      <c r="A91" s="47" t="s">
        <v>346</v>
      </c>
      <c r="B91" s="313">
        <v>0.6</v>
      </c>
      <c r="C91" s="4"/>
      <c r="D91" s="93"/>
      <c r="F91" s="93"/>
      <c r="G91" s="4"/>
    </row>
    <row r="92" spans="1:7" x14ac:dyDescent="0.15">
      <c r="A92" s="47"/>
      <c r="B92" s="96"/>
      <c r="C92" s="4"/>
      <c r="D92" s="93"/>
      <c r="F92" s="93"/>
      <c r="G92" s="4"/>
    </row>
    <row r="93" spans="1:7" s="14" customFormat="1" x14ac:dyDescent="0.15">
      <c r="A93" s="14" t="s">
        <v>683</v>
      </c>
      <c r="B93" s="27">
        <f>B90+B89+B80</f>
        <v>6250</v>
      </c>
      <c r="C93" s="64"/>
      <c r="D93" s="27">
        <f>D90+D89+D80</f>
        <v>5293.75</v>
      </c>
      <c r="E93" s="27">
        <f>E90+E89+E80</f>
        <v>10325</v>
      </c>
      <c r="F93" s="27">
        <f>F90+F89+F80</f>
        <v>-5031.25</v>
      </c>
      <c r="G93" s="179">
        <f>F93/D93</f>
        <v>-0.95041322314049592</v>
      </c>
    </row>
    <row r="95" spans="1:7" x14ac:dyDescent="0.15">
      <c r="A95" s="10" t="s">
        <v>38</v>
      </c>
    </row>
    <row r="96" spans="1:7" x14ac:dyDescent="0.15">
      <c r="A96" s="14" t="s">
        <v>337</v>
      </c>
    </row>
    <row r="97" spans="1:7" x14ac:dyDescent="0.15">
      <c r="A97" s="47" t="s">
        <v>638</v>
      </c>
      <c r="B97" s="281">
        <v>6500</v>
      </c>
      <c r="C97" s="313">
        <v>0.1</v>
      </c>
      <c r="D97" s="93">
        <f>B97*(1-C97)</f>
        <v>5850</v>
      </c>
      <c r="E97" s="93">
        <f>E76*0.9</f>
        <v>8748</v>
      </c>
      <c r="F97" s="93">
        <f>D97-E97</f>
        <v>-2898</v>
      </c>
      <c r="G97" s="4">
        <f>F97/D97</f>
        <v>-0.49538461538461537</v>
      </c>
    </row>
    <row r="98" spans="1:7" x14ac:dyDescent="0.15">
      <c r="A98" s="17" t="s">
        <v>680</v>
      </c>
      <c r="B98" s="93" t="s">
        <v>329</v>
      </c>
      <c r="C98" s="93"/>
      <c r="D98" s="93"/>
      <c r="E98" s="93">
        <f>E77*1.1</f>
        <v>665.5</v>
      </c>
      <c r="F98" s="93">
        <f>D98-E98</f>
        <v>-665.5</v>
      </c>
      <c r="G98" s="4"/>
    </row>
    <row r="99" spans="1:7" x14ac:dyDescent="0.15">
      <c r="A99" s="17" t="s">
        <v>328</v>
      </c>
      <c r="B99" s="93" t="s">
        <v>329</v>
      </c>
      <c r="C99" s="93"/>
      <c r="D99" s="93"/>
      <c r="E99" s="93">
        <f>E78*0.9</f>
        <v>0</v>
      </c>
      <c r="F99" s="93"/>
      <c r="G99" s="4"/>
    </row>
    <row r="100" spans="1:7" x14ac:dyDescent="0.15">
      <c r="A100" s="17" t="s">
        <v>326</v>
      </c>
      <c r="B100" s="93" t="s">
        <v>329</v>
      </c>
      <c r="C100" s="93"/>
      <c r="D100" s="93"/>
      <c r="E100" s="93">
        <f>E79*0.9</f>
        <v>0</v>
      </c>
      <c r="F100" s="93">
        <f>D100-E100</f>
        <v>0</v>
      </c>
      <c r="G100" s="4"/>
    </row>
    <row r="101" spans="1:7" x14ac:dyDescent="0.15">
      <c r="A101" s="14" t="s">
        <v>218</v>
      </c>
      <c r="B101" s="92">
        <f>SUM(B97:B100)</f>
        <v>6500</v>
      </c>
      <c r="C101" s="92"/>
      <c r="D101" s="92">
        <f>SUM(D97:D100)</f>
        <v>5850</v>
      </c>
      <c r="E101" s="92">
        <f>SUM(E97:E100)</f>
        <v>9413.5</v>
      </c>
      <c r="F101" s="93">
        <f>D101-E101</f>
        <v>-3563.5</v>
      </c>
      <c r="G101" s="4">
        <f>F101/D101</f>
        <v>-0.60914529914529914</v>
      </c>
    </row>
    <row r="103" spans="1:7" x14ac:dyDescent="0.15">
      <c r="A103" s="14" t="s">
        <v>639</v>
      </c>
    </row>
    <row r="104" spans="1:7" x14ac:dyDescent="0.15">
      <c r="A104" s="47" t="s">
        <v>1103</v>
      </c>
      <c r="B104" s="286">
        <v>350</v>
      </c>
      <c r="C104" s="313">
        <f>C97</f>
        <v>0.1</v>
      </c>
      <c r="D104" s="93">
        <f>B104*(1-C104)</f>
        <v>315</v>
      </c>
      <c r="E104" s="93"/>
      <c r="F104" s="93">
        <f>D104-E104</f>
        <v>315</v>
      </c>
      <c r="G104" s="4">
        <f>F104/D104</f>
        <v>1</v>
      </c>
    </row>
    <row r="105" spans="1:7" x14ac:dyDescent="0.15">
      <c r="A105" s="47" t="s">
        <v>343</v>
      </c>
      <c r="B105" s="313">
        <v>0.1</v>
      </c>
      <c r="C105" s="3"/>
      <c r="D105" s="93">
        <f>B104*B105</f>
        <v>35</v>
      </c>
      <c r="E105" s="93"/>
      <c r="F105" s="93">
        <f>D105-E105</f>
        <v>35</v>
      </c>
      <c r="G105" s="218">
        <f>F105/D105</f>
        <v>1</v>
      </c>
    </row>
    <row r="106" spans="1:7" x14ac:dyDescent="0.15">
      <c r="A106" s="47"/>
      <c r="B106" s="4"/>
      <c r="C106" s="3"/>
      <c r="D106" s="3"/>
      <c r="E106" s="93"/>
      <c r="F106" s="93"/>
      <c r="G106" s="4"/>
    </row>
    <row r="107" spans="1:7" s="14" customFormat="1" x14ac:dyDescent="0.15">
      <c r="A107" s="14" t="s">
        <v>682</v>
      </c>
      <c r="B107" s="27">
        <f>B104+B101</f>
        <v>6850</v>
      </c>
      <c r="C107" s="64"/>
      <c r="D107" s="27">
        <f>D104+D101</f>
        <v>6165</v>
      </c>
      <c r="E107" s="27">
        <f>E104+E101</f>
        <v>9413.5</v>
      </c>
      <c r="F107" s="27">
        <f>F104+F101</f>
        <v>-3248.5</v>
      </c>
      <c r="G107" s="179">
        <f>F107/D107</f>
        <v>-0.52692619626926196</v>
      </c>
    </row>
    <row r="108" spans="1:7" x14ac:dyDescent="0.15">
      <c r="B108" s="3"/>
      <c r="C108" s="3"/>
      <c r="D108" s="3"/>
      <c r="E108" s="93"/>
      <c r="F108" s="3"/>
    </row>
    <row r="109" spans="1:7" x14ac:dyDescent="0.15">
      <c r="A109" s="14" t="s">
        <v>640</v>
      </c>
      <c r="B109" s="91"/>
      <c r="D109" s="91"/>
      <c r="E109" s="91"/>
      <c r="F109" s="3"/>
      <c r="G109" s="94"/>
    </row>
    <row r="110" spans="1:7" x14ac:dyDescent="0.15">
      <c r="A110" s="47" t="s">
        <v>341</v>
      </c>
      <c r="B110" s="286">
        <v>25</v>
      </c>
      <c r="C110" s="313">
        <v>0.9</v>
      </c>
      <c r="D110" s="93">
        <f>B110*(1-C110)</f>
        <v>2.4999999999999996</v>
      </c>
      <c r="F110" s="93">
        <f>D110-E110</f>
        <v>2.4999999999999996</v>
      </c>
      <c r="G110" s="4">
        <f>F110/D110</f>
        <v>1</v>
      </c>
    </row>
    <row r="111" spans="1:7" x14ac:dyDescent="0.15">
      <c r="A111" s="47" t="s">
        <v>342</v>
      </c>
      <c r="B111" s="281">
        <v>225</v>
      </c>
      <c r="C111" s="313">
        <f>C97</f>
        <v>0.1</v>
      </c>
      <c r="D111" s="93">
        <f>B111*(1-C111)</f>
        <v>202.5</v>
      </c>
      <c r="F111" s="93">
        <f>D111-E111</f>
        <v>202.5</v>
      </c>
      <c r="G111" s="4">
        <f>F111/D111</f>
        <v>1</v>
      </c>
    </row>
    <row r="112" spans="1:7" x14ac:dyDescent="0.15">
      <c r="A112" s="47" t="s">
        <v>346</v>
      </c>
      <c r="B112" s="313">
        <v>0.8</v>
      </c>
      <c r="C112" s="4"/>
      <c r="D112" s="93"/>
      <c r="F112" s="93"/>
      <c r="G112" s="4"/>
    </row>
    <row r="113" spans="1:7" x14ac:dyDescent="0.15">
      <c r="A113" s="47"/>
      <c r="B113" s="96"/>
      <c r="C113" s="4"/>
      <c r="D113" s="93"/>
      <c r="F113" s="93"/>
      <c r="G113" s="4"/>
    </row>
    <row r="114" spans="1:7" s="14" customFormat="1" x14ac:dyDescent="0.15">
      <c r="A114" s="14" t="s">
        <v>683</v>
      </c>
      <c r="B114" s="27">
        <f>B111+B110+B101</f>
        <v>6750</v>
      </c>
      <c r="C114" s="64"/>
      <c r="D114" s="27">
        <f>D111+D110+D101</f>
        <v>6055</v>
      </c>
      <c r="E114" s="27">
        <f>E111+E110+E101</f>
        <v>9413.5</v>
      </c>
      <c r="F114" s="27">
        <f>F111+F110+F101</f>
        <v>-3358.5</v>
      </c>
      <c r="G114" s="179">
        <f>F114/D114</f>
        <v>-0.55466556564822456</v>
      </c>
    </row>
    <row r="115" spans="1:7" x14ac:dyDescent="0.15">
      <c r="A115" s="47"/>
      <c r="B115" s="96"/>
      <c r="C115" s="4"/>
      <c r="D115" s="93"/>
      <c r="F115" s="93"/>
      <c r="G115" s="4"/>
    </row>
    <row r="116" spans="1:7" x14ac:dyDescent="0.15">
      <c r="A116" s="10" t="s">
        <v>39</v>
      </c>
    </row>
    <row r="117" spans="1:7" x14ac:dyDescent="0.15">
      <c r="A117" s="14" t="s">
        <v>337</v>
      </c>
    </row>
    <row r="118" spans="1:7" x14ac:dyDescent="0.15">
      <c r="A118" s="47" t="s">
        <v>638</v>
      </c>
      <c r="B118" s="93">
        <v>7250</v>
      </c>
      <c r="C118" s="313">
        <v>0.1</v>
      </c>
      <c r="D118" s="93">
        <f>B118*(1-C118)</f>
        <v>6525</v>
      </c>
      <c r="E118" s="93">
        <f>E97*0.9</f>
        <v>7873.2</v>
      </c>
      <c r="F118" s="93">
        <f>D118-E118</f>
        <v>-1348.1999999999998</v>
      </c>
      <c r="G118" s="4">
        <f>F118/D118</f>
        <v>-0.20662068965517238</v>
      </c>
    </row>
    <row r="119" spans="1:7" x14ac:dyDescent="0.15">
      <c r="A119" s="17" t="s">
        <v>680</v>
      </c>
      <c r="B119" s="93" t="s">
        <v>329</v>
      </c>
      <c r="C119" s="93"/>
      <c r="D119" s="93"/>
      <c r="E119" s="93">
        <v>1.1000000000000001</v>
      </c>
      <c r="F119" s="93">
        <f>D119-E119</f>
        <v>-1.1000000000000001</v>
      </c>
      <c r="G119" s="4"/>
    </row>
    <row r="120" spans="1:7" x14ac:dyDescent="0.15">
      <c r="A120" s="17" t="s">
        <v>328</v>
      </c>
      <c r="B120" s="93" t="s">
        <v>329</v>
      </c>
      <c r="C120" s="93"/>
      <c r="D120" s="93"/>
      <c r="E120" s="93">
        <f>E99*0.9</f>
        <v>0</v>
      </c>
      <c r="F120" s="93"/>
      <c r="G120" s="4"/>
    </row>
    <row r="121" spans="1:7" x14ac:dyDescent="0.15">
      <c r="A121" s="17" t="s">
        <v>326</v>
      </c>
      <c r="B121" s="93" t="s">
        <v>329</v>
      </c>
      <c r="C121" s="93"/>
      <c r="D121" s="93"/>
      <c r="E121" s="93">
        <f>E100*0.9</f>
        <v>0</v>
      </c>
      <c r="F121" s="93">
        <f>D121-E121</f>
        <v>0</v>
      </c>
      <c r="G121" s="4"/>
    </row>
    <row r="122" spans="1:7" x14ac:dyDescent="0.15">
      <c r="A122" s="14" t="s">
        <v>218</v>
      </c>
      <c r="B122" s="92">
        <f>SUM(B118:B121)</f>
        <v>7250</v>
      </c>
      <c r="C122" s="92"/>
      <c r="D122" s="92">
        <f>SUM(D118:D121)</f>
        <v>6525</v>
      </c>
      <c r="E122" s="92">
        <f>SUM(E118:E121)</f>
        <v>7874.3</v>
      </c>
      <c r="F122" s="93">
        <f>D122-E122</f>
        <v>-1349.3000000000002</v>
      </c>
      <c r="G122" s="4">
        <f>F122/D122</f>
        <v>-0.20678927203065137</v>
      </c>
    </row>
    <row r="124" spans="1:7" x14ac:dyDescent="0.15">
      <c r="A124" s="14" t="s">
        <v>639</v>
      </c>
    </row>
    <row r="125" spans="1:7" x14ac:dyDescent="0.15">
      <c r="A125" s="47" t="s">
        <v>1103</v>
      </c>
      <c r="B125" s="286">
        <v>350</v>
      </c>
      <c r="C125" s="313">
        <f>C118</f>
        <v>0.1</v>
      </c>
      <c r="D125" s="93">
        <f>B125*(1-C125)</f>
        <v>315</v>
      </c>
      <c r="E125" s="93"/>
      <c r="F125" s="93">
        <f>D125-E125</f>
        <v>315</v>
      </c>
      <c r="G125" s="4">
        <f>F125/D125</f>
        <v>1</v>
      </c>
    </row>
    <row r="126" spans="1:7" x14ac:dyDescent="0.15">
      <c r="A126" s="47" t="s">
        <v>343</v>
      </c>
      <c r="B126" s="313">
        <v>0.1</v>
      </c>
      <c r="C126" s="3"/>
      <c r="D126" s="93">
        <f>B125*B126</f>
        <v>35</v>
      </c>
      <c r="E126" s="93"/>
      <c r="F126" s="93">
        <f>D126-E126</f>
        <v>35</v>
      </c>
      <c r="G126" s="218">
        <f>F126/D126</f>
        <v>1</v>
      </c>
    </row>
    <row r="127" spans="1:7" x14ac:dyDescent="0.15">
      <c r="A127" s="47"/>
      <c r="B127" s="4"/>
      <c r="C127" s="3"/>
      <c r="D127" s="3"/>
      <c r="E127" s="93"/>
      <c r="F127" s="93"/>
      <c r="G127" s="4"/>
    </row>
    <row r="128" spans="1:7" s="14" customFormat="1" x14ac:dyDescent="0.15">
      <c r="A128" s="14" t="s">
        <v>682</v>
      </c>
      <c r="B128" s="27">
        <f>B125+B122</f>
        <v>7600</v>
      </c>
      <c r="C128" s="64"/>
      <c r="D128" s="27">
        <f>D125+D122</f>
        <v>6840</v>
      </c>
      <c r="E128" s="27">
        <f>E125+E122</f>
        <v>7874.3</v>
      </c>
      <c r="F128" s="27">
        <f>F125+F122</f>
        <v>-1034.3000000000002</v>
      </c>
      <c r="G128" s="179">
        <f>F128/D128</f>
        <v>-0.15121345029239769</v>
      </c>
    </row>
    <row r="129" spans="1:7" x14ac:dyDescent="0.15">
      <c r="B129" s="3"/>
      <c r="C129" s="3"/>
      <c r="D129" s="3"/>
      <c r="E129" s="93"/>
      <c r="F129" s="3"/>
    </row>
    <row r="130" spans="1:7" x14ac:dyDescent="0.15">
      <c r="A130" s="14" t="s">
        <v>640</v>
      </c>
      <c r="B130" s="91"/>
      <c r="D130" s="91"/>
      <c r="E130" s="91"/>
      <c r="F130" s="3"/>
      <c r="G130" s="94"/>
    </row>
    <row r="131" spans="1:7" x14ac:dyDescent="0.15">
      <c r="A131" s="47" t="s">
        <v>341</v>
      </c>
      <c r="B131" s="286">
        <v>25</v>
      </c>
      <c r="C131" s="313">
        <v>0.9</v>
      </c>
      <c r="D131" s="93">
        <f>B131*(1-C131)</f>
        <v>2.4999999999999996</v>
      </c>
      <c r="F131" s="93">
        <f>D131-E131</f>
        <v>2.4999999999999996</v>
      </c>
      <c r="G131" s="4">
        <f>F131/D131</f>
        <v>1</v>
      </c>
    </row>
    <row r="132" spans="1:7" x14ac:dyDescent="0.15">
      <c r="A132" s="47" t="s">
        <v>342</v>
      </c>
      <c r="B132" s="281">
        <v>225</v>
      </c>
      <c r="C132" s="313">
        <f>C118</f>
        <v>0.1</v>
      </c>
      <c r="D132" s="93">
        <f>B132*(1-C132)</f>
        <v>202.5</v>
      </c>
      <c r="F132" s="93">
        <f>D132-E132</f>
        <v>202.5</v>
      </c>
      <c r="G132" s="4">
        <f>F132/D132</f>
        <v>1</v>
      </c>
    </row>
    <row r="133" spans="1:7" x14ac:dyDescent="0.15">
      <c r="A133" s="47" t="s">
        <v>346</v>
      </c>
      <c r="B133" s="313">
        <v>0.9</v>
      </c>
      <c r="C133" s="4"/>
      <c r="D133" s="93"/>
      <c r="F133" s="93"/>
      <c r="G133" s="4"/>
    </row>
    <row r="134" spans="1:7" x14ac:dyDescent="0.15">
      <c r="A134" s="47"/>
      <c r="B134" s="96"/>
      <c r="C134" s="4"/>
      <c r="D134" s="93"/>
      <c r="F134" s="93"/>
      <c r="G134" s="4"/>
    </row>
    <row r="135" spans="1:7" s="14" customFormat="1" x14ac:dyDescent="0.15">
      <c r="A135" s="14" t="s">
        <v>683</v>
      </c>
      <c r="B135" s="27">
        <f>B132+B131+B122</f>
        <v>7500</v>
      </c>
      <c r="C135" s="64"/>
      <c r="D135" s="27">
        <f>D132+D131+D122</f>
        <v>6730</v>
      </c>
      <c r="E135" s="27">
        <f>E132+E131+E122</f>
        <v>7874.3</v>
      </c>
      <c r="F135" s="27">
        <f>F132+F131+F122</f>
        <v>-1144.3000000000002</v>
      </c>
      <c r="G135" s="179">
        <f>F135/D135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6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'COGS-PRICE-MARGIN_CWS'!$B55*Q43</f>
        <v>316800</v>
      </c>
      <c r="R44" s="63">
        <f>'COGS-PRICE-MARGIN_CWS'!$B55*R43</f>
        <v>514800</v>
      </c>
      <c r="S44" s="63">
        <f>'COGS-PRICE-MARGIN_CWS'!$B55*S43</f>
        <v>574200</v>
      </c>
      <c r="T44" s="63">
        <f>'COGS-PRICE-MARGIN_CWS'!$B55*T43</f>
        <v>574200</v>
      </c>
      <c r="U44" s="63">
        <f>'COGS-PRICE-MARGIN_CWS'!$B55*U43</f>
        <v>633600</v>
      </c>
      <c r="V44" s="63">
        <f>'COGS-PRICE-MARGIN_CWS'!$B55*V43</f>
        <v>693000</v>
      </c>
      <c r="W44" s="63">
        <f>'COGS-PRICE-MARGIN_CWS'!$B55*W43</f>
        <v>574200</v>
      </c>
      <c r="X44" s="63">
        <f>'COGS-PRICE-MARGIN_CWS'!$B55*X43</f>
        <v>633600</v>
      </c>
      <c r="Y44" s="63">
        <f>'COGS-PRICE-MARGIN_CWS'!$B55*Y43</f>
        <v>514800</v>
      </c>
      <c r="Z44" s="63">
        <f>'COGS-PRICE-MARGIN_CWS'!$B55*Z43</f>
        <v>514800</v>
      </c>
      <c r="AA44" s="63">
        <f>'COGS-PRICE-MARGIN_CWS'!$B55*AA43</f>
        <v>514800</v>
      </c>
      <c r="AB44" s="63">
        <f>'COGS-PRICE-MARGIN_CWS'!$B55*AB43</f>
        <v>316800</v>
      </c>
      <c r="AC44" s="63">
        <f>'COGS-PRICE-MARGIN_CWS'!$B76*AC43</f>
        <v>174000</v>
      </c>
      <c r="AD44" s="63">
        <f>'COGS-PRICE-MARGIN_CWS'!$B76*AD43</f>
        <v>282000</v>
      </c>
      <c r="AE44" s="63">
        <f>'COGS-PRICE-MARGIN_CWS'!$B76*AE43</f>
        <v>318000</v>
      </c>
      <c r="AF44" s="63">
        <f>'COGS-PRICE-MARGIN_CWS'!$B76*AF43</f>
        <v>318000</v>
      </c>
      <c r="AG44" s="63">
        <f>'COGS-PRICE-MARGIN_CWS'!$B76*AG43</f>
        <v>348000</v>
      </c>
      <c r="AH44" s="63">
        <f>'COGS-PRICE-MARGIN_CWS'!$B76*AH43</f>
        <v>384000</v>
      </c>
      <c r="AI44" s="63">
        <f>'COGS-PRICE-MARGIN_CWS'!$B76*AI43</f>
        <v>318000</v>
      </c>
      <c r="AJ44" s="63">
        <f>'COGS-PRICE-MARGIN_CWS'!$B76*AJ43</f>
        <v>348000</v>
      </c>
      <c r="AK44" s="63">
        <f>'COGS-PRICE-MARGIN_CWS'!$B76*AK43</f>
        <v>282000</v>
      </c>
      <c r="AL44" s="63">
        <f>'COGS-PRICE-MARGIN_CWS'!$B76*AL43</f>
        <v>282000</v>
      </c>
      <c r="AM44" s="63">
        <f>'COGS-PRICE-MARGIN_CWS'!$B76*AM43</f>
        <v>282000</v>
      </c>
      <c r="AN44" s="63">
        <f>'COGS-PRICE-MARGIN_CWS'!$B76*AN43</f>
        <v>174000</v>
      </c>
      <c r="AO44" s="63">
        <f>'COGS-PRICE-MARGIN_CWS'!$B97*AO43</f>
        <v>201500</v>
      </c>
      <c r="AP44" s="63">
        <f>'COGS-PRICE-MARGIN_CWS'!$B97*AP43</f>
        <v>325000</v>
      </c>
      <c r="AQ44" s="63">
        <f>'COGS-PRICE-MARGIN_CWS'!$B97*AQ43</f>
        <v>364000</v>
      </c>
      <c r="AR44" s="63">
        <f>'COGS-PRICE-MARGIN_CWS'!$B97*AR43</f>
        <v>364000</v>
      </c>
      <c r="AS44" s="63">
        <f>'COGS-PRICE-MARGIN_CWS'!$B97*AS43</f>
        <v>403000</v>
      </c>
      <c r="AT44" s="63">
        <f>'COGS-PRICE-MARGIN_CWS'!$B97*AT43</f>
        <v>442000</v>
      </c>
      <c r="AU44" s="63">
        <f>'COGS-PRICE-MARGIN_CWS'!$B97*AU43</f>
        <v>364000</v>
      </c>
      <c r="AV44" s="63">
        <f>'COGS-PRICE-MARGIN_CWS'!$B97*AV43</f>
        <v>403000</v>
      </c>
      <c r="AW44" s="63">
        <f>'COGS-PRICE-MARGIN_CWS'!$B97*AW43</f>
        <v>325000</v>
      </c>
      <c r="AX44" s="63">
        <f>'COGS-PRICE-MARGIN_CWS'!$B97*AX43</f>
        <v>325000</v>
      </c>
      <c r="AY44" s="63">
        <f>'COGS-PRICE-MARGIN_CWS'!$B97*AY43</f>
        <v>325000</v>
      </c>
      <c r="AZ44" s="63">
        <f>'COGS-PRICE-MARGIN_CWS'!$B97*AZ43</f>
        <v>201500</v>
      </c>
      <c r="BA44" s="63">
        <f>'COGS-PRICE-MARGIN_CWS'!$B118*BA43</f>
        <v>239250</v>
      </c>
      <c r="BB44" s="63">
        <f>'COGS-PRICE-MARGIN_CWS'!$B118*BB43</f>
        <v>384250</v>
      </c>
      <c r="BC44" s="63">
        <f>'COGS-PRICE-MARGIN_CWS'!$B118*BC43</f>
        <v>427750</v>
      </c>
      <c r="BD44" s="63">
        <f>'COGS-PRICE-MARGIN_CWS'!$B118*BD43</f>
        <v>427750</v>
      </c>
      <c r="BE44" s="63">
        <f>'COGS-PRICE-MARGIN_CWS'!$B118*BE43</f>
        <v>478500</v>
      </c>
      <c r="BF44" s="63">
        <f>'COGS-PRICE-MARGIN_CWS'!$B118*BF43</f>
        <v>522000</v>
      </c>
      <c r="BG44" s="63">
        <f>'COGS-PRICE-MARGIN_CWS'!$B118*BG43</f>
        <v>427750</v>
      </c>
      <c r="BH44" s="63">
        <f>'COGS-PRICE-MARGIN_CWS'!$B118*BH43</f>
        <v>478500</v>
      </c>
      <c r="BI44" s="63">
        <f>'COGS-PRICE-MARGIN_CWS'!$B118*BI43</f>
        <v>384250</v>
      </c>
      <c r="BJ44" s="63">
        <f>'COGS-PRICE-MARGIN_CWS'!$B118*BJ43</f>
        <v>384250</v>
      </c>
      <c r="BK44" s="63">
        <f>'COGS-PRICE-MARGIN_CWS'!$B118*BK43</f>
        <v>384250</v>
      </c>
      <c r="BL44" s="63">
        <f>'COGS-PRICE-MARGIN_CWS'!$B118*BL43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'COGS-PRICE-MARGIN_CWS'!$C55</f>
        <v>0.25</v>
      </c>
      <c r="R45" s="172">
        <f>'COGS-PRICE-MARGIN_CWS'!$C55</f>
        <v>0.25</v>
      </c>
      <c r="S45" s="172">
        <f>'COGS-PRICE-MARGIN_CWS'!$C55</f>
        <v>0.25</v>
      </c>
      <c r="T45" s="172">
        <f>'COGS-PRICE-MARGIN_CWS'!$C55</f>
        <v>0.25</v>
      </c>
      <c r="U45" s="172">
        <f>'COGS-PRICE-MARGIN_CWS'!$C55</f>
        <v>0.25</v>
      </c>
      <c r="V45" s="172">
        <f>'COGS-PRICE-MARGIN_CWS'!$C55</f>
        <v>0.25</v>
      </c>
      <c r="W45" s="172">
        <f>'COGS-PRICE-MARGIN_CWS'!$C55</f>
        <v>0.25</v>
      </c>
      <c r="X45" s="172">
        <f>'COGS-PRICE-MARGIN_CWS'!$C55</f>
        <v>0.25</v>
      </c>
      <c r="Y45" s="172">
        <f>'COGS-PRICE-MARGIN_CWS'!$C55</f>
        <v>0.25</v>
      </c>
      <c r="Z45" s="172">
        <f>'COGS-PRICE-MARGIN_CWS'!$C55</f>
        <v>0.25</v>
      </c>
      <c r="AA45" s="172">
        <f>'COGS-PRICE-MARGIN_CWS'!$C55</f>
        <v>0.25</v>
      </c>
      <c r="AB45" s="172">
        <f>'COGS-PRICE-MARGIN_CWS'!$C55</f>
        <v>0.25</v>
      </c>
      <c r="AC45" s="172">
        <f>'COGS-PRICE-MARGIN_CWS'!$C76</f>
        <v>0.15</v>
      </c>
      <c r="AD45" s="172">
        <f>'COGS-PRICE-MARGIN_CWS'!$C76</f>
        <v>0.15</v>
      </c>
      <c r="AE45" s="172">
        <f>'COGS-PRICE-MARGIN_CWS'!$C76</f>
        <v>0.15</v>
      </c>
      <c r="AF45" s="172">
        <f>'COGS-PRICE-MARGIN_CWS'!$C76</f>
        <v>0.15</v>
      </c>
      <c r="AG45" s="172">
        <f>'COGS-PRICE-MARGIN_CWS'!$C76</f>
        <v>0.15</v>
      </c>
      <c r="AH45" s="172">
        <f>'COGS-PRICE-MARGIN_CWS'!$C76</f>
        <v>0.15</v>
      </c>
      <c r="AI45" s="172">
        <f>'COGS-PRICE-MARGIN_CWS'!$C76</f>
        <v>0.15</v>
      </c>
      <c r="AJ45" s="172">
        <f>'COGS-PRICE-MARGIN_CWS'!$C76</f>
        <v>0.15</v>
      </c>
      <c r="AK45" s="172">
        <f>'COGS-PRICE-MARGIN_CWS'!$C76</f>
        <v>0.15</v>
      </c>
      <c r="AL45" s="172">
        <f>'COGS-PRICE-MARGIN_CWS'!$C76</f>
        <v>0.15</v>
      </c>
      <c r="AM45" s="172">
        <f>'COGS-PRICE-MARGIN_CWS'!$C76</f>
        <v>0.15</v>
      </c>
      <c r="AN45" s="172">
        <f>'COGS-PRICE-MARGIN_CWS'!$C76</f>
        <v>0.15</v>
      </c>
      <c r="AO45" s="172">
        <f>'COGS-PRICE-MARGIN_CWS'!$C97</f>
        <v>0.1</v>
      </c>
      <c r="AP45" s="172">
        <f>'COGS-PRICE-MARGIN_CWS'!$C97</f>
        <v>0.1</v>
      </c>
      <c r="AQ45" s="172">
        <f>'COGS-PRICE-MARGIN_CWS'!$C97</f>
        <v>0.1</v>
      </c>
      <c r="AR45" s="172">
        <f>'COGS-PRICE-MARGIN_CWS'!$C97</f>
        <v>0.1</v>
      </c>
      <c r="AS45" s="172">
        <f>'COGS-PRICE-MARGIN_CWS'!$C97</f>
        <v>0.1</v>
      </c>
      <c r="AT45" s="172">
        <f>'COGS-PRICE-MARGIN_CWS'!$C97</f>
        <v>0.1</v>
      </c>
      <c r="AU45" s="172">
        <f>'COGS-PRICE-MARGIN_CWS'!$C97</f>
        <v>0.1</v>
      </c>
      <c r="AV45" s="172">
        <f>'COGS-PRICE-MARGIN_CWS'!$C97</f>
        <v>0.1</v>
      </c>
      <c r="AW45" s="172">
        <f>'COGS-PRICE-MARGIN_CWS'!$C97</f>
        <v>0.1</v>
      </c>
      <c r="AX45" s="172">
        <f>'COGS-PRICE-MARGIN_CWS'!$C97</f>
        <v>0.1</v>
      </c>
      <c r="AY45" s="172">
        <f>'COGS-PRICE-MARGIN_CWS'!$C97</f>
        <v>0.1</v>
      </c>
      <c r="AZ45" s="172">
        <f>'COGS-PRICE-MARGIN_CWS'!$C97</f>
        <v>0.1</v>
      </c>
      <c r="BA45" s="172">
        <f>'COGS-PRICE-MARGIN_CWS'!$C118</f>
        <v>0.1</v>
      </c>
      <c r="BB45" s="172">
        <f>'COGS-PRICE-MARGIN_CWS'!$C118</f>
        <v>0.1</v>
      </c>
      <c r="BC45" s="172">
        <f>'COGS-PRICE-MARGIN_CWS'!$C118</f>
        <v>0.1</v>
      </c>
      <c r="BD45" s="172">
        <f>'COGS-PRICE-MARGIN_CWS'!$C118</f>
        <v>0.1</v>
      </c>
      <c r="BE45" s="172">
        <f>'COGS-PRICE-MARGIN_CWS'!$C118</f>
        <v>0.1</v>
      </c>
      <c r="BF45" s="172">
        <f>'COGS-PRICE-MARGIN_CWS'!$C118</f>
        <v>0.1</v>
      </c>
      <c r="BG45" s="172">
        <f>'COGS-PRICE-MARGIN_CWS'!$C118</f>
        <v>0.1</v>
      </c>
      <c r="BH45" s="172">
        <f>'COGS-PRICE-MARGIN_CWS'!$C118</f>
        <v>0.1</v>
      </c>
      <c r="BI45" s="172">
        <f>'COGS-PRICE-MARGIN_CWS'!$C118</f>
        <v>0.1</v>
      </c>
      <c r="BJ45" s="172">
        <f>'COGS-PRICE-MARGIN_CWS'!$C118</f>
        <v>0.1</v>
      </c>
      <c r="BK45" s="172">
        <f>'COGS-PRICE-MARGIN_CWS'!$C118</f>
        <v>0.1</v>
      </c>
      <c r="BL45" s="172">
        <f>'COGS-PRICE-MARGIN_CWS'!$C118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'COGS-PRICE-MARGIN_CWS'!$E55*Q43</f>
        <v>172800</v>
      </c>
      <c r="R52" s="63">
        <f>'COGS-PRICE-MARGIN_CWS'!$E55*R43</f>
        <v>280800</v>
      </c>
      <c r="S52" s="63">
        <f>'COGS-PRICE-MARGIN_CWS'!$E55*S43</f>
        <v>313200</v>
      </c>
      <c r="T52" s="63">
        <f>'COGS-PRICE-MARGIN_CWS'!$E55*T43</f>
        <v>313200</v>
      </c>
      <c r="U52" s="63">
        <f>'COGS-PRICE-MARGIN_CWS'!$E55*U43</f>
        <v>345600</v>
      </c>
      <c r="V52" s="63">
        <f>'COGS-PRICE-MARGIN_CWS'!$E55*V43</f>
        <v>378000</v>
      </c>
      <c r="W52" s="63">
        <f>'COGS-PRICE-MARGIN_CWS'!$E55*W43</f>
        <v>313200</v>
      </c>
      <c r="X52" s="63">
        <f>'COGS-PRICE-MARGIN_CWS'!$E55*X43</f>
        <v>345600</v>
      </c>
      <c r="Y52" s="63">
        <f>'COGS-PRICE-MARGIN_CWS'!$E55*Y43</f>
        <v>280800</v>
      </c>
      <c r="Z52" s="63">
        <f>'COGS-PRICE-MARGIN_CWS'!$E55*Z43</f>
        <v>280800</v>
      </c>
      <c r="AA52" s="63">
        <f>'COGS-PRICE-MARGIN_CWS'!$E55*AA43</f>
        <v>280800</v>
      </c>
      <c r="AB52" s="63">
        <f>'COGS-PRICE-MARGIN_CWS'!$E55*AB43</f>
        <v>172800</v>
      </c>
      <c r="AC52" s="63">
        <f>'COGS-PRICE-MARGIN_CWS'!$E76*AC43</f>
        <v>281880</v>
      </c>
      <c r="AD52" s="63">
        <f>'COGS-PRICE-MARGIN_CWS'!$E76*AD43</f>
        <v>456840</v>
      </c>
      <c r="AE52" s="63">
        <f>'COGS-PRICE-MARGIN_CWS'!$E76*AE43</f>
        <v>515160</v>
      </c>
      <c r="AF52" s="63">
        <f>'COGS-PRICE-MARGIN_CWS'!$E76*AF43</f>
        <v>515160</v>
      </c>
      <c r="AG52" s="63">
        <f>'COGS-PRICE-MARGIN_CWS'!$E76*AG43</f>
        <v>563760</v>
      </c>
      <c r="AH52" s="63">
        <f>'COGS-PRICE-MARGIN_CWS'!$E76*AH43</f>
        <v>622080</v>
      </c>
      <c r="AI52" s="63">
        <f>'COGS-PRICE-MARGIN_CWS'!$E76*AI43</f>
        <v>515160</v>
      </c>
      <c r="AJ52" s="63">
        <f>'COGS-PRICE-MARGIN_CWS'!$E76*AJ43</f>
        <v>563760</v>
      </c>
      <c r="AK52" s="63">
        <f>'COGS-PRICE-MARGIN_CWS'!$E76*AK43</f>
        <v>456840</v>
      </c>
      <c r="AL52" s="63">
        <f>'COGS-PRICE-MARGIN_CWS'!$E76*AL43</f>
        <v>456840</v>
      </c>
      <c r="AM52" s="63">
        <f>'COGS-PRICE-MARGIN_CWS'!$E76*AM43</f>
        <v>456840</v>
      </c>
      <c r="AN52" s="63">
        <f>'COGS-PRICE-MARGIN_CWS'!$E76*AN43</f>
        <v>281880</v>
      </c>
      <c r="AO52" s="63">
        <f>'COGS-PRICE-MARGIN_CWS'!$E97*AO43</f>
        <v>271188</v>
      </c>
      <c r="AP52" s="63">
        <f>'COGS-PRICE-MARGIN_CWS'!$E97*AP43</f>
        <v>437400</v>
      </c>
      <c r="AQ52" s="63">
        <f>'COGS-PRICE-MARGIN_CWS'!$E97*AQ43</f>
        <v>489888</v>
      </c>
      <c r="AR52" s="63">
        <f>'COGS-PRICE-MARGIN_CWS'!$E97*AR43</f>
        <v>489888</v>
      </c>
      <c r="AS52" s="63">
        <f>'COGS-PRICE-MARGIN_CWS'!$E97*AS43</f>
        <v>542376</v>
      </c>
      <c r="AT52" s="63">
        <f>'COGS-PRICE-MARGIN_CWS'!$E97*AT43</f>
        <v>594864</v>
      </c>
      <c r="AU52" s="63">
        <f>'COGS-PRICE-MARGIN_CWS'!$E97*AU43</f>
        <v>489888</v>
      </c>
      <c r="AV52" s="63">
        <f>'COGS-PRICE-MARGIN_CWS'!$E97*AV43</f>
        <v>542376</v>
      </c>
      <c r="AW52" s="63">
        <f>'COGS-PRICE-MARGIN_CWS'!$E97*AW43</f>
        <v>437400</v>
      </c>
      <c r="AX52" s="63">
        <f>'COGS-PRICE-MARGIN_CWS'!$E97*AX43</f>
        <v>437400</v>
      </c>
      <c r="AY52" s="63">
        <f>'COGS-PRICE-MARGIN_CWS'!$E97*AY43</f>
        <v>437400</v>
      </c>
      <c r="AZ52" s="63">
        <f>'COGS-PRICE-MARGIN_CWS'!$E97*AZ43</f>
        <v>271188</v>
      </c>
      <c r="BA52" s="63">
        <f>'COGS-PRICE-MARGIN_CWS'!$E118*BA43</f>
        <v>259815.6</v>
      </c>
      <c r="BB52" s="63">
        <f>'COGS-PRICE-MARGIN_CWS'!$E118*BB43</f>
        <v>417279.6</v>
      </c>
      <c r="BC52" s="63">
        <f>'COGS-PRICE-MARGIN_CWS'!$E118*BC43</f>
        <v>464518.8</v>
      </c>
      <c r="BD52" s="63">
        <f>'COGS-PRICE-MARGIN_CWS'!$E118*BD43</f>
        <v>464518.8</v>
      </c>
      <c r="BE52" s="63">
        <f>'COGS-PRICE-MARGIN_CWS'!$E118*BE43</f>
        <v>519631.2</v>
      </c>
      <c r="BF52" s="63">
        <f>'COGS-PRICE-MARGIN_CWS'!$E118*BF43</f>
        <v>566870.4</v>
      </c>
      <c r="BG52" s="63">
        <f>'COGS-PRICE-MARGIN_CWS'!$E118*BG43</f>
        <v>464518.8</v>
      </c>
      <c r="BH52" s="63">
        <f>'COGS-PRICE-MARGIN_CWS'!$E118*BH43</f>
        <v>519631.2</v>
      </c>
      <c r="BI52" s="63">
        <f>'COGS-PRICE-MARGIN_CWS'!$E118*BI43</f>
        <v>417279.6</v>
      </c>
      <c r="BJ52" s="63">
        <f>'COGS-PRICE-MARGIN_CWS'!$E118*BJ43</f>
        <v>417279.6</v>
      </c>
      <c r="BK52" s="63">
        <f>'COGS-PRICE-MARGIN_CWS'!$E118*BK43</f>
        <v>417279.6</v>
      </c>
      <c r="BL52" s="63">
        <f>'COGS-PRICE-MARGIN_CWS'!$E118*BL43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'COGS-PRICE-MARGIN_CWS'!$E56*Q43</f>
        <v>8800</v>
      </c>
      <c r="R53" s="63">
        <f>'COGS-PRICE-MARGIN_CWS'!$E56*R43</f>
        <v>14300</v>
      </c>
      <c r="S53" s="63">
        <f>'COGS-PRICE-MARGIN_CWS'!$E56*S43</f>
        <v>15950</v>
      </c>
      <c r="T53" s="63">
        <f>'COGS-PRICE-MARGIN_CWS'!$E56*T43</f>
        <v>15950</v>
      </c>
      <c r="U53" s="63">
        <f>'COGS-PRICE-MARGIN_CWS'!$E56*U43</f>
        <v>17600</v>
      </c>
      <c r="V53" s="63">
        <f>'COGS-PRICE-MARGIN_CWS'!$E56*V43</f>
        <v>19250</v>
      </c>
      <c r="W53" s="63">
        <f>'COGS-PRICE-MARGIN_CWS'!$E56*W43</f>
        <v>15950</v>
      </c>
      <c r="X53" s="63">
        <f>'COGS-PRICE-MARGIN_CWS'!$E56*X43</f>
        <v>17600</v>
      </c>
      <c r="Y53" s="63">
        <f>'COGS-PRICE-MARGIN_CWS'!$E56*Y43</f>
        <v>14300</v>
      </c>
      <c r="Z53" s="63">
        <f>'COGS-PRICE-MARGIN_CWS'!$E56*Z43</f>
        <v>14300</v>
      </c>
      <c r="AA53" s="63">
        <f>'COGS-PRICE-MARGIN_CWS'!$E56*AA43</f>
        <v>14300</v>
      </c>
      <c r="AB53" s="63">
        <f>'COGS-PRICE-MARGIN_CWS'!$E56*AB43</f>
        <v>8800</v>
      </c>
      <c r="AC53" s="63">
        <f>'COGS-PRICE-MARGIN_CWS'!$E77*AC43</f>
        <v>17545</v>
      </c>
      <c r="AD53" s="63">
        <f>'COGS-PRICE-MARGIN_CWS'!$E77*AD43</f>
        <v>28435</v>
      </c>
      <c r="AE53" s="63">
        <f>'COGS-PRICE-MARGIN_CWS'!$E77*AE43</f>
        <v>32065</v>
      </c>
      <c r="AF53" s="63">
        <f>'COGS-PRICE-MARGIN_CWS'!$E77*AF43</f>
        <v>32065</v>
      </c>
      <c r="AG53" s="63">
        <f>'COGS-PRICE-MARGIN_CWS'!$E77*AG43</f>
        <v>35090</v>
      </c>
      <c r="AH53" s="63">
        <f>'COGS-PRICE-MARGIN_CWS'!$E77*AH43</f>
        <v>38720</v>
      </c>
      <c r="AI53" s="63">
        <f>'COGS-PRICE-MARGIN_CWS'!$E77*AI43</f>
        <v>32065</v>
      </c>
      <c r="AJ53" s="63">
        <f>'COGS-PRICE-MARGIN_CWS'!$E77*AJ43</f>
        <v>35090</v>
      </c>
      <c r="AK53" s="63">
        <f>'COGS-PRICE-MARGIN_CWS'!$E77*AK43</f>
        <v>28435</v>
      </c>
      <c r="AL53" s="63">
        <f>'COGS-PRICE-MARGIN_CWS'!$E77*AL43</f>
        <v>28435</v>
      </c>
      <c r="AM53" s="63">
        <f>'COGS-PRICE-MARGIN_CWS'!$E77*AM43</f>
        <v>28435</v>
      </c>
      <c r="AN53" s="63">
        <f>'COGS-PRICE-MARGIN_CWS'!$E77*AN43</f>
        <v>17545</v>
      </c>
      <c r="AO53" s="63">
        <f>'COGS-PRICE-MARGIN_CWS'!$E98*AO43</f>
        <v>20630.5</v>
      </c>
      <c r="AP53" s="63">
        <f>'COGS-PRICE-MARGIN_CWS'!$E98*AP43</f>
        <v>33275</v>
      </c>
      <c r="AQ53" s="63">
        <f>'COGS-PRICE-MARGIN_CWS'!$E98*AQ43</f>
        <v>37268</v>
      </c>
      <c r="AR53" s="63">
        <f>'COGS-PRICE-MARGIN_CWS'!$E98*AR43</f>
        <v>37268</v>
      </c>
      <c r="AS53" s="63">
        <f>'COGS-PRICE-MARGIN_CWS'!$E98*AS43</f>
        <v>41261</v>
      </c>
      <c r="AT53" s="63">
        <f>'COGS-PRICE-MARGIN_CWS'!$E98*AT43</f>
        <v>45254</v>
      </c>
      <c r="AU53" s="63">
        <f>'COGS-PRICE-MARGIN_CWS'!$E98*AU43</f>
        <v>37268</v>
      </c>
      <c r="AV53" s="63">
        <f>'COGS-PRICE-MARGIN_CWS'!$E98*AV43</f>
        <v>41261</v>
      </c>
      <c r="AW53" s="63">
        <f>'COGS-PRICE-MARGIN_CWS'!$E98*AW43</f>
        <v>33275</v>
      </c>
      <c r="AX53" s="63">
        <f>'COGS-PRICE-MARGIN_CWS'!$E98*AX43</f>
        <v>33275</v>
      </c>
      <c r="AY53" s="63">
        <f>'COGS-PRICE-MARGIN_CWS'!$E98*AY43</f>
        <v>33275</v>
      </c>
      <c r="AZ53" s="63">
        <f>'COGS-PRICE-MARGIN_CWS'!$E98*AZ43</f>
        <v>20630.5</v>
      </c>
      <c r="BA53" s="63">
        <f>'COGS-PRICE-MARGIN_CWS'!$E119*BA43</f>
        <v>36.300000000000004</v>
      </c>
      <c r="BB53" s="63">
        <f>'COGS-PRICE-MARGIN_CWS'!$E119*BB43</f>
        <v>58.300000000000004</v>
      </c>
      <c r="BC53" s="63">
        <f>'COGS-PRICE-MARGIN_CWS'!$E119*BC43</f>
        <v>64.900000000000006</v>
      </c>
      <c r="BD53" s="63">
        <f>'COGS-PRICE-MARGIN_CWS'!$E119*BD43</f>
        <v>64.900000000000006</v>
      </c>
      <c r="BE53" s="63">
        <f>'COGS-PRICE-MARGIN_CWS'!$E119*BE43</f>
        <v>72.600000000000009</v>
      </c>
      <c r="BF53" s="63">
        <f>'COGS-PRICE-MARGIN_CWS'!$E119*BF43</f>
        <v>79.2</v>
      </c>
      <c r="BG53" s="63">
        <f>'COGS-PRICE-MARGIN_CWS'!$E119*BG43</f>
        <v>64.900000000000006</v>
      </c>
      <c r="BH53" s="63">
        <f>'COGS-PRICE-MARGIN_CWS'!$E119*BH43</f>
        <v>72.600000000000009</v>
      </c>
      <c r="BI53" s="63">
        <f>'COGS-PRICE-MARGIN_CWS'!$E119*BI43</f>
        <v>58.300000000000004</v>
      </c>
      <c r="BJ53" s="63">
        <f>'COGS-PRICE-MARGIN_CWS'!$E119*BJ43</f>
        <v>58.300000000000004</v>
      </c>
      <c r="BK53" s="63">
        <f>'COGS-PRICE-MARGIN_CWS'!$E119*BK43</f>
        <v>58.300000000000004</v>
      </c>
      <c r="BL53" s="63">
        <f>'COGS-PRICE-MARGIN_CWS'!$E119*BL43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'COGS-PRICE-MARGIN_CWS'!$E57*Q43</f>
        <v>0</v>
      </c>
      <c r="R54" s="63">
        <f>'COGS-PRICE-MARGIN_CWS'!$E57*R43</f>
        <v>0</v>
      </c>
      <c r="S54" s="63">
        <f>'COGS-PRICE-MARGIN_CWS'!$E57*S43</f>
        <v>0</v>
      </c>
      <c r="T54" s="63">
        <f>'COGS-PRICE-MARGIN_CWS'!$E57*T43</f>
        <v>0</v>
      </c>
      <c r="U54" s="63">
        <f>'COGS-PRICE-MARGIN_CWS'!$E57*U43</f>
        <v>0</v>
      </c>
      <c r="V54" s="63">
        <f>'COGS-PRICE-MARGIN_CWS'!$E57*V43</f>
        <v>0</v>
      </c>
      <c r="W54" s="63">
        <f>'COGS-PRICE-MARGIN_CWS'!$E57*W43</f>
        <v>0</v>
      </c>
      <c r="X54" s="63">
        <f>'COGS-PRICE-MARGIN_CWS'!$E57*X43</f>
        <v>0</v>
      </c>
      <c r="Y54" s="63">
        <f>'COGS-PRICE-MARGIN_CWS'!$E57*Y43</f>
        <v>0</v>
      </c>
      <c r="Z54" s="63">
        <f>'COGS-PRICE-MARGIN_CWS'!$E57*Z43</f>
        <v>0</v>
      </c>
      <c r="AA54" s="63">
        <f>'COGS-PRICE-MARGIN_CWS'!$E57*AA43</f>
        <v>0</v>
      </c>
      <c r="AB54" s="63">
        <f>'COGS-PRICE-MARGIN_CWS'!$E57*AB43</f>
        <v>0</v>
      </c>
      <c r="AC54" s="63">
        <f>'COGS-PRICE-MARGIN_CWS'!$E78*AC43</f>
        <v>0</v>
      </c>
      <c r="AD54" s="63">
        <f>'COGS-PRICE-MARGIN_CWS'!$E78*AD43</f>
        <v>0</v>
      </c>
      <c r="AE54" s="63">
        <f>'COGS-PRICE-MARGIN_CWS'!$E78*AE43</f>
        <v>0</v>
      </c>
      <c r="AF54" s="63">
        <f>'COGS-PRICE-MARGIN_CWS'!$E78*AF43</f>
        <v>0</v>
      </c>
      <c r="AG54" s="63">
        <f>'COGS-PRICE-MARGIN_CWS'!$E78*AG43</f>
        <v>0</v>
      </c>
      <c r="AH54" s="63">
        <f>'COGS-PRICE-MARGIN_CWS'!$E78*AH43</f>
        <v>0</v>
      </c>
      <c r="AI54" s="63">
        <f>'COGS-PRICE-MARGIN_CWS'!$E78*AI43</f>
        <v>0</v>
      </c>
      <c r="AJ54" s="63">
        <f>'COGS-PRICE-MARGIN_CWS'!$E78*AJ43</f>
        <v>0</v>
      </c>
      <c r="AK54" s="63">
        <f>'COGS-PRICE-MARGIN_CWS'!$E78*AK43</f>
        <v>0</v>
      </c>
      <c r="AL54" s="63">
        <f>'COGS-PRICE-MARGIN_CWS'!$E78*AL43</f>
        <v>0</v>
      </c>
      <c r="AM54" s="63">
        <f>'COGS-PRICE-MARGIN_CWS'!$E78*AM43</f>
        <v>0</v>
      </c>
      <c r="AN54" s="63">
        <f>'COGS-PRICE-MARGIN_CWS'!$E78*AN43</f>
        <v>0</v>
      </c>
      <c r="AO54" s="63">
        <f>'COGS-PRICE-MARGIN_CWS'!$E99*AO43</f>
        <v>0</v>
      </c>
      <c r="AP54" s="63">
        <f>'COGS-PRICE-MARGIN_CWS'!$E99*AP43</f>
        <v>0</v>
      </c>
      <c r="AQ54" s="63">
        <f>'COGS-PRICE-MARGIN_CWS'!$E99*AQ43</f>
        <v>0</v>
      </c>
      <c r="AR54" s="63">
        <f>'COGS-PRICE-MARGIN_CWS'!$E99*AR43</f>
        <v>0</v>
      </c>
      <c r="AS54" s="63">
        <f>'COGS-PRICE-MARGIN_CWS'!$E99*AS43</f>
        <v>0</v>
      </c>
      <c r="AT54" s="63">
        <f>'COGS-PRICE-MARGIN_CWS'!$E99*AT43</f>
        <v>0</v>
      </c>
      <c r="AU54" s="63">
        <f>'COGS-PRICE-MARGIN_CWS'!$E99*AU43</f>
        <v>0</v>
      </c>
      <c r="AV54" s="63">
        <f>'COGS-PRICE-MARGIN_CWS'!$E99*AV43</f>
        <v>0</v>
      </c>
      <c r="AW54" s="63">
        <f>'COGS-PRICE-MARGIN_CWS'!$E99*AW43</f>
        <v>0</v>
      </c>
      <c r="AX54" s="63">
        <f>'COGS-PRICE-MARGIN_CWS'!$E99*AX43</f>
        <v>0</v>
      </c>
      <c r="AY54" s="63">
        <f>'COGS-PRICE-MARGIN_CWS'!$E99*AY43</f>
        <v>0</v>
      </c>
      <c r="AZ54" s="63">
        <f>'COGS-PRICE-MARGIN_CWS'!$E99*AZ43</f>
        <v>0</v>
      </c>
      <c r="BA54" s="63">
        <f>'COGS-PRICE-MARGIN_CWS'!$E120*BA43</f>
        <v>0</v>
      </c>
      <c r="BB54" s="63">
        <f>'COGS-PRICE-MARGIN_CWS'!$E120*BB43</f>
        <v>0</v>
      </c>
      <c r="BC54" s="63">
        <f>'COGS-PRICE-MARGIN_CWS'!$E120*BC43</f>
        <v>0</v>
      </c>
      <c r="BD54" s="63">
        <f>'COGS-PRICE-MARGIN_CWS'!$E120*BD43</f>
        <v>0</v>
      </c>
      <c r="BE54" s="63">
        <f>'COGS-PRICE-MARGIN_CWS'!$E120*BE43</f>
        <v>0</v>
      </c>
      <c r="BF54" s="63">
        <f>'COGS-PRICE-MARGIN_CWS'!$E120*BF43</f>
        <v>0</v>
      </c>
      <c r="BG54" s="63">
        <f>'COGS-PRICE-MARGIN_CWS'!$E120*BG43</f>
        <v>0</v>
      </c>
      <c r="BH54" s="63">
        <f>'COGS-PRICE-MARGIN_CWS'!$E120*BH43</f>
        <v>0</v>
      </c>
      <c r="BI54" s="63">
        <f>'COGS-PRICE-MARGIN_CWS'!$E120*BI43</f>
        <v>0</v>
      </c>
      <c r="BJ54" s="63">
        <f>'COGS-PRICE-MARGIN_CWS'!$E120*BJ43</f>
        <v>0</v>
      </c>
      <c r="BK54" s="63">
        <f>'COGS-PRICE-MARGIN_CWS'!$E120*BK43</f>
        <v>0</v>
      </c>
      <c r="BL54" s="63">
        <f>'COGS-PRICE-MARGIN_CWS'!$E120*BL43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'COGS-PRICE-MARGIN_CWS'!$E58*Q43</f>
        <v>0</v>
      </c>
      <c r="R55" s="63">
        <f>'COGS-PRICE-MARGIN_CWS'!$E58*R43</f>
        <v>0</v>
      </c>
      <c r="S55" s="63">
        <f>'COGS-PRICE-MARGIN_CWS'!$E58*S43</f>
        <v>0</v>
      </c>
      <c r="T55" s="63">
        <f>'COGS-PRICE-MARGIN_CWS'!$E58*T43</f>
        <v>0</v>
      </c>
      <c r="U55" s="63">
        <f>'COGS-PRICE-MARGIN_CWS'!$E58*U43</f>
        <v>0</v>
      </c>
      <c r="V55" s="63">
        <f>'COGS-PRICE-MARGIN_CWS'!$E58*V43</f>
        <v>0</v>
      </c>
      <c r="W55" s="63">
        <f>'COGS-PRICE-MARGIN_CWS'!$E58*W43</f>
        <v>0</v>
      </c>
      <c r="X55" s="63">
        <f>'COGS-PRICE-MARGIN_CWS'!$E58*X43</f>
        <v>0</v>
      </c>
      <c r="Y55" s="63">
        <f>'COGS-PRICE-MARGIN_CWS'!$E58*Y43</f>
        <v>0</v>
      </c>
      <c r="Z55" s="63">
        <f>'COGS-PRICE-MARGIN_CWS'!$E58*Z43</f>
        <v>0</v>
      </c>
      <c r="AA55" s="63">
        <f>'COGS-PRICE-MARGIN_CWS'!$E58*AA43</f>
        <v>0</v>
      </c>
      <c r="AB55" s="63">
        <f>'COGS-PRICE-MARGIN_CWS'!$E58*AB43</f>
        <v>0</v>
      </c>
      <c r="AC55" s="63">
        <f>'COGS-PRICE-MARGIN_CWS'!$E79*AC43</f>
        <v>0</v>
      </c>
      <c r="AD55" s="63">
        <f>'COGS-PRICE-MARGIN_CWS'!$E79*AD43</f>
        <v>0</v>
      </c>
      <c r="AE55" s="63">
        <f>'COGS-PRICE-MARGIN_CWS'!$E79*AE43</f>
        <v>0</v>
      </c>
      <c r="AF55" s="63">
        <f>'COGS-PRICE-MARGIN_CWS'!$E79*AF43</f>
        <v>0</v>
      </c>
      <c r="AG55" s="63">
        <f>'COGS-PRICE-MARGIN_CWS'!$E79*AG43</f>
        <v>0</v>
      </c>
      <c r="AH55" s="63">
        <f>'COGS-PRICE-MARGIN_CWS'!$E79*AH43</f>
        <v>0</v>
      </c>
      <c r="AI55" s="63">
        <f>'COGS-PRICE-MARGIN_CWS'!$E79*AI43</f>
        <v>0</v>
      </c>
      <c r="AJ55" s="63">
        <f>'COGS-PRICE-MARGIN_CWS'!$E79*AJ43</f>
        <v>0</v>
      </c>
      <c r="AK55" s="63">
        <f>'COGS-PRICE-MARGIN_CWS'!$E79*AK43</f>
        <v>0</v>
      </c>
      <c r="AL55" s="63">
        <f>'COGS-PRICE-MARGIN_CWS'!$E79*AL43</f>
        <v>0</v>
      </c>
      <c r="AM55" s="63">
        <f>'COGS-PRICE-MARGIN_CWS'!$E79*AM43</f>
        <v>0</v>
      </c>
      <c r="AN55" s="63">
        <f>'COGS-PRICE-MARGIN_CWS'!$E79*AN43</f>
        <v>0</v>
      </c>
      <c r="AO55" s="63">
        <f>'COGS-PRICE-MARGIN_CWS'!$E100*AO43</f>
        <v>0</v>
      </c>
      <c r="AP55" s="63">
        <f>'COGS-PRICE-MARGIN_CWS'!$E100*AP43</f>
        <v>0</v>
      </c>
      <c r="AQ55" s="63">
        <f>'COGS-PRICE-MARGIN_CWS'!$E100*AQ43</f>
        <v>0</v>
      </c>
      <c r="AR55" s="63">
        <f>'COGS-PRICE-MARGIN_CWS'!$E100*AR43</f>
        <v>0</v>
      </c>
      <c r="AS55" s="63">
        <f>'COGS-PRICE-MARGIN_CWS'!$E100*AS43</f>
        <v>0</v>
      </c>
      <c r="AT55" s="63">
        <f>'COGS-PRICE-MARGIN_CWS'!$E100*AT43</f>
        <v>0</v>
      </c>
      <c r="AU55" s="63">
        <f>'COGS-PRICE-MARGIN_CWS'!$E100*AU43</f>
        <v>0</v>
      </c>
      <c r="AV55" s="63">
        <f>'COGS-PRICE-MARGIN_CWS'!$E100*AV43</f>
        <v>0</v>
      </c>
      <c r="AW55" s="63">
        <f>'COGS-PRICE-MARGIN_CWS'!$E100*AW43</f>
        <v>0</v>
      </c>
      <c r="AX55" s="63">
        <f>'COGS-PRICE-MARGIN_CWS'!$E100*AX43</f>
        <v>0</v>
      </c>
      <c r="AY55" s="63">
        <f>'COGS-PRICE-MARGIN_CWS'!$E100*AY43</f>
        <v>0</v>
      </c>
      <c r="AZ55" s="63">
        <f>'COGS-PRICE-MARGIN_CWS'!$E100*AZ43</f>
        <v>0</v>
      </c>
      <c r="BA55" s="63">
        <f>'COGS-PRICE-MARGIN_CWS'!$E121*BA43</f>
        <v>0</v>
      </c>
      <c r="BB55" s="63">
        <f>'COGS-PRICE-MARGIN_CWS'!$E121*BB43</f>
        <v>0</v>
      </c>
      <c r="BC55" s="63">
        <f>'COGS-PRICE-MARGIN_CWS'!$E121*BC43</f>
        <v>0</v>
      </c>
      <c r="BD55" s="63">
        <f>'COGS-PRICE-MARGIN_CWS'!$E121*BD43</f>
        <v>0</v>
      </c>
      <c r="BE55" s="63">
        <f>'COGS-PRICE-MARGIN_CWS'!$E121*BE43</f>
        <v>0</v>
      </c>
      <c r="BF55" s="63">
        <f>'COGS-PRICE-MARGIN_CWS'!$E121*BF43</f>
        <v>0</v>
      </c>
      <c r="BG55" s="63">
        <f>'COGS-PRICE-MARGIN_CWS'!$E121*BG43</f>
        <v>0</v>
      </c>
      <c r="BH55" s="63">
        <f>'COGS-PRICE-MARGIN_CWS'!$E121*BH43</f>
        <v>0</v>
      </c>
      <c r="BI55" s="63">
        <f>'COGS-PRICE-MARGIN_CWS'!$E121*BI43</f>
        <v>0</v>
      </c>
      <c r="BJ55" s="63">
        <f>'COGS-PRICE-MARGIN_CWS'!$E121*BJ43</f>
        <v>0</v>
      </c>
      <c r="BK55" s="63">
        <f>'COGS-PRICE-MARGIN_CWS'!$E121*BK43</f>
        <v>0</v>
      </c>
      <c r="BL55" s="63">
        <f>'COGS-PRICE-MARGIN_CWS'!$E121*BL43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'COGS-PRICE-MARGIN_CWS'!$B70</f>
        <v>0.4</v>
      </c>
      <c r="R65" s="172">
        <f>'COGS-PRICE-MARGIN_CWS'!$B70</f>
        <v>0.4</v>
      </c>
      <c r="S65" s="172">
        <f>'COGS-PRICE-MARGIN_CWS'!$B70</f>
        <v>0.4</v>
      </c>
      <c r="T65" s="172">
        <f>'COGS-PRICE-MARGIN_CWS'!$B70</f>
        <v>0.4</v>
      </c>
      <c r="U65" s="172">
        <f>'COGS-PRICE-MARGIN_CWS'!$B70</f>
        <v>0.4</v>
      </c>
      <c r="V65" s="172">
        <f>'COGS-PRICE-MARGIN_CWS'!$B70</f>
        <v>0.4</v>
      </c>
      <c r="W65" s="172">
        <f>'COGS-PRICE-MARGIN_CWS'!$B70</f>
        <v>0.4</v>
      </c>
      <c r="X65" s="172">
        <f>'COGS-PRICE-MARGIN_CWS'!$B70</f>
        <v>0.4</v>
      </c>
      <c r="Y65" s="172">
        <f>'COGS-PRICE-MARGIN_CWS'!$B70</f>
        <v>0.4</v>
      </c>
      <c r="Z65" s="172">
        <f>'COGS-PRICE-MARGIN_CWS'!$B70</f>
        <v>0.4</v>
      </c>
      <c r="AA65" s="172">
        <f>'COGS-PRICE-MARGIN_CWS'!$B70</f>
        <v>0.4</v>
      </c>
      <c r="AB65" s="172">
        <f>'COGS-PRICE-MARGIN_CWS'!$B70</f>
        <v>0.4</v>
      </c>
      <c r="AC65" s="172">
        <f>'COGS-PRICE-MARGIN_CWS'!$B91</f>
        <v>0.6</v>
      </c>
      <c r="AD65" s="172">
        <f>'COGS-PRICE-MARGIN_CWS'!$B91</f>
        <v>0.6</v>
      </c>
      <c r="AE65" s="172">
        <f>'COGS-PRICE-MARGIN_CWS'!$B91</f>
        <v>0.6</v>
      </c>
      <c r="AF65" s="172">
        <f>'COGS-PRICE-MARGIN_CWS'!$B91</f>
        <v>0.6</v>
      </c>
      <c r="AG65" s="172">
        <f>'COGS-PRICE-MARGIN_CWS'!$B91</f>
        <v>0.6</v>
      </c>
      <c r="AH65" s="172">
        <f>'COGS-PRICE-MARGIN_CWS'!$B91</f>
        <v>0.6</v>
      </c>
      <c r="AI65" s="172">
        <f>'COGS-PRICE-MARGIN_CWS'!$B91</f>
        <v>0.6</v>
      </c>
      <c r="AJ65" s="172">
        <f>'COGS-PRICE-MARGIN_CWS'!$B91</f>
        <v>0.6</v>
      </c>
      <c r="AK65" s="172">
        <f>'COGS-PRICE-MARGIN_CWS'!$B91</f>
        <v>0.6</v>
      </c>
      <c r="AL65" s="172">
        <f>'COGS-PRICE-MARGIN_CWS'!$B91</f>
        <v>0.6</v>
      </c>
      <c r="AM65" s="172">
        <f>'COGS-PRICE-MARGIN_CWS'!$B91</f>
        <v>0.6</v>
      </c>
      <c r="AN65" s="172">
        <f>'COGS-PRICE-MARGIN_CWS'!$B91</f>
        <v>0.6</v>
      </c>
      <c r="AO65" s="172">
        <f>'COGS-PRICE-MARGIN_CWS'!$B112</f>
        <v>0.8</v>
      </c>
      <c r="AP65" s="172">
        <f>'COGS-PRICE-MARGIN_CWS'!$B112</f>
        <v>0.8</v>
      </c>
      <c r="AQ65" s="172">
        <f>'COGS-PRICE-MARGIN_CWS'!$B112</f>
        <v>0.8</v>
      </c>
      <c r="AR65" s="172">
        <f>'COGS-PRICE-MARGIN_CWS'!$B112</f>
        <v>0.8</v>
      </c>
      <c r="AS65" s="172">
        <f>'COGS-PRICE-MARGIN_CWS'!$B112</f>
        <v>0.8</v>
      </c>
      <c r="AT65" s="172">
        <f>'COGS-PRICE-MARGIN_CWS'!$B112</f>
        <v>0.8</v>
      </c>
      <c r="AU65" s="172">
        <f>'COGS-PRICE-MARGIN_CWS'!$B112</f>
        <v>0.8</v>
      </c>
      <c r="AV65" s="172">
        <f>'COGS-PRICE-MARGIN_CWS'!$B112</f>
        <v>0.8</v>
      </c>
      <c r="AW65" s="172">
        <f>'COGS-PRICE-MARGIN_CWS'!$B112</f>
        <v>0.8</v>
      </c>
      <c r="AX65" s="172">
        <f>'COGS-PRICE-MARGIN_CWS'!$B112</f>
        <v>0.8</v>
      </c>
      <c r="AY65" s="172">
        <f>'COGS-PRICE-MARGIN_CWS'!$B112</f>
        <v>0.8</v>
      </c>
      <c r="AZ65" s="172">
        <f>'COGS-PRICE-MARGIN_CWS'!$B112</f>
        <v>0.8</v>
      </c>
      <c r="BA65" s="172">
        <f>'COGS-PRICE-MARGIN_CWS'!$B133</f>
        <v>0.9</v>
      </c>
      <c r="BB65" s="172">
        <f>'COGS-PRICE-MARGIN_CWS'!$B133</f>
        <v>0.9</v>
      </c>
      <c r="BC65" s="172">
        <f>'COGS-PRICE-MARGIN_CWS'!$B133</f>
        <v>0.9</v>
      </c>
      <c r="BD65" s="172">
        <f>'COGS-PRICE-MARGIN_CWS'!$B133</f>
        <v>0.9</v>
      </c>
      <c r="BE65" s="172">
        <f>'COGS-PRICE-MARGIN_CWS'!$B133</f>
        <v>0.9</v>
      </c>
      <c r="BF65" s="172">
        <f>'COGS-PRICE-MARGIN_CWS'!$B133</f>
        <v>0.9</v>
      </c>
      <c r="BG65" s="172">
        <f>'COGS-PRICE-MARGIN_CWS'!$B133</f>
        <v>0.9</v>
      </c>
      <c r="BH65" s="172">
        <f>'COGS-PRICE-MARGIN_CWS'!$B133</f>
        <v>0.9</v>
      </c>
      <c r="BI65" s="172">
        <f>'COGS-PRICE-MARGIN_CWS'!$B133</f>
        <v>0.9</v>
      </c>
      <c r="BJ65" s="172">
        <f>'COGS-PRICE-MARGIN_CWS'!$B133</f>
        <v>0.9</v>
      </c>
      <c r="BK65" s="172">
        <f>'COGS-PRICE-MARGIN_CWS'!$B133</f>
        <v>0.9</v>
      </c>
      <c r="BL65" s="172">
        <f>'COGS-PRICE-MARGIN_CWS'!$B133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'COGS-PRICE-MARGIN_CWS'!$B62*Q66</f>
        <v>2250</v>
      </c>
      <c r="R71" s="108">
        <f>'COGS-PRICE-MARGIN_CWS'!$B62*R66</f>
        <v>3750</v>
      </c>
      <c r="S71" s="108">
        <f>'COGS-PRICE-MARGIN_CWS'!$B62*S66</f>
        <v>4250</v>
      </c>
      <c r="T71" s="108">
        <f>'COGS-PRICE-MARGIN_CWS'!$B62*T66</f>
        <v>4250</v>
      </c>
      <c r="U71" s="108">
        <f>'COGS-PRICE-MARGIN_CWS'!$B62*U66</f>
        <v>4750</v>
      </c>
      <c r="V71" s="108">
        <f>'COGS-PRICE-MARGIN_CWS'!$B62*V66</f>
        <v>5250</v>
      </c>
      <c r="W71" s="108">
        <f>'COGS-PRICE-MARGIN_CWS'!$B62*W66</f>
        <v>4250</v>
      </c>
      <c r="X71" s="108">
        <f>'COGS-PRICE-MARGIN_CWS'!$B62*X66</f>
        <v>4750</v>
      </c>
      <c r="Y71" s="108">
        <f>'COGS-PRICE-MARGIN_CWS'!$B62*Y66</f>
        <v>3750</v>
      </c>
      <c r="Z71" s="108">
        <f>'COGS-PRICE-MARGIN_CWS'!$B62*Z66</f>
        <v>3750</v>
      </c>
      <c r="AA71" s="108">
        <f>'COGS-PRICE-MARGIN_CWS'!$B62*AA66</f>
        <v>3750</v>
      </c>
      <c r="AB71" s="108">
        <f>'COGS-PRICE-MARGIN_CWS'!$B62*AB66</f>
        <v>2250</v>
      </c>
      <c r="AC71" s="108">
        <f>'COGS-PRICE-MARGIN_CWS'!$B83*AC66</f>
        <v>2750</v>
      </c>
      <c r="AD71" s="108">
        <f>'COGS-PRICE-MARGIN_CWS'!$B83*AD66</f>
        <v>4500</v>
      </c>
      <c r="AE71" s="108">
        <f>'COGS-PRICE-MARGIN_CWS'!$B83*AE66</f>
        <v>5250</v>
      </c>
      <c r="AF71" s="108">
        <f>'COGS-PRICE-MARGIN_CWS'!$B83*AF66</f>
        <v>5250</v>
      </c>
      <c r="AG71" s="108">
        <f>'COGS-PRICE-MARGIN_CWS'!$B83*AG66</f>
        <v>5750</v>
      </c>
      <c r="AH71" s="108">
        <f>'COGS-PRICE-MARGIN_CWS'!$B83*AH66</f>
        <v>6250</v>
      </c>
      <c r="AI71" s="108">
        <f>'COGS-PRICE-MARGIN_CWS'!$B83*AI66</f>
        <v>5250</v>
      </c>
      <c r="AJ71" s="108">
        <f>'COGS-PRICE-MARGIN_CWS'!$B83*AJ66</f>
        <v>5750</v>
      </c>
      <c r="AK71" s="108">
        <f>'COGS-PRICE-MARGIN_CWS'!$B83*AK66</f>
        <v>4500</v>
      </c>
      <c r="AL71" s="108">
        <f>'COGS-PRICE-MARGIN_CWS'!$B83*AL66</f>
        <v>4500</v>
      </c>
      <c r="AM71" s="108">
        <f>'COGS-PRICE-MARGIN_CWS'!$B83*AM66</f>
        <v>4500</v>
      </c>
      <c r="AN71" s="108">
        <f>'COGS-PRICE-MARGIN_CWS'!$B83*AN66</f>
        <v>2750</v>
      </c>
      <c r="AO71" s="108">
        <f>'COGS-PRICE-MARGIN_CWS'!$B104*AO66</f>
        <v>2100</v>
      </c>
      <c r="AP71" s="108">
        <f>'COGS-PRICE-MARGIN_CWS'!$B104*AP66</f>
        <v>3500</v>
      </c>
      <c r="AQ71" s="108">
        <f>'COGS-PRICE-MARGIN_CWS'!$B104*AQ66</f>
        <v>3850</v>
      </c>
      <c r="AR71" s="108">
        <f>'COGS-PRICE-MARGIN_CWS'!$B104*AR66</f>
        <v>3850</v>
      </c>
      <c r="AS71" s="108">
        <f>'COGS-PRICE-MARGIN_CWS'!$B104*AS66</f>
        <v>4200</v>
      </c>
      <c r="AT71" s="108">
        <f>'COGS-PRICE-MARGIN_CWS'!$B104*AT66</f>
        <v>4550</v>
      </c>
      <c r="AU71" s="108">
        <f>'COGS-PRICE-MARGIN_CWS'!$B104*AU66</f>
        <v>3850</v>
      </c>
      <c r="AV71" s="108">
        <f>'COGS-PRICE-MARGIN_CWS'!$B104*AV66</f>
        <v>4200</v>
      </c>
      <c r="AW71" s="108">
        <f>'COGS-PRICE-MARGIN_CWS'!$B104*AW66</f>
        <v>3500</v>
      </c>
      <c r="AX71" s="108">
        <f>'COGS-PRICE-MARGIN_CWS'!$B104*AX66</f>
        <v>3500</v>
      </c>
      <c r="AY71" s="108">
        <f>'COGS-PRICE-MARGIN_CWS'!$B104*AY66</f>
        <v>3500</v>
      </c>
      <c r="AZ71" s="108">
        <f>'COGS-PRICE-MARGIN_CWS'!$B104*AZ66</f>
        <v>2100</v>
      </c>
      <c r="BA71" s="108">
        <f>'COGS-PRICE-MARGIN_CWS'!$B125*BA66</f>
        <v>1050</v>
      </c>
      <c r="BB71" s="108">
        <f>'COGS-PRICE-MARGIN_CWS'!$B125*BB66</f>
        <v>1750</v>
      </c>
      <c r="BC71" s="108">
        <f>'COGS-PRICE-MARGIN_CWS'!$B125*BC66</f>
        <v>1750</v>
      </c>
      <c r="BD71" s="108">
        <f>'COGS-PRICE-MARGIN_CWS'!$B125*BD66</f>
        <v>1750</v>
      </c>
      <c r="BE71" s="108">
        <f>'COGS-PRICE-MARGIN_CWS'!$B125*BE66</f>
        <v>2100</v>
      </c>
      <c r="BF71" s="108">
        <f>'COGS-PRICE-MARGIN_CWS'!$B125*BF66</f>
        <v>2450</v>
      </c>
      <c r="BG71" s="108">
        <f>'COGS-PRICE-MARGIN_CWS'!$B125*BG66</f>
        <v>1750</v>
      </c>
      <c r="BH71" s="108">
        <f>'COGS-PRICE-MARGIN_CWS'!$B125*BH66</f>
        <v>2100</v>
      </c>
      <c r="BI71" s="108">
        <f>'COGS-PRICE-MARGIN_CWS'!$B125*BI66</f>
        <v>1750</v>
      </c>
      <c r="BJ71" s="108">
        <f>'COGS-PRICE-MARGIN_CWS'!$B125*BJ66</f>
        <v>1750</v>
      </c>
      <c r="BK71" s="108">
        <f>'COGS-PRICE-MARGIN_CWS'!$B125*BK66</f>
        <v>1750</v>
      </c>
      <c r="BL71" s="108">
        <f>'COGS-PRICE-MARGIN_CWS'!$B125*BL66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'COGS-PRICE-MARGIN_CWS'!$C62</f>
        <v>0.25</v>
      </c>
      <c r="R72" s="172">
        <f>'COGS-PRICE-MARGIN_CWS'!$C62</f>
        <v>0.25</v>
      </c>
      <c r="S72" s="172">
        <f>'COGS-PRICE-MARGIN_CWS'!$C62</f>
        <v>0.25</v>
      </c>
      <c r="T72" s="172">
        <f>'COGS-PRICE-MARGIN_CWS'!$C62</f>
        <v>0.25</v>
      </c>
      <c r="U72" s="172">
        <f>'COGS-PRICE-MARGIN_CWS'!$C62</f>
        <v>0.25</v>
      </c>
      <c r="V72" s="172">
        <f>'COGS-PRICE-MARGIN_CWS'!$C62</f>
        <v>0.25</v>
      </c>
      <c r="W72" s="172">
        <f>'COGS-PRICE-MARGIN_CWS'!$C62</f>
        <v>0.25</v>
      </c>
      <c r="X72" s="172">
        <f>'COGS-PRICE-MARGIN_CWS'!$C62</f>
        <v>0.25</v>
      </c>
      <c r="Y72" s="172">
        <f>'COGS-PRICE-MARGIN_CWS'!$C62</f>
        <v>0.25</v>
      </c>
      <c r="Z72" s="172">
        <f>'COGS-PRICE-MARGIN_CWS'!$C62</f>
        <v>0.25</v>
      </c>
      <c r="AA72" s="172">
        <f>'COGS-PRICE-MARGIN_CWS'!$C62</f>
        <v>0.25</v>
      </c>
      <c r="AB72" s="172">
        <f>'COGS-PRICE-MARGIN_CWS'!$C62</f>
        <v>0.25</v>
      </c>
      <c r="AC72" s="172">
        <f>'COGS-PRICE-MARGIN_CWS'!$C83</f>
        <v>0.15</v>
      </c>
      <c r="AD72" s="172">
        <f>'COGS-PRICE-MARGIN_CWS'!$C83</f>
        <v>0.15</v>
      </c>
      <c r="AE72" s="172">
        <f>'COGS-PRICE-MARGIN_CWS'!$C83</f>
        <v>0.15</v>
      </c>
      <c r="AF72" s="172">
        <f>'COGS-PRICE-MARGIN_CWS'!$C83</f>
        <v>0.15</v>
      </c>
      <c r="AG72" s="172">
        <f>'COGS-PRICE-MARGIN_CWS'!$C83</f>
        <v>0.15</v>
      </c>
      <c r="AH72" s="172">
        <f>'COGS-PRICE-MARGIN_CWS'!$C83</f>
        <v>0.15</v>
      </c>
      <c r="AI72" s="172">
        <f>'COGS-PRICE-MARGIN_CWS'!$C83</f>
        <v>0.15</v>
      </c>
      <c r="AJ72" s="172">
        <f>'COGS-PRICE-MARGIN_CWS'!$C83</f>
        <v>0.15</v>
      </c>
      <c r="AK72" s="172">
        <f>'COGS-PRICE-MARGIN_CWS'!$C83</f>
        <v>0.15</v>
      </c>
      <c r="AL72" s="172">
        <f>'COGS-PRICE-MARGIN_CWS'!$C83</f>
        <v>0.15</v>
      </c>
      <c r="AM72" s="172">
        <f>'COGS-PRICE-MARGIN_CWS'!$C83</f>
        <v>0.15</v>
      </c>
      <c r="AN72" s="172">
        <f>'COGS-PRICE-MARGIN_CWS'!$C83</f>
        <v>0.15</v>
      </c>
      <c r="AO72" s="172">
        <f>'COGS-PRICE-MARGIN_CWS'!$C104</f>
        <v>0.1</v>
      </c>
      <c r="AP72" s="172">
        <f>'COGS-PRICE-MARGIN_CWS'!$C104</f>
        <v>0.1</v>
      </c>
      <c r="AQ72" s="172">
        <f>'COGS-PRICE-MARGIN_CWS'!$C104</f>
        <v>0.1</v>
      </c>
      <c r="AR72" s="172">
        <f>'COGS-PRICE-MARGIN_CWS'!$C104</f>
        <v>0.1</v>
      </c>
      <c r="AS72" s="172">
        <f>'COGS-PRICE-MARGIN_CWS'!$C104</f>
        <v>0.1</v>
      </c>
      <c r="AT72" s="172">
        <f>'COGS-PRICE-MARGIN_CWS'!$C104</f>
        <v>0.1</v>
      </c>
      <c r="AU72" s="172">
        <f>'COGS-PRICE-MARGIN_CWS'!$C104</f>
        <v>0.1</v>
      </c>
      <c r="AV72" s="172">
        <f>'COGS-PRICE-MARGIN_CWS'!$C104</f>
        <v>0.1</v>
      </c>
      <c r="AW72" s="172">
        <f>'COGS-PRICE-MARGIN_CWS'!$C104</f>
        <v>0.1</v>
      </c>
      <c r="AX72" s="172">
        <f>'COGS-PRICE-MARGIN_CWS'!$C104</f>
        <v>0.1</v>
      </c>
      <c r="AY72" s="172">
        <f>'COGS-PRICE-MARGIN_CWS'!$C104</f>
        <v>0.1</v>
      </c>
      <c r="AZ72" s="172">
        <f>'COGS-PRICE-MARGIN_CWS'!$C104</f>
        <v>0.1</v>
      </c>
      <c r="BA72" s="172">
        <f>'COGS-PRICE-MARGIN_CWS'!$C125</f>
        <v>0.1</v>
      </c>
      <c r="BB72" s="172">
        <f>'COGS-PRICE-MARGIN_CWS'!$C125</f>
        <v>0.1</v>
      </c>
      <c r="BC72" s="172">
        <f>'COGS-PRICE-MARGIN_CWS'!$C125</f>
        <v>0.1</v>
      </c>
      <c r="BD72" s="172">
        <f>'COGS-PRICE-MARGIN_CWS'!$C125</f>
        <v>0.1</v>
      </c>
      <c r="BE72" s="172">
        <f>'COGS-PRICE-MARGIN_CWS'!$C125</f>
        <v>0.1</v>
      </c>
      <c r="BF72" s="172">
        <f>'COGS-PRICE-MARGIN_CWS'!$C125</f>
        <v>0.1</v>
      </c>
      <c r="BG72" s="172">
        <f>'COGS-PRICE-MARGIN_CWS'!$C125</f>
        <v>0.1</v>
      </c>
      <c r="BH72" s="172">
        <f>'COGS-PRICE-MARGIN_CWS'!$C125</f>
        <v>0.1</v>
      </c>
      <c r="BI72" s="172">
        <f>'COGS-PRICE-MARGIN_CWS'!$C125</f>
        <v>0.1</v>
      </c>
      <c r="BJ72" s="172">
        <f>'COGS-PRICE-MARGIN_CWS'!$C125</f>
        <v>0.1</v>
      </c>
      <c r="BK72" s="172">
        <f>'COGS-PRICE-MARGIN_CWS'!$C125</f>
        <v>0.1</v>
      </c>
      <c r="BL72" s="172">
        <f>'COGS-PRICE-MARGIN_CWS'!$C125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'COGS-PRICE-MARGIN_CWS'!$B68*Q67</f>
        <v>175</v>
      </c>
      <c r="R78" s="63">
        <f>'COGS-PRICE-MARGIN_CWS'!$B68*R67</f>
        <v>275</v>
      </c>
      <c r="S78" s="63">
        <f>'COGS-PRICE-MARGIN_CWS'!$B68*S67</f>
        <v>300</v>
      </c>
      <c r="T78" s="63">
        <f>'COGS-PRICE-MARGIN_CWS'!$B68*T67</f>
        <v>300</v>
      </c>
      <c r="U78" s="63">
        <f>'COGS-PRICE-MARGIN_CWS'!$B68*U67</f>
        <v>325</v>
      </c>
      <c r="V78" s="63">
        <f>'COGS-PRICE-MARGIN_CWS'!$B68*V67</f>
        <v>350</v>
      </c>
      <c r="W78" s="63">
        <f>'COGS-PRICE-MARGIN_CWS'!$B68*W67</f>
        <v>300</v>
      </c>
      <c r="X78" s="63">
        <f>'COGS-PRICE-MARGIN_CWS'!$B68*X67</f>
        <v>325</v>
      </c>
      <c r="Y78" s="63">
        <f>'COGS-PRICE-MARGIN_CWS'!$B68*Y67</f>
        <v>275</v>
      </c>
      <c r="Z78" s="63">
        <f>'COGS-PRICE-MARGIN_CWS'!$B68*Z67</f>
        <v>275</v>
      </c>
      <c r="AA78" s="63">
        <f>'COGS-PRICE-MARGIN_CWS'!$B68*AA67</f>
        <v>275</v>
      </c>
      <c r="AB78" s="63">
        <f>'COGS-PRICE-MARGIN_CWS'!$B68*AB67</f>
        <v>175</v>
      </c>
      <c r="AC78" s="63">
        <f>'COGS-PRICE-MARGIN_CWS'!$B89*AC67</f>
        <v>450</v>
      </c>
      <c r="AD78" s="63">
        <f>'COGS-PRICE-MARGIN_CWS'!$B89*AD67</f>
        <v>725</v>
      </c>
      <c r="AE78" s="63">
        <f>'COGS-PRICE-MARGIN_CWS'!$B89*AE67</f>
        <v>800</v>
      </c>
      <c r="AF78" s="63">
        <f>'COGS-PRICE-MARGIN_CWS'!$B89*AF67</f>
        <v>800</v>
      </c>
      <c r="AG78" s="63">
        <f>'COGS-PRICE-MARGIN_CWS'!$B89*AG67</f>
        <v>875</v>
      </c>
      <c r="AH78" s="63">
        <f>'COGS-PRICE-MARGIN_CWS'!$B89*AH67</f>
        <v>975</v>
      </c>
      <c r="AI78" s="63">
        <f>'COGS-PRICE-MARGIN_CWS'!$B89*AI67</f>
        <v>800</v>
      </c>
      <c r="AJ78" s="63">
        <f>'COGS-PRICE-MARGIN_CWS'!$B89*AJ67</f>
        <v>875</v>
      </c>
      <c r="AK78" s="63">
        <f>'COGS-PRICE-MARGIN_CWS'!$B89*AK67</f>
        <v>725</v>
      </c>
      <c r="AL78" s="63">
        <f>'COGS-PRICE-MARGIN_CWS'!$B89*AL67</f>
        <v>725</v>
      </c>
      <c r="AM78" s="63">
        <f>'COGS-PRICE-MARGIN_CWS'!$B89*AM67</f>
        <v>725</v>
      </c>
      <c r="AN78" s="63">
        <f>'COGS-PRICE-MARGIN_CWS'!$B89*AN67</f>
        <v>450</v>
      </c>
      <c r="AO78" s="63">
        <f>'COGS-PRICE-MARGIN_CWS'!$B110*AO67</f>
        <v>625</v>
      </c>
      <c r="AP78" s="63">
        <f>'COGS-PRICE-MARGIN_CWS'!$B110*AP67</f>
        <v>1000</v>
      </c>
      <c r="AQ78" s="63">
        <f>'COGS-PRICE-MARGIN_CWS'!$B110*AQ67</f>
        <v>1125</v>
      </c>
      <c r="AR78" s="63">
        <f>'COGS-PRICE-MARGIN_CWS'!$B110*AR67</f>
        <v>1125</v>
      </c>
      <c r="AS78" s="63">
        <f>'COGS-PRICE-MARGIN_CWS'!$B110*AS67</f>
        <v>1250</v>
      </c>
      <c r="AT78" s="63">
        <f>'COGS-PRICE-MARGIN_CWS'!$B110*AT67</f>
        <v>1375</v>
      </c>
      <c r="AU78" s="63">
        <f>'COGS-PRICE-MARGIN_CWS'!$B110*AU67</f>
        <v>1125</v>
      </c>
      <c r="AV78" s="63">
        <f>'COGS-PRICE-MARGIN_CWS'!$B110*AV67</f>
        <v>1250</v>
      </c>
      <c r="AW78" s="63">
        <f>'COGS-PRICE-MARGIN_CWS'!$B110*AW67</f>
        <v>1000</v>
      </c>
      <c r="AX78" s="63">
        <f>'COGS-PRICE-MARGIN_CWS'!$B110*AX67</f>
        <v>1000</v>
      </c>
      <c r="AY78" s="63">
        <f>'COGS-PRICE-MARGIN_CWS'!$B110*AY67</f>
        <v>1000</v>
      </c>
      <c r="AZ78" s="63">
        <f>'COGS-PRICE-MARGIN_CWS'!$B110*AZ67</f>
        <v>625</v>
      </c>
      <c r="BA78" s="63">
        <f>'COGS-PRICE-MARGIN_CWS'!$B131*BA67</f>
        <v>750</v>
      </c>
      <c r="BB78" s="63">
        <f>'COGS-PRICE-MARGIN_CWS'!$B131*BB67</f>
        <v>1200</v>
      </c>
      <c r="BC78" s="63">
        <f>'COGS-PRICE-MARGIN_CWS'!$B131*BC67</f>
        <v>1350</v>
      </c>
      <c r="BD78" s="63">
        <f>'COGS-PRICE-MARGIN_CWS'!$B131*BD67</f>
        <v>1350</v>
      </c>
      <c r="BE78" s="63">
        <f>'COGS-PRICE-MARGIN_CWS'!$B131*BE67</f>
        <v>1500</v>
      </c>
      <c r="BF78" s="63">
        <f>'COGS-PRICE-MARGIN_CWS'!$B131*BF67</f>
        <v>1625</v>
      </c>
      <c r="BG78" s="63">
        <f>'COGS-PRICE-MARGIN_CWS'!$B131*BG67</f>
        <v>1350</v>
      </c>
      <c r="BH78" s="63">
        <f>'COGS-PRICE-MARGIN_CWS'!$B131*BH67</f>
        <v>1500</v>
      </c>
      <c r="BI78" s="63">
        <f>'COGS-PRICE-MARGIN_CWS'!$B131*BI67</f>
        <v>1200</v>
      </c>
      <c r="BJ78" s="63">
        <f>'COGS-PRICE-MARGIN_CWS'!$B131*BJ67</f>
        <v>1200</v>
      </c>
      <c r="BK78" s="63">
        <f>'COGS-PRICE-MARGIN_CWS'!$B131*BK67</f>
        <v>1200</v>
      </c>
      <c r="BL78" s="63">
        <f>'COGS-PRICE-MARGIN_CWS'!$B131*BL67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'REV-REVCALC_CWS'!E33</f>
        <v>0</v>
      </c>
      <c r="D8" s="9">
        <f>'REV-REVCALC_CWS'!F33</f>
        <v>0</v>
      </c>
      <c r="E8" s="9">
        <f>'REV-REVCALC_CWS'!G33</f>
        <v>0</v>
      </c>
      <c r="F8" s="9">
        <f>'REV-REVCALC_CWS'!H33</f>
        <v>0</v>
      </c>
      <c r="G8" s="9">
        <f>'REV-REVCALC_CWS'!I33</f>
        <v>0</v>
      </c>
      <c r="H8" s="9">
        <f>'REV-REVCALC_CWS'!J33</f>
        <v>0</v>
      </c>
      <c r="I8" s="9">
        <f>'REV-REVCALC_CWS'!K33</f>
        <v>0</v>
      </c>
      <c r="J8" s="9">
        <f>'REV-REVCALC_CWS'!L33</f>
        <v>0</v>
      </c>
      <c r="K8" s="9">
        <f>'REV-REVCALC_CWS'!M33</f>
        <v>0</v>
      </c>
      <c r="L8" s="9">
        <f>'REV-REVCALC_CWS'!N33</f>
        <v>0</v>
      </c>
      <c r="M8" s="9">
        <f>'REV-REVCALC_CWS'!O33</f>
        <v>0</v>
      </c>
      <c r="N8" s="9">
        <f>'REV-REVCALC_CWS'!P33</f>
        <v>0</v>
      </c>
      <c r="O8" s="9">
        <f>'REV-REVCALC_CWS'!Q33</f>
        <v>1687.5</v>
      </c>
      <c r="P8" s="9">
        <f>'REV-REVCALC_CWS'!R33</f>
        <v>2812.5</v>
      </c>
      <c r="Q8" s="9">
        <f>'REV-REVCALC_CWS'!S33</f>
        <v>3187.5</v>
      </c>
      <c r="R8" s="9">
        <f>'REV-REVCALC_CWS'!T33</f>
        <v>3187.5</v>
      </c>
      <c r="S8" s="9">
        <f>'REV-REVCALC_CWS'!U33</f>
        <v>3562.5</v>
      </c>
      <c r="T8" s="9">
        <f>'REV-REVCALC_CWS'!V33</f>
        <v>3937.5</v>
      </c>
      <c r="U8" s="9">
        <f>'REV-REVCALC_CWS'!W33</f>
        <v>3187.5</v>
      </c>
      <c r="V8" s="9">
        <f>'REV-REVCALC_CWS'!X33</f>
        <v>3562.5</v>
      </c>
      <c r="W8" s="9">
        <f>'REV-REVCALC_CWS'!Y33</f>
        <v>2812.5</v>
      </c>
      <c r="X8" s="9">
        <f>'REV-REVCALC_CWS'!Z33</f>
        <v>2812.5</v>
      </c>
      <c r="Y8" s="9">
        <f>'REV-REVCALC_CWS'!AA33</f>
        <v>2812.5</v>
      </c>
      <c r="Z8" s="9">
        <f>'REV-REVCALC_CWS'!AB33</f>
        <v>1687.5</v>
      </c>
      <c r="AA8" s="9">
        <f>'REV-REVCALC_CWS'!AC33</f>
        <v>2337.5</v>
      </c>
      <c r="AB8" s="9">
        <f>'REV-REVCALC_CWS'!AD33</f>
        <v>3825</v>
      </c>
      <c r="AC8" s="9">
        <f>'REV-REVCALC_CWS'!AE33</f>
        <v>4462.5</v>
      </c>
      <c r="AD8" s="9">
        <f>'REV-REVCALC_CWS'!AF33</f>
        <v>4462.5</v>
      </c>
      <c r="AE8" s="9">
        <f>'REV-REVCALC_CWS'!AG33</f>
        <v>4887.5</v>
      </c>
      <c r="AF8" s="9">
        <f>'REV-REVCALC_CWS'!AH33</f>
        <v>5312.5</v>
      </c>
      <c r="AG8" s="9">
        <f>'REV-REVCALC_CWS'!AI33</f>
        <v>4462.5</v>
      </c>
      <c r="AH8" s="9">
        <f>'REV-REVCALC_CWS'!AJ33</f>
        <v>4887.5</v>
      </c>
      <c r="AI8" s="9">
        <f>'REV-REVCALC_CWS'!AK33</f>
        <v>3825</v>
      </c>
      <c r="AJ8" s="9">
        <f>'REV-REVCALC_CWS'!AL33</f>
        <v>3825</v>
      </c>
      <c r="AK8" s="9">
        <f>'REV-REVCALC_CWS'!AM33</f>
        <v>3825</v>
      </c>
      <c r="AL8" s="9">
        <f>'REV-REVCALC_CWS'!AN33</f>
        <v>2337.5</v>
      </c>
      <c r="AM8" s="9">
        <f>'REV-REVCALC_CWS'!AO33</f>
        <v>1890</v>
      </c>
      <c r="AN8" s="9">
        <f>'REV-REVCALC_CWS'!AP33</f>
        <v>3150</v>
      </c>
      <c r="AO8" s="9">
        <f>'REV-REVCALC_CWS'!AQ33</f>
        <v>3465</v>
      </c>
      <c r="AP8" s="9">
        <f>'REV-REVCALC_CWS'!AR33</f>
        <v>3465</v>
      </c>
      <c r="AQ8" s="9">
        <f>'REV-REVCALC_CWS'!AS33</f>
        <v>3780</v>
      </c>
      <c r="AR8" s="9">
        <f>'REV-REVCALC_CWS'!AT33</f>
        <v>4095</v>
      </c>
      <c r="AS8" s="9">
        <f>'REV-REVCALC_CWS'!AU33</f>
        <v>3465</v>
      </c>
      <c r="AT8" s="9">
        <f>'REV-REVCALC_CWS'!AV33</f>
        <v>3780</v>
      </c>
      <c r="AU8" s="9">
        <f>'REV-REVCALC_CWS'!AW33</f>
        <v>3150</v>
      </c>
      <c r="AV8" s="9">
        <f>'REV-REVCALC_CWS'!AX33</f>
        <v>3150</v>
      </c>
      <c r="AW8" s="9">
        <f>'REV-REVCALC_CWS'!AY33</f>
        <v>3150</v>
      </c>
      <c r="AX8" s="9">
        <f>'REV-REVCALC_CWS'!AZ33</f>
        <v>1890</v>
      </c>
      <c r="AY8" s="9">
        <f>'REV-REVCALC_CWS'!BA33</f>
        <v>945</v>
      </c>
      <c r="AZ8" s="9">
        <f>'REV-REVCALC_CWS'!BB33</f>
        <v>1575</v>
      </c>
      <c r="BA8" s="9">
        <f>'REV-REVCALC_CWS'!BC33</f>
        <v>1575</v>
      </c>
      <c r="BB8" s="9">
        <f>'REV-REVCALC_CWS'!BD33</f>
        <v>1575</v>
      </c>
      <c r="BC8" s="9">
        <f>'REV-REVCALC_CWS'!BE33</f>
        <v>1890</v>
      </c>
      <c r="BD8" s="9">
        <f>'REV-REVCALC_CWS'!BF33</f>
        <v>2205</v>
      </c>
      <c r="BE8" s="9">
        <f>'REV-REVCALC_CWS'!BG33</f>
        <v>1575</v>
      </c>
      <c r="BF8" s="9">
        <f>'REV-REVCALC_CWS'!BH33</f>
        <v>1890</v>
      </c>
      <c r="BG8" s="9">
        <f>'REV-REVCALC_CWS'!BI33</f>
        <v>1575</v>
      </c>
      <c r="BH8" s="9">
        <f>'REV-REVCALC_CWS'!BJ33</f>
        <v>1575</v>
      </c>
      <c r="BI8" s="9">
        <f>'REV-REVCALC_CWS'!BK33</f>
        <v>1575</v>
      </c>
      <c r="BJ8" s="9">
        <f>'REV-REVCALC_CWS'!BL33</f>
        <v>945</v>
      </c>
    </row>
    <row r="9" spans="1:63" x14ac:dyDescent="0.15">
      <c r="B9" s="33" t="s">
        <v>370</v>
      </c>
      <c r="C9" s="9">
        <f>'REV-REVCALC_CWS'!E34</f>
        <v>0</v>
      </c>
      <c r="D9" s="9">
        <f>'REV-REVCALC_CWS'!F34</f>
        <v>0</v>
      </c>
      <c r="E9" s="9">
        <f>'REV-REVCALC_CWS'!G34</f>
        <v>0</v>
      </c>
      <c r="F9" s="9">
        <f>'REV-REVCALC_CWS'!H34</f>
        <v>0</v>
      </c>
      <c r="G9" s="9">
        <f>'REV-REVCALC_CWS'!I34</f>
        <v>0</v>
      </c>
      <c r="H9" s="9">
        <f>'REV-REVCALC_CWS'!J34</f>
        <v>0</v>
      </c>
      <c r="I9" s="9">
        <f>'REV-REVCALC_CWS'!K34</f>
        <v>0</v>
      </c>
      <c r="J9" s="9">
        <f>'REV-REVCALC_CWS'!L34</f>
        <v>0</v>
      </c>
      <c r="K9" s="9">
        <f>'REV-REVCALC_CWS'!M34</f>
        <v>0</v>
      </c>
      <c r="L9" s="9">
        <f>'REV-REVCALC_CWS'!N34</f>
        <v>0</v>
      </c>
      <c r="M9" s="9">
        <f>'REV-REVCALC_CWS'!O34</f>
        <v>0</v>
      </c>
      <c r="N9" s="9">
        <f>'REV-REVCALC_CWS'!P34</f>
        <v>0</v>
      </c>
      <c r="O9" s="9">
        <f>'REV-REVCALC_CWS'!Q34</f>
        <v>225</v>
      </c>
      <c r="P9" s="9">
        <f>'REV-REVCALC_CWS'!R34</f>
        <v>375</v>
      </c>
      <c r="Q9" s="9">
        <f>'REV-REVCALC_CWS'!S34</f>
        <v>425</v>
      </c>
      <c r="R9" s="9">
        <f>'REV-REVCALC_CWS'!T34</f>
        <v>575</v>
      </c>
      <c r="S9" s="9">
        <f>'REV-REVCALC_CWS'!U34</f>
        <v>625</v>
      </c>
      <c r="T9" s="9">
        <f>'REV-REVCALC_CWS'!V34</f>
        <v>700</v>
      </c>
      <c r="U9" s="9">
        <f>'REV-REVCALC_CWS'!W34</f>
        <v>575</v>
      </c>
      <c r="V9" s="9">
        <f>'REV-REVCALC_CWS'!X34</f>
        <v>625</v>
      </c>
      <c r="W9" s="9">
        <f>'REV-REVCALC_CWS'!Y34</f>
        <v>500</v>
      </c>
      <c r="X9" s="9">
        <f>'REV-REVCALC_CWS'!Z34</f>
        <v>500</v>
      </c>
      <c r="Y9" s="9">
        <f>'REV-REVCALC_CWS'!AA34</f>
        <v>500</v>
      </c>
      <c r="Z9" s="9">
        <f>'REV-REVCALC_CWS'!AB34</f>
        <v>300</v>
      </c>
      <c r="AA9" s="9">
        <f>'REV-REVCALC_CWS'!AC34</f>
        <v>500</v>
      </c>
      <c r="AB9" s="9">
        <f>'REV-REVCALC_CWS'!AD34</f>
        <v>825</v>
      </c>
      <c r="AC9" s="9">
        <f>'REV-REVCALC_CWS'!AE34</f>
        <v>950</v>
      </c>
      <c r="AD9" s="9">
        <f>'REV-REVCALC_CWS'!AF34</f>
        <v>1100</v>
      </c>
      <c r="AE9" s="9">
        <f>'REV-REVCALC_CWS'!AG34</f>
        <v>1200</v>
      </c>
      <c r="AF9" s="9">
        <f>'REV-REVCALC_CWS'!AH34</f>
        <v>1325</v>
      </c>
      <c r="AG9" s="9">
        <f>'REV-REVCALC_CWS'!AI34</f>
        <v>1100</v>
      </c>
      <c r="AH9" s="9">
        <f>'REV-REVCALC_CWS'!AJ34</f>
        <v>1200</v>
      </c>
      <c r="AI9" s="9">
        <f>'REV-REVCALC_CWS'!AK34</f>
        <v>950</v>
      </c>
      <c r="AJ9" s="9">
        <f>'REV-REVCALC_CWS'!AL34</f>
        <v>950</v>
      </c>
      <c r="AK9" s="9">
        <f>'REV-REVCALC_CWS'!AM34</f>
        <v>950</v>
      </c>
      <c r="AL9" s="9">
        <f>'REV-REVCALC_CWS'!AN34</f>
        <v>575</v>
      </c>
      <c r="AM9" s="9">
        <f>'REV-REVCALC_CWS'!AO34</f>
        <v>910</v>
      </c>
      <c r="AN9" s="9">
        <f>'REV-REVCALC_CWS'!AP34</f>
        <v>1505</v>
      </c>
      <c r="AO9" s="9">
        <f>'REV-REVCALC_CWS'!AQ34</f>
        <v>1715</v>
      </c>
      <c r="AP9" s="9">
        <f>'REV-REVCALC_CWS'!AR34</f>
        <v>1925</v>
      </c>
      <c r="AQ9" s="9">
        <f>'REV-REVCALC_CWS'!AS34</f>
        <v>2100</v>
      </c>
      <c r="AR9" s="9">
        <f>'REV-REVCALC_CWS'!AT34</f>
        <v>2310</v>
      </c>
      <c r="AS9" s="9">
        <f>'REV-REVCALC_CWS'!AU34</f>
        <v>1925</v>
      </c>
      <c r="AT9" s="9">
        <f>'REV-REVCALC_CWS'!AV34</f>
        <v>2100</v>
      </c>
      <c r="AU9" s="9">
        <f>'REV-REVCALC_CWS'!AW34</f>
        <v>1680</v>
      </c>
      <c r="AV9" s="9">
        <f>'REV-REVCALC_CWS'!AX34</f>
        <v>1680</v>
      </c>
      <c r="AW9" s="9">
        <f>'REV-REVCALC_CWS'!AY34</f>
        <v>1680</v>
      </c>
      <c r="AX9" s="9">
        <f>'REV-REVCALC_CWS'!AZ34</f>
        <v>1015</v>
      </c>
      <c r="AY9" s="9">
        <f>'REV-REVCALC_CWS'!BA34</f>
        <v>1015</v>
      </c>
      <c r="AZ9" s="9">
        <f>'REV-REVCALC_CWS'!BB34</f>
        <v>1680</v>
      </c>
      <c r="BA9" s="9">
        <f>'REV-REVCALC_CWS'!BC34</f>
        <v>1890</v>
      </c>
      <c r="BB9" s="9">
        <f>'REV-REVCALC_CWS'!BD34</f>
        <v>2100</v>
      </c>
      <c r="BC9" s="9">
        <f>'REV-REVCALC_CWS'!BE34</f>
        <v>2310</v>
      </c>
      <c r="BD9" s="9">
        <f>'REV-REVCALC_CWS'!BF34</f>
        <v>2555</v>
      </c>
      <c r="BE9" s="9">
        <f>'REV-REVCALC_CWS'!BG34</f>
        <v>2100</v>
      </c>
      <c r="BF9" s="9">
        <f>'REV-REVCALC_CWS'!BH34</f>
        <v>2310</v>
      </c>
      <c r="BG9" s="9">
        <f>'REV-REVCALC_CWS'!BI34</f>
        <v>1855</v>
      </c>
      <c r="BH9" s="9">
        <f>'REV-REVCALC_CWS'!BJ34</f>
        <v>1855</v>
      </c>
      <c r="BI9" s="9">
        <f>'REV-REVCALC_CWS'!BK34</f>
        <v>1855</v>
      </c>
      <c r="BJ9" s="9">
        <f>'REV-REVCALC_CWS'!BL34</f>
        <v>1120</v>
      </c>
    </row>
    <row r="10" spans="1:63" x14ac:dyDescent="0.15">
      <c r="B10" s="33" t="s">
        <v>1092</v>
      </c>
      <c r="C10" s="9">
        <f>'REV-REVCALC_CWS'!E37</f>
        <v>0</v>
      </c>
      <c r="D10" s="9">
        <f>'REV-REVCALC_CWS'!F37</f>
        <v>0</v>
      </c>
      <c r="E10" s="9">
        <f>'REV-REVCALC_CWS'!G37</f>
        <v>0</v>
      </c>
      <c r="F10" s="9">
        <f>'REV-REVCALC_CWS'!H37</f>
        <v>5000</v>
      </c>
      <c r="G10" s="9">
        <f>'REV-REVCALC_CWS'!I37</f>
        <v>7500</v>
      </c>
      <c r="H10" s="9">
        <f>'REV-REVCALC_CWS'!J37</f>
        <v>7500</v>
      </c>
      <c r="I10" s="9">
        <f>'REV-REVCALC_CWS'!K37</f>
        <v>5000</v>
      </c>
      <c r="J10" s="9">
        <f>'REV-REVCALC_CWS'!L37</f>
        <v>7500</v>
      </c>
      <c r="K10" s="9">
        <f>'REV-REVCALC_CWS'!M37</f>
        <v>5000</v>
      </c>
      <c r="L10" s="9">
        <f>'REV-REVCALC_CWS'!N37</f>
        <v>5000</v>
      </c>
      <c r="M10" s="9">
        <f>'REV-REVCALC_CWS'!O37</f>
        <v>5000</v>
      </c>
      <c r="N10" s="9">
        <f>'REV-REVCALC_CWS'!P37</f>
        <v>2500</v>
      </c>
      <c r="O10" s="9">
        <f>'REV-REVCALC_CWS'!Q37</f>
        <v>175</v>
      </c>
      <c r="P10" s="9">
        <f>'REV-REVCALC_CWS'!R37</f>
        <v>275</v>
      </c>
      <c r="Q10" s="9">
        <f>'REV-REVCALC_CWS'!S37</f>
        <v>300</v>
      </c>
      <c r="R10" s="9">
        <f>'REV-REVCALC_CWS'!T37</f>
        <v>300</v>
      </c>
      <c r="S10" s="9">
        <f>'REV-REVCALC_CWS'!U37</f>
        <v>325</v>
      </c>
      <c r="T10" s="9">
        <f>'REV-REVCALC_CWS'!V37</f>
        <v>350</v>
      </c>
      <c r="U10" s="9">
        <f>'REV-REVCALC_CWS'!W37</f>
        <v>300</v>
      </c>
      <c r="V10" s="9">
        <f>'REV-REVCALC_CWS'!X37</f>
        <v>325</v>
      </c>
      <c r="W10" s="9">
        <f>'REV-REVCALC_CWS'!Y37</f>
        <v>275</v>
      </c>
      <c r="X10" s="9">
        <f>'REV-REVCALC_CWS'!Z37</f>
        <v>275</v>
      </c>
      <c r="Y10" s="9">
        <f>'REV-REVCALC_CWS'!AA37</f>
        <v>275</v>
      </c>
      <c r="Z10" s="9">
        <f>'REV-REVCALC_CWS'!AB37</f>
        <v>175</v>
      </c>
      <c r="AA10" s="9">
        <f>'REV-REVCALC_CWS'!AC37</f>
        <v>450</v>
      </c>
      <c r="AB10" s="9">
        <f>'REV-REVCALC_CWS'!AD37</f>
        <v>725</v>
      </c>
      <c r="AC10" s="9">
        <f>'REV-REVCALC_CWS'!AE37</f>
        <v>800</v>
      </c>
      <c r="AD10" s="9">
        <f>'REV-REVCALC_CWS'!AF37</f>
        <v>800</v>
      </c>
      <c r="AE10" s="9">
        <f>'REV-REVCALC_CWS'!AG37</f>
        <v>875</v>
      </c>
      <c r="AF10" s="9">
        <f>'REV-REVCALC_CWS'!AH37</f>
        <v>975</v>
      </c>
      <c r="AG10" s="9">
        <f>'REV-REVCALC_CWS'!AI37</f>
        <v>800</v>
      </c>
      <c r="AH10" s="9">
        <f>'REV-REVCALC_CWS'!AJ37</f>
        <v>875</v>
      </c>
      <c r="AI10" s="9">
        <f>'REV-REVCALC_CWS'!AK37</f>
        <v>725</v>
      </c>
      <c r="AJ10" s="9">
        <f>'REV-REVCALC_CWS'!AL37</f>
        <v>725</v>
      </c>
      <c r="AK10" s="9">
        <f>'REV-REVCALC_CWS'!AM37</f>
        <v>725</v>
      </c>
      <c r="AL10" s="9">
        <f>'REV-REVCALC_CWS'!AN37</f>
        <v>450</v>
      </c>
      <c r="AM10" s="9">
        <f>'REV-REVCALC_CWS'!AO37</f>
        <v>625</v>
      </c>
      <c r="AN10" s="9">
        <f>'REV-REVCALC_CWS'!AP37</f>
        <v>1000</v>
      </c>
      <c r="AO10" s="9">
        <f>'REV-REVCALC_CWS'!AQ37</f>
        <v>1125</v>
      </c>
      <c r="AP10" s="9">
        <f>'REV-REVCALC_CWS'!AR37</f>
        <v>1125</v>
      </c>
      <c r="AQ10" s="9">
        <f>'REV-REVCALC_CWS'!AS37</f>
        <v>1250</v>
      </c>
      <c r="AR10" s="9">
        <f>'REV-REVCALC_CWS'!AT37</f>
        <v>1375</v>
      </c>
      <c r="AS10" s="9">
        <f>'REV-REVCALC_CWS'!AU37</f>
        <v>1125</v>
      </c>
      <c r="AT10" s="9">
        <f>'REV-REVCALC_CWS'!AV37</f>
        <v>1250</v>
      </c>
      <c r="AU10" s="9">
        <f>'REV-REVCALC_CWS'!AW37</f>
        <v>1000</v>
      </c>
      <c r="AV10" s="9">
        <f>'REV-REVCALC_CWS'!AX37</f>
        <v>1000</v>
      </c>
      <c r="AW10" s="9">
        <f>'REV-REVCALC_CWS'!AY37</f>
        <v>1000</v>
      </c>
      <c r="AX10" s="9">
        <f>'REV-REVCALC_CWS'!AZ37</f>
        <v>625</v>
      </c>
      <c r="AY10" s="9">
        <f>'REV-REVCALC_CWS'!BA37</f>
        <v>750</v>
      </c>
      <c r="AZ10" s="9">
        <f>'REV-REVCALC_CWS'!BB37</f>
        <v>1200</v>
      </c>
      <c r="BA10" s="9">
        <f>'REV-REVCALC_CWS'!BC37</f>
        <v>1350</v>
      </c>
      <c r="BB10" s="9">
        <f>'REV-REVCALC_CWS'!BD37</f>
        <v>1350</v>
      </c>
      <c r="BC10" s="9">
        <f>'REV-REVCALC_CWS'!BE37</f>
        <v>1500</v>
      </c>
      <c r="BD10" s="9">
        <f>'REV-REVCALC_CWS'!BF37</f>
        <v>1625</v>
      </c>
      <c r="BE10" s="9">
        <f>'REV-REVCALC_CWS'!BG37</f>
        <v>1350</v>
      </c>
      <c r="BF10" s="9">
        <f>'REV-REVCALC_CWS'!BH37</f>
        <v>1500</v>
      </c>
      <c r="BG10" s="9">
        <f>'REV-REVCALC_CWS'!BI37</f>
        <v>1200</v>
      </c>
      <c r="BH10" s="9">
        <f>'REV-REVCALC_CWS'!BJ37</f>
        <v>1200</v>
      </c>
      <c r="BI10" s="9">
        <f>'REV-REVCALC_CWS'!BK37</f>
        <v>1200</v>
      </c>
      <c r="BJ10" s="9">
        <f>'REV-REVCALC_CWS'!BL37</f>
        <v>750</v>
      </c>
    </row>
    <row r="11" spans="1:63" x14ac:dyDescent="0.15">
      <c r="B11" s="33" t="s">
        <v>372</v>
      </c>
      <c r="C11" s="9">
        <f>'REV-REVCALC_CWS'!E38</f>
        <v>0</v>
      </c>
      <c r="D11" s="9">
        <f>'REV-REVCALC_CWS'!F38</f>
        <v>0</v>
      </c>
      <c r="E11" s="9">
        <f>'REV-REVCALC_CWS'!G38</f>
        <v>0</v>
      </c>
      <c r="F11" s="9">
        <f>'REV-REVCALC_CWS'!H38</f>
        <v>0</v>
      </c>
      <c r="G11" s="9">
        <f>'REV-REVCALC_CWS'!I38</f>
        <v>0</v>
      </c>
      <c r="H11" s="9">
        <f>'REV-REVCALC_CWS'!J38</f>
        <v>0</v>
      </c>
      <c r="I11" s="9">
        <f>'REV-REVCALC_CWS'!K38</f>
        <v>0</v>
      </c>
      <c r="J11" s="9">
        <f>'REV-REVCALC_CWS'!L38</f>
        <v>0</v>
      </c>
      <c r="K11" s="9">
        <f>'REV-REVCALC_CWS'!M38</f>
        <v>0</v>
      </c>
      <c r="L11" s="9">
        <f>'REV-REVCALC_CWS'!N38</f>
        <v>0</v>
      </c>
      <c r="M11" s="9">
        <f>'REV-REVCALC_CWS'!O38</f>
        <v>0</v>
      </c>
      <c r="N11" s="9">
        <f>'REV-REVCALC_CWS'!P38</f>
        <v>0</v>
      </c>
      <c r="O11" s="9">
        <f>'REV-REVCALC_CWS'!Q38</f>
        <v>1181.25</v>
      </c>
      <c r="P11" s="9">
        <f>'REV-REVCALC_CWS'!R38</f>
        <v>1856.25</v>
      </c>
      <c r="Q11" s="9">
        <f>'REV-REVCALC_CWS'!S38</f>
        <v>2025</v>
      </c>
      <c r="R11" s="9">
        <f>'REV-REVCALC_CWS'!T38</f>
        <v>2362.5</v>
      </c>
      <c r="S11" s="9">
        <f>'REV-REVCALC_CWS'!U38</f>
        <v>2700</v>
      </c>
      <c r="T11" s="9">
        <f>'REV-REVCALC_CWS'!V38</f>
        <v>2868.75</v>
      </c>
      <c r="U11" s="9">
        <f>'REV-REVCALC_CWS'!W38</f>
        <v>2362.5</v>
      </c>
      <c r="V11" s="9">
        <f>'REV-REVCALC_CWS'!X38</f>
        <v>2700</v>
      </c>
      <c r="W11" s="9">
        <f>'REV-REVCALC_CWS'!Y38</f>
        <v>2193.75</v>
      </c>
      <c r="X11" s="9">
        <f>'REV-REVCALC_CWS'!Z38</f>
        <v>2193.75</v>
      </c>
      <c r="Y11" s="9">
        <f>'REV-REVCALC_CWS'!AA38</f>
        <v>2193.75</v>
      </c>
      <c r="Z11" s="9">
        <f>'REV-REVCALC_CWS'!AB38</f>
        <v>1350</v>
      </c>
      <c r="AA11" s="9">
        <f>'REV-REVCALC_CWS'!AC38</f>
        <v>4781.25</v>
      </c>
      <c r="AB11" s="9">
        <f>'REV-REVCALC_CWS'!AD38</f>
        <v>7650</v>
      </c>
      <c r="AC11" s="9">
        <f>'REV-REVCALC_CWS'!AE38</f>
        <v>8415</v>
      </c>
      <c r="AD11" s="9">
        <f>'REV-REVCALC_CWS'!AF38</f>
        <v>8797.5</v>
      </c>
      <c r="AE11" s="9">
        <f>'REV-REVCALC_CWS'!AG38</f>
        <v>9753.75</v>
      </c>
      <c r="AF11" s="9">
        <f>'REV-REVCALC_CWS'!AH38</f>
        <v>10710</v>
      </c>
      <c r="AG11" s="9">
        <f>'REV-REVCALC_CWS'!AI38</f>
        <v>8797.5</v>
      </c>
      <c r="AH11" s="9">
        <f>'REV-REVCALC_CWS'!AJ38</f>
        <v>9753.75</v>
      </c>
      <c r="AI11" s="9">
        <f>'REV-REVCALC_CWS'!AK38</f>
        <v>8032.5</v>
      </c>
      <c r="AJ11" s="9">
        <f>'REV-REVCALC_CWS'!AL38</f>
        <v>8032.5</v>
      </c>
      <c r="AK11" s="9">
        <f>'REV-REVCALC_CWS'!AM38</f>
        <v>8032.5</v>
      </c>
      <c r="AL11" s="9">
        <f>'REV-REVCALC_CWS'!AN38</f>
        <v>4972.5</v>
      </c>
      <c r="AM11" s="9">
        <f>'REV-REVCALC_CWS'!AO38</f>
        <v>10125</v>
      </c>
      <c r="AN11" s="9">
        <f>'REV-REVCALC_CWS'!AP38</f>
        <v>16200</v>
      </c>
      <c r="AO11" s="9">
        <f>'REV-REVCALC_CWS'!AQ38</f>
        <v>18022.5</v>
      </c>
      <c r="AP11" s="9">
        <f>'REV-REVCALC_CWS'!AR38</f>
        <v>18427.5</v>
      </c>
      <c r="AQ11" s="9">
        <f>'REV-REVCALC_CWS'!AS38</f>
        <v>20452.5</v>
      </c>
      <c r="AR11" s="9">
        <f>'REV-REVCALC_CWS'!AT38</f>
        <v>22477.5</v>
      </c>
      <c r="AS11" s="9">
        <f>'REV-REVCALC_CWS'!AU38</f>
        <v>18427.5</v>
      </c>
      <c r="AT11" s="9">
        <f>'REV-REVCALC_CWS'!AV38</f>
        <v>20452.5</v>
      </c>
      <c r="AU11" s="9">
        <f>'REV-REVCALC_CWS'!AW38</f>
        <v>16605</v>
      </c>
      <c r="AV11" s="9">
        <f>'REV-REVCALC_CWS'!AX38</f>
        <v>16605</v>
      </c>
      <c r="AW11" s="9">
        <f>'REV-REVCALC_CWS'!AY38</f>
        <v>16605</v>
      </c>
      <c r="AX11" s="9">
        <f>'REV-REVCALC_CWS'!AZ38</f>
        <v>10327.5</v>
      </c>
      <c r="AY11" s="9">
        <f>'REV-REVCALC_CWS'!BA38</f>
        <v>16200</v>
      </c>
      <c r="AZ11" s="9">
        <f>'REV-REVCALC_CWS'!BB38</f>
        <v>25920</v>
      </c>
      <c r="BA11" s="9">
        <f>'REV-REVCALC_CWS'!BC38</f>
        <v>28957.5</v>
      </c>
      <c r="BB11" s="9">
        <f>'REV-REVCALC_CWS'!BD38</f>
        <v>29362.5</v>
      </c>
      <c r="BC11" s="9">
        <f>'REV-REVCALC_CWS'!BE38</f>
        <v>32602.5</v>
      </c>
      <c r="BD11" s="9">
        <f>'REV-REVCALC_CWS'!BF38</f>
        <v>35640</v>
      </c>
      <c r="BE11" s="9">
        <f>'REV-REVCALC_CWS'!BG38</f>
        <v>29362.5</v>
      </c>
      <c r="BF11" s="9">
        <f>'REV-REVCALC_CWS'!BH38</f>
        <v>32602.5</v>
      </c>
      <c r="BG11" s="9">
        <f>'REV-REVCALC_CWS'!BI38</f>
        <v>26325</v>
      </c>
      <c r="BH11" s="9">
        <f>'REV-REVCALC_CWS'!BJ38</f>
        <v>26325</v>
      </c>
      <c r="BI11" s="9">
        <f>'REV-REVCALC_CWS'!BK38</f>
        <v>26325</v>
      </c>
      <c r="BJ11" s="9">
        <f>'REV-REVCALC_CWS'!BL38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136040</v>
      </c>
      <c r="G12" s="9">
        <f t="shared" si="0"/>
        <v>154920</v>
      </c>
      <c r="H12" s="9">
        <f t="shared" si="0"/>
        <v>171300</v>
      </c>
      <c r="I12" s="9">
        <f t="shared" si="0"/>
        <v>136040</v>
      </c>
      <c r="J12" s="9">
        <f t="shared" si="0"/>
        <v>154920</v>
      </c>
      <c r="K12" s="9">
        <f t="shared" si="0"/>
        <v>119660</v>
      </c>
      <c r="L12" s="9">
        <f t="shared" si="0"/>
        <v>119660</v>
      </c>
      <c r="M12" s="9">
        <f t="shared" si="0"/>
        <v>119660</v>
      </c>
      <c r="N12" s="9">
        <f t="shared" si="0"/>
        <v>68020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17780083.75</v>
      </c>
    </row>
    <row r="13" spans="1:63" s="37" customFormat="1" x14ac:dyDescent="0.15">
      <c r="B13" s="37" t="s">
        <v>309</v>
      </c>
      <c r="N13" s="38">
        <f>SUM(C7:N11)</f>
        <v>1180220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17780083.75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36040</v>
      </c>
      <c r="G20" s="9">
        <f>'FIN-P&amp;L_CWS'!I129</f>
        <v>42420</v>
      </c>
      <c r="H20" s="9">
        <f>'FIN-P&amp;L_CWS'!J129</f>
        <v>46300</v>
      </c>
      <c r="I20" s="9">
        <f>'FIN-P&amp;L_CWS'!K129</f>
        <v>36040</v>
      </c>
      <c r="J20" s="9">
        <f>'FIN-P&amp;L_CWS'!L129</f>
        <v>42420</v>
      </c>
      <c r="K20" s="9">
        <f>'FIN-P&amp;L_CWS'!M129</f>
        <v>32160</v>
      </c>
      <c r="L20" s="9">
        <f>'FIN-P&amp;L_CWS'!N129</f>
        <v>32160</v>
      </c>
      <c r="M20" s="9">
        <f>'FIN-P&amp;L_CWS'!O129</f>
        <v>32160</v>
      </c>
      <c r="N20" s="9">
        <f>'FIN-P&amp;L_CWS'!P129</f>
        <v>18020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9361796.8666666653</v>
      </c>
      <c r="G21" s="9">
        <f>'FIN-P&amp;L_CWS'!I205</f>
        <v>9397628.2666666657</v>
      </c>
      <c r="H21" s="9">
        <f>'FIN-P&amp;L_CWS'!J205</f>
        <v>9398854.666666666</v>
      </c>
      <c r="I21" s="9">
        <f>'FIN-P&amp;L_CWS'!K205</f>
        <v>9431336.8666666653</v>
      </c>
      <c r="J21" s="9">
        <f>'FIN-P&amp;L_CWS'!L205</f>
        <v>9399188.2666666657</v>
      </c>
      <c r="K21" s="9">
        <f>'FIN-P&amp;L_CWS'!M205</f>
        <v>9393270.4666666668</v>
      </c>
      <c r="L21" s="9">
        <f>'FIN-P&amp;L_CWS'!N205</f>
        <v>9381135.4666666668</v>
      </c>
      <c r="M21" s="9">
        <f>'FIN-P&amp;L_CWS'!O205</f>
        <v>9367160.4666666668</v>
      </c>
      <c r="N21" s="9">
        <f>'FIN-P&amp;L_CWS'!P205</f>
        <v>9366821.2666666657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-9325756.8666666653</v>
      </c>
      <c r="G22" s="9">
        <f>'FIN-P&amp;L_CWS'!I207</f>
        <v>-9355208.2666666657</v>
      </c>
      <c r="H22" s="9">
        <f>'FIN-P&amp;L_CWS'!J207</f>
        <v>-9352554.666666666</v>
      </c>
      <c r="I22" s="9">
        <f>'FIN-P&amp;L_CWS'!K207</f>
        <v>-9395296.8666666653</v>
      </c>
      <c r="J22" s="9">
        <f>'FIN-P&amp;L_CWS'!L207</f>
        <v>-9356768.2666666657</v>
      </c>
      <c r="K22" s="9">
        <f>'FIN-P&amp;L_CWS'!M207</f>
        <v>-9361110.4666666668</v>
      </c>
      <c r="L22" s="9">
        <f>'FIN-P&amp;L_CWS'!N207</f>
        <v>-9348975.4666666668</v>
      </c>
      <c r="M22" s="9">
        <f>'FIN-P&amp;L_CWS'!O207</f>
        <v>-9335000.4666666668</v>
      </c>
      <c r="N22" s="9">
        <f>'FIN-P&amp;L_CWS'!P207</f>
        <v>-9348801.2666666657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-37469610.866666667</v>
      </c>
      <c r="G23" s="9">
        <f>'FIN-P&amp;L_CWS'!I208</f>
        <v>-46824819.133333333</v>
      </c>
      <c r="H23" s="9">
        <f>'FIN-P&amp;L_CWS'!J208</f>
        <v>-56177373.799999997</v>
      </c>
      <c r="I23" s="9">
        <f>'FIN-P&amp;L_CWS'!K208</f>
        <v>-65572670.666666664</v>
      </c>
      <c r="J23" s="9">
        <f>'FIN-P&amp;L_CWS'!L208</f>
        <v>-74929438.933333337</v>
      </c>
      <c r="K23" s="9">
        <f>'FIN-P&amp;L_CWS'!M208</f>
        <v>-84290549.400000006</v>
      </c>
      <c r="L23" s="9">
        <f>'FIN-P&amp;L_CWS'!N208</f>
        <v>-93639524.866666675</v>
      </c>
      <c r="M23" s="9">
        <f>'FIN-P&amp;L_CWS'!O208</f>
        <v>-102974525.33333334</v>
      </c>
      <c r="N23" s="9">
        <f>'FIN-P&amp;L_CWS'!P208</f>
        <v>-112323326.60000001</v>
      </c>
      <c r="O23" s="9">
        <f>'FIN-P&amp;L_CWS'!Q208</f>
        <v>-123089663.20416668</v>
      </c>
      <c r="P23" s="9">
        <f>'FIN-P&amp;L_CWS'!R208</f>
        <v>-133805756.30833335</v>
      </c>
      <c r="Q23" s="9">
        <f>'FIN-P&amp;L_CWS'!S208</f>
        <v>-144510514.22500002</v>
      </c>
      <c r="R23" s="9">
        <f>'FIN-P&amp;L_CWS'!T208</f>
        <v>-155234364.26666668</v>
      </c>
      <c r="S23" s="9">
        <f>'FIN-P&amp;L_CWS'!U208</f>
        <v>-165931300.43333334</v>
      </c>
      <c r="T23" s="9">
        <f>'FIN-P&amp;L_CWS'!V208</f>
        <v>-176622137.16249999</v>
      </c>
      <c r="U23" s="9">
        <f>'FIN-P&amp;L_CWS'!W208</f>
        <v>-186336593.87083334</v>
      </c>
      <c r="V23" s="9">
        <f>'FIN-P&amp;L_CWS'!X208</f>
        <v>-196040456.70416668</v>
      </c>
      <c r="W23" s="9">
        <f>'FIN-P&amp;L_CWS'!Y208</f>
        <v>-205763207.85000002</v>
      </c>
      <c r="X23" s="9">
        <f>'FIN-P&amp;L_CWS'!Z208</f>
        <v>-215504473.99583337</v>
      </c>
      <c r="Y23" s="9">
        <f>'FIN-P&amp;L_CWS'!AA208</f>
        <v>-225227225.14166671</v>
      </c>
      <c r="Z23" s="9">
        <f>'FIN-P&amp;L_CWS'!AB208</f>
        <v>-234989336.97500005</v>
      </c>
      <c r="AA23" s="9">
        <f>'FIN-P&amp;L_CWS'!AC208</f>
        <v>-243410472.41979173</v>
      </c>
      <c r="AB23" s="9">
        <f>'FIN-P&amp;L_CWS'!AD208</f>
        <v>-251917885.46875006</v>
      </c>
      <c r="AC23" s="9">
        <f>'FIN-P&amp;L_CWS'!AE208</f>
        <v>-260448033.59270841</v>
      </c>
      <c r="AD23" s="9">
        <f>'FIN-P&amp;L_CWS'!AF208</f>
        <v>-268999770.19166672</v>
      </c>
      <c r="AE23" s="9">
        <f>'FIN-P&amp;L_CWS'!AG208</f>
        <v>-277553233.47812504</v>
      </c>
      <c r="AF23" s="9">
        <f>'FIN-P&amp;L_CWS'!AH208</f>
        <v>-286141848.20208335</v>
      </c>
      <c r="AG23" s="9">
        <f>'FIN-P&amp;L_CWS'!AI208</f>
        <v>-294672834.80104166</v>
      </c>
      <c r="AH23" s="9">
        <f>'FIN-P&amp;L_CWS'!AJ208</f>
        <v>-303230098.08749998</v>
      </c>
      <c r="AI23" s="9">
        <f>'FIN-P&amp;L_CWS'!AK208</f>
        <v>-311730898.8614583</v>
      </c>
      <c r="AJ23" s="9">
        <f>'FIN-P&amp;L_CWS'!AL208</f>
        <v>-320252304.63541663</v>
      </c>
      <c r="AK23" s="9">
        <f>'FIN-P&amp;L_CWS'!AM208</f>
        <v>-328753105.40937495</v>
      </c>
      <c r="AL23" s="9">
        <f>'FIN-P&amp;L_CWS'!AN208</f>
        <v>-337170969.25833327</v>
      </c>
      <c r="AM23" s="9">
        <f>'FIN-P&amp;L_CWS'!AO208</f>
        <v>-347234865.52268225</v>
      </c>
      <c r="AN23" s="9">
        <f>'FIN-P&amp;L_CWS'!AP208</f>
        <v>-357353826.24203122</v>
      </c>
      <c r="AO23" s="9">
        <f>'FIN-P&amp;L_CWS'!AQ208</f>
        <v>-367487328.20638019</v>
      </c>
      <c r="AP23" s="9">
        <f>'FIN-P&amp;L_CWS'!AR208</f>
        <v>-377642338.62072915</v>
      </c>
      <c r="AQ23" s="9">
        <f>'FIN-P&amp;L_CWS'!AS208</f>
        <v>-387793422.80507809</v>
      </c>
      <c r="AR23" s="9">
        <f>'FIN-P&amp;L_CWS'!AT208</f>
        <v>-397968951.80942702</v>
      </c>
      <c r="AS23" s="9">
        <f>'FIN-P&amp;L_CWS'!AU208</f>
        <v>-408103212.22377598</v>
      </c>
      <c r="AT23" s="9">
        <f>'FIN-P&amp;L_CWS'!AV208</f>
        <v>-418258096.40812492</v>
      </c>
      <c r="AU23" s="9">
        <f>'FIN-P&amp;L_CWS'!AW208</f>
        <v>-428372694.52747387</v>
      </c>
      <c r="AV23" s="9">
        <f>'FIN-P&amp;L_CWS'!AX208</f>
        <v>-438507897.64682281</v>
      </c>
      <c r="AW23" s="9">
        <f>'FIN-P&amp;L_CWS'!AY208</f>
        <v>-448622495.76617175</v>
      </c>
      <c r="AX23" s="9">
        <f>'FIN-P&amp;L_CWS'!AZ208</f>
        <v>-458682988.7555207</v>
      </c>
      <c r="AY23" s="9">
        <f>'FIN-P&amp;L_CWS'!BA208</f>
        <v>-472281444.81045753</v>
      </c>
      <c r="AZ23" s="9">
        <f>'FIN-P&amp;L_CWS'!BB208</f>
        <v>-485892401.23539436</v>
      </c>
      <c r="BA23" s="9">
        <f>'FIN-P&amp;L_CWS'!BC208</f>
        <v>-499504115.0113312</v>
      </c>
      <c r="BB23" s="9">
        <f>'FIN-P&amp;L_CWS'!BD208</f>
        <v>-513137337.23726803</v>
      </c>
      <c r="BC23" s="9">
        <f>'FIN-P&amp;L_CWS'!BE208</f>
        <v>-526753818.66020489</v>
      </c>
      <c r="BD23" s="9">
        <f>'FIN-P&amp;L_CWS'!BF208</f>
        <v>-540380842.18414176</v>
      </c>
      <c r="BE23" s="9">
        <f>'FIN-P&amp;L_CWS'!BG208</f>
        <v>-553993314.41007864</v>
      </c>
      <c r="BF23" s="9">
        <f>'FIN-P&amp;L_CWS'!BH208</f>
        <v>-567613595.83301544</v>
      </c>
      <c r="BG23" s="9">
        <f>'FIN-P&amp;L_CWS'!BI208</f>
        <v>-581220189.65795231</v>
      </c>
      <c r="BH23" s="9">
        <f>'FIN-P&amp;L_CWS'!BJ208</f>
        <v>-594847388.48288918</v>
      </c>
      <c r="BI23" s="9">
        <f>'FIN-P&amp;L_CWS'!BK208</f>
        <v>-608453982.30782604</v>
      </c>
      <c r="BJ23" s="9">
        <f>'FIN-P&amp;L_CWS'!BL208</f>
        <v>-622043465.08776283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78"/>
  <sheetViews>
    <sheetView tabSelected="1" zoomScale="120" zoomScaleNormal="120" workbookViewId="0">
      <pane xSplit="4" ySplit="2" topLeftCell="E31" activePane="bottomRight" state="frozen"/>
      <selection pane="topRight" activeCell="E1" sqref="E1"/>
      <selection pane="bottomLeft" activeCell="A3" sqref="A3"/>
      <selection pane="bottomRight" activeCell="E58" sqref="E58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7" width="5.6640625" bestFit="1" customWidth="1"/>
    <col min="8" max="15" width="12.1640625" bestFit="1" customWidth="1"/>
    <col min="16" max="16" width="11.1640625" bestFit="1" customWidth="1"/>
    <col min="17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'COGS-PRICE-MARGIN_CWS'!A3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'COGS-PRICE-MARGIN_CWS'!$B4*E6</f>
        <v>0</v>
      </c>
      <c r="F7" s="97">
        <f>'COGS-PRICE-MARGIN_CWS'!$B4*F6</f>
        <v>0</v>
      </c>
      <c r="G7" s="97">
        <f>'COGS-PRICE-MARGIN_CWS'!$B4*G6</f>
        <v>0</v>
      </c>
      <c r="H7" s="97">
        <f>'COGS-PRICE-MARGIN_CWS'!$B4*H6</f>
        <v>144000</v>
      </c>
      <c r="I7" s="97">
        <f>'COGS-PRICE-MARGIN_CWS'!$B4*I6</f>
        <v>162000</v>
      </c>
      <c r="J7" s="97">
        <f>'COGS-PRICE-MARGIN_CWS'!$B4*J6</f>
        <v>180000</v>
      </c>
      <c r="K7" s="97">
        <f>'COGS-PRICE-MARGIN_CWS'!$B4*K6</f>
        <v>144000</v>
      </c>
      <c r="L7" s="97">
        <f>'COGS-PRICE-MARGIN_CWS'!$B4*L6</f>
        <v>162000</v>
      </c>
      <c r="M7" s="97">
        <f>'COGS-PRICE-MARGIN_CWS'!$B4*M6</f>
        <v>126000</v>
      </c>
      <c r="N7" s="97">
        <f>'COGS-PRICE-MARGIN_CWS'!$B4*N6</f>
        <v>126000</v>
      </c>
      <c r="O7" s="97">
        <f>'COGS-PRICE-MARGIN_CWS'!$B4*O6</f>
        <v>126000</v>
      </c>
      <c r="P7" s="97">
        <f>'COGS-PRICE-MARGIN_CWS'!$B4*P6</f>
        <v>72000</v>
      </c>
      <c r="Q7" s="97">
        <f>'COGS-PRICE-MARGIN_CWS'!$B55*Q6</f>
        <v>316800</v>
      </c>
      <c r="R7" s="97">
        <f>'COGS-PRICE-MARGIN_CWS'!$B55*R6</f>
        <v>514800</v>
      </c>
      <c r="S7" s="97">
        <f>'COGS-PRICE-MARGIN_CWS'!$B55*S6</f>
        <v>574200</v>
      </c>
      <c r="T7" s="97">
        <f>'COGS-PRICE-MARGIN_CWS'!$B55*T6</f>
        <v>574200</v>
      </c>
      <c r="U7" s="97">
        <f>'COGS-PRICE-MARGIN_CWS'!$B55*U6</f>
        <v>633600</v>
      </c>
      <c r="V7" s="97">
        <f>'COGS-PRICE-MARGIN_CWS'!$B55*V6</f>
        <v>693000</v>
      </c>
      <c r="W7" s="97">
        <f>'COGS-PRICE-MARGIN_CWS'!$B55*W6</f>
        <v>574200</v>
      </c>
      <c r="X7" s="97">
        <f>'COGS-PRICE-MARGIN_CWS'!$B55*X6</f>
        <v>633600</v>
      </c>
      <c r="Y7" s="97">
        <f>'COGS-PRICE-MARGIN_CWS'!$B55*Y6</f>
        <v>514800</v>
      </c>
      <c r="Z7" s="97">
        <f>'COGS-PRICE-MARGIN_CWS'!$B55*Z6</f>
        <v>514800</v>
      </c>
      <c r="AA7" s="97">
        <f>'COGS-PRICE-MARGIN_CWS'!$B55*AA6</f>
        <v>514800</v>
      </c>
      <c r="AB7" s="97">
        <f>'COGS-PRICE-MARGIN_CWS'!$B55*AB6</f>
        <v>316800</v>
      </c>
      <c r="AC7" s="97">
        <f>'COGS-PRICE-MARGIN_CWS'!$B76*AC6</f>
        <v>174000</v>
      </c>
      <c r="AD7" s="97">
        <f>'COGS-PRICE-MARGIN_CWS'!$B76*AD6</f>
        <v>282000</v>
      </c>
      <c r="AE7" s="97">
        <f>'COGS-PRICE-MARGIN_CWS'!$B76*AE6</f>
        <v>318000</v>
      </c>
      <c r="AF7" s="97">
        <f>'COGS-PRICE-MARGIN_CWS'!$B76*AF6</f>
        <v>318000</v>
      </c>
      <c r="AG7" s="97">
        <f>'COGS-PRICE-MARGIN_CWS'!$B76*AG6</f>
        <v>348000</v>
      </c>
      <c r="AH7" s="97">
        <f>'COGS-PRICE-MARGIN_CWS'!$B76*AH6</f>
        <v>384000</v>
      </c>
      <c r="AI7" s="97">
        <f>'COGS-PRICE-MARGIN_CWS'!$B76*AI6</f>
        <v>318000</v>
      </c>
      <c r="AJ7" s="97">
        <f>'COGS-PRICE-MARGIN_CWS'!$B76*AJ6</f>
        <v>348000</v>
      </c>
      <c r="AK7" s="97">
        <f>'COGS-PRICE-MARGIN_CWS'!$B76*AK6</f>
        <v>282000</v>
      </c>
      <c r="AL7" s="97">
        <f>'COGS-PRICE-MARGIN_CWS'!$B76*AL6</f>
        <v>282000</v>
      </c>
      <c r="AM7" s="97">
        <f>'COGS-PRICE-MARGIN_CWS'!$B76*AM6</f>
        <v>282000</v>
      </c>
      <c r="AN7" s="97">
        <f>'COGS-PRICE-MARGIN_CWS'!$B76*AN6</f>
        <v>174000</v>
      </c>
      <c r="AO7" s="97">
        <f>'COGS-PRICE-MARGIN_CWS'!$B97*AO6</f>
        <v>201500</v>
      </c>
      <c r="AP7" s="97">
        <f>'COGS-PRICE-MARGIN_CWS'!$B97*AP6</f>
        <v>325000</v>
      </c>
      <c r="AQ7" s="97">
        <f>'COGS-PRICE-MARGIN_CWS'!$B97*AQ6</f>
        <v>364000</v>
      </c>
      <c r="AR7" s="97">
        <f>'COGS-PRICE-MARGIN_CWS'!$B97*AR6</f>
        <v>364000</v>
      </c>
      <c r="AS7" s="97">
        <f>'COGS-PRICE-MARGIN_CWS'!$B97*AS6</f>
        <v>403000</v>
      </c>
      <c r="AT7" s="97">
        <f>'COGS-PRICE-MARGIN_CWS'!$B97*AT6</f>
        <v>442000</v>
      </c>
      <c r="AU7" s="97">
        <f>'COGS-PRICE-MARGIN_CWS'!$B97*AU6</f>
        <v>364000</v>
      </c>
      <c r="AV7" s="97">
        <f>'COGS-PRICE-MARGIN_CWS'!$B97*AV6</f>
        <v>403000</v>
      </c>
      <c r="AW7" s="97">
        <f>'COGS-PRICE-MARGIN_CWS'!$B97*AW6</f>
        <v>325000</v>
      </c>
      <c r="AX7" s="97">
        <f>'COGS-PRICE-MARGIN_CWS'!$B97*AX6</f>
        <v>325000</v>
      </c>
      <c r="AY7" s="97">
        <f>'COGS-PRICE-MARGIN_CWS'!$B97*AY6</f>
        <v>325000</v>
      </c>
      <c r="AZ7" s="97">
        <f>'COGS-PRICE-MARGIN_CWS'!$B97*AZ6</f>
        <v>201500</v>
      </c>
      <c r="BA7" s="97">
        <f>'COGS-PRICE-MARGIN_CWS'!$B118*BA6</f>
        <v>239250</v>
      </c>
      <c r="BB7" s="97">
        <f>'COGS-PRICE-MARGIN_CWS'!$B118*BB6</f>
        <v>384250</v>
      </c>
      <c r="BC7" s="97">
        <f>'COGS-PRICE-MARGIN_CWS'!$B118*BC6</f>
        <v>427750</v>
      </c>
      <c r="BD7" s="97">
        <f>'COGS-PRICE-MARGIN_CWS'!$B118*BD6</f>
        <v>427750</v>
      </c>
      <c r="BE7" s="97">
        <f>'COGS-PRICE-MARGIN_CWS'!$B118*BE6</f>
        <v>478500</v>
      </c>
      <c r="BF7" s="97">
        <f>'COGS-PRICE-MARGIN_CWS'!$B118*BF6</f>
        <v>522000</v>
      </c>
      <c r="BG7" s="97">
        <f>'COGS-PRICE-MARGIN_CWS'!$B118*BG6</f>
        <v>427750</v>
      </c>
      <c r="BH7" s="97">
        <f>'COGS-PRICE-MARGIN_CWS'!$B118*BH6</f>
        <v>478500</v>
      </c>
      <c r="BI7" s="97">
        <f>'COGS-PRICE-MARGIN_CWS'!$B118*BI6</f>
        <v>384250</v>
      </c>
      <c r="BJ7" s="97">
        <f>'COGS-PRICE-MARGIN_CWS'!$B118*BJ6</f>
        <v>384250</v>
      </c>
      <c r="BK7" s="97">
        <f>'COGS-PRICE-MARGIN_CWS'!$B118*BK6</f>
        <v>384250</v>
      </c>
      <c r="BL7" s="97">
        <f>'COGS-PRICE-MARGIN_CWS'!$B118*BL6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'COGS-PRICE-MARGIN_CWS'!$C4</f>
        <v>0.09</v>
      </c>
      <c r="F8" s="98">
        <f>'COGS-PRICE-MARGIN_CWS'!$C4</f>
        <v>0.09</v>
      </c>
      <c r="G8" s="98">
        <f>'COGS-PRICE-MARGIN_CWS'!$C4</f>
        <v>0.09</v>
      </c>
      <c r="H8" s="98">
        <f>'COGS-PRICE-MARGIN_CWS'!$C4</f>
        <v>0.09</v>
      </c>
      <c r="I8" s="98">
        <f>'COGS-PRICE-MARGIN_CWS'!$C4</f>
        <v>0.09</v>
      </c>
      <c r="J8" s="98">
        <f>'COGS-PRICE-MARGIN_CWS'!$C4</f>
        <v>0.09</v>
      </c>
      <c r="K8" s="98">
        <f>'COGS-PRICE-MARGIN_CWS'!$C4</f>
        <v>0.09</v>
      </c>
      <c r="L8" s="98">
        <f>'COGS-PRICE-MARGIN_CWS'!$C4</f>
        <v>0.09</v>
      </c>
      <c r="M8" s="98">
        <f>'COGS-PRICE-MARGIN_CWS'!$C4</f>
        <v>0.09</v>
      </c>
      <c r="N8" s="98">
        <f>'COGS-PRICE-MARGIN_CWS'!$C4</f>
        <v>0.09</v>
      </c>
      <c r="O8" s="98">
        <f>'COGS-PRICE-MARGIN_CWS'!$C4</f>
        <v>0.09</v>
      </c>
      <c r="P8" s="98">
        <f>'COGS-PRICE-MARGIN_CWS'!$C4</f>
        <v>0.09</v>
      </c>
      <c r="Q8" s="98">
        <f>'COGS-PRICE-MARGIN_CWS'!$C55</f>
        <v>0.25</v>
      </c>
      <c r="R8" s="98">
        <f>'COGS-PRICE-MARGIN_CWS'!$C55</f>
        <v>0.25</v>
      </c>
      <c r="S8" s="98">
        <f>'COGS-PRICE-MARGIN_CWS'!$C55</f>
        <v>0.25</v>
      </c>
      <c r="T8" s="98">
        <f>'COGS-PRICE-MARGIN_CWS'!$C55</f>
        <v>0.25</v>
      </c>
      <c r="U8" s="98">
        <f>'COGS-PRICE-MARGIN_CWS'!$C55</f>
        <v>0.25</v>
      </c>
      <c r="V8" s="98">
        <f>'COGS-PRICE-MARGIN_CWS'!$C55</f>
        <v>0.25</v>
      </c>
      <c r="W8" s="98">
        <f>'COGS-PRICE-MARGIN_CWS'!$C55</f>
        <v>0.25</v>
      </c>
      <c r="X8" s="98">
        <f>'COGS-PRICE-MARGIN_CWS'!$C55</f>
        <v>0.25</v>
      </c>
      <c r="Y8" s="98">
        <f>'COGS-PRICE-MARGIN_CWS'!$C55</f>
        <v>0.25</v>
      </c>
      <c r="Z8" s="98">
        <f>'COGS-PRICE-MARGIN_CWS'!$C55</f>
        <v>0.25</v>
      </c>
      <c r="AA8" s="98">
        <f>'COGS-PRICE-MARGIN_CWS'!$C55</f>
        <v>0.25</v>
      </c>
      <c r="AB8" s="98">
        <f>'COGS-PRICE-MARGIN_CWS'!$C55</f>
        <v>0.25</v>
      </c>
      <c r="AC8" s="98">
        <f>'COGS-PRICE-MARGIN_CWS'!$C76</f>
        <v>0.15</v>
      </c>
      <c r="AD8" s="98">
        <f>'COGS-PRICE-MARGIN_CWS'!$C76</f>
        <v>0.15</v>
      </c>
      <c r="AE8" s="98">
        <f>'COGS-PRICE-MARGIN_CWS'!$C76</f>
        <v>0.15</v>
      </c>
      <c r="AF8" s="98">
        <f>'COGS-PRICE-MARGIN_CWS'!$C76</f>
        <v>0.15</v>
      </c>
      <c r="AG8" s="98">
        <f>'COGS-PRICE-MARGIN_CWS'!$C76</f>
        <v>0.15</v>
      </c>
      <c r="AH8" s="98">
        <f>'COGS-PRICE-MARGIN_CWS'!$C76</f>
        <v>0.15</v>
      </c>
      <c r="AI8" s="98">
        <f>'COGS-PRICE-MARGIN_CWS'!$C76</f>
        <v>0.15</v>
      </c>
      <c r="AJ8" s="98">
        <f>'COGS-PRICE-MARGIN_CWS'!$C76</f>
        <v>0.15</v>
      </c>
      <c r="AK8" s="98">
        <f>'COGS-PRICE-MARGIN_CWS'!$C76</f>
        <v>0.15</v>
      </c>
      <c r="AL8" s="98">
        <f>'COGS-PRICE-MARGIN_CWS'!$C76</f>
        <v>0.15</v>
      </c>
      <c r="AM8" s="98">
        <f>'COGS-PRICE-MARGIN_CWS'!$C76</f>
        <v>0.15</v>
      </c>
      <c r="AN8" s="98">
        <f>'COGS-PRICE-MARGIN_CWS'!$C76</f>
        <v>0.15</v>
      </c>
      <c r="AO8" s="98">
        <f>'COGS-PRICE-MARGIN_CWS'!$C97</f>
        <v>0.1</v>
      </c>
      <c r="AP8" s="98">
        <f>'COGS-PRICE-MARGIN_CWS'!$C97</f>
        <v>0.1</v>
      </c>
      <c r="AQ8" s="98">
        <f>'COGS-PRICE-MARGIN_CWS'!$C97</f>
        <v>0.1</v>
      </c>
      <c r="AR8" s="98">
        <f>'COGS-PRICE-MARGIN_CWS'!$C97</f>
        <v>0.1</v>
      </c>
      <c r="AS8" s="98">
        <f>'COGS-PRICE-MARGIN_CWS'!$C97</f>
        <v>0.1</v>
      </c>
      <c r="AT8" s="98">
        <f>'COGS-PRICE-MARGIN_CWS'!$C97</f>
        <v>0.1</v>
      </c>
      <c r="AU8" s="98">
        <f>'COGS-PRICE-MARGIN_CWS'!$C97</f>
        <v>0.1</v>
      </c>
      <c r="AV8" s="98">
        <f>'COGS-PRICE-MARGIN_CWS'!$C97</f>
        <v>0.1</v>
      </c>
      <c r="AW8" s="98">
        <f>'COGS-PRICE-MARGIN_CWS'!$C97</f>
        <v>0.1</v>
      </c>
      <c r="AX8" s="98">
        <f>'COGS-PRICE-MARGIN_CWS'!$C97</f>
        <v>0.1</v>
      </c>
      <c r="AY8" s="98">
        <f>'COGS-PRICE-MARGIN_CWS'!$C97</f>
        <v>0.1</v>
      </c>
      <c r="AZ8" s="98">
        <f>'COGS-PRICE-MARGIN_CWS'!$C97</f>
        <v>0.1</v>
      </c>
      <c r="BA8" s="98">
        <f>'COGS-PRICE-MARGIN_CWS'!$C118</f>
        <v>0.1</v>
      </c>
      <c r="BB8" s="98">
        <f>'COGS-PRICE-MARGIN_CWS'!$C118</f>
        <v>0.1</v>
      </c>
      <c r="BC8" s="98">
        <f>'COGS-PRICE-MARGIN_CWS'!$C118</f>
        <v>0.1</v>
      </c>
      <c r="BD8" s="98">
        <f>'COGS-PRICE-MARGIN_CWS'!$C118</f>
        <v>0.1</v>
      </c>
      <c r="BE8" s="98">
        <f>'COGS-PRICE-MARGIN_CWS'!$C118</f>
        <v>0.1</v>
      </c>
      <c r="BF8" s="98">
        <f>'COGS-PRICE-MARGIN_CWS'!$C118</f>
        <v>0.1</v>
      </c>
      <c r="BG8" s="98">
        <f>'COGS-PRICE-MARGIN_CWS'!$C118</f>
        <v>0.1</v>
      </c>
      <c r="BH8" s="98">
        <f>'COGS-PRICE-MARGIN_CWS'!$C118</f>
        <v>0.1</v>
      </c>
      <c r="BI8" s="98">
        <f>'COGS-PRICE-MARGIN_CWS'!$C118</f>
        <v>0.1</v>
      </c>
      <c r="BJ8" s="98">
        <f>'COGS-PRICE-MARGIN_CWS'!$C118</f>
        <v>0.1</v>
      </c>
      <c r="BK8" s="98">
        <f>'COGS-PRICE-MARGIN_CWS'!$C118</f>
        <v>0.1</v>
      </c>
      <c r="BL8" s="98">
        <f>'COGS-PRICE-MARGIN_CWS'!$C118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'COGS-PRICE-MARGIN_CWS'!A4</f>
        <v>Plato servicio</v>
      </c>
      <c r="C14" s="47"/>
      <c r="E14" s="97">
        <f>'COGS-PRICE-MARGIN_CWS'!$E4*E6</f>
        <v>0</v>
      </c>
      <c r="F14" s="97">
        <f>'COGS-PRICE-MARGIN_CWS'!$E4*F6</f>
        <v>0</v>
      </c>
      <c r="G14" s="97">
        <f>'COGS-PRICE-MARGIN_CWS'!$E4*G6</f>
        <v>0</v>
      </c>
      <c r="H14" s="97">
        <f>'COGS-PRICE-MARGIN_CWS'!$E4*H6</f>
        <v>96000</v>
      </c>
      <c r="I14" s="97">
        <f>'COGS-PRICE-MARGIN_CWS'!$E4*I6</f>
        <v>108000</v>
      </c>
      <c r="J14" s="97">
        <f>'COGS-PRICE-MARGIN_CWS'!$E4*J6</f>
        <v>120000</v>
      </c>
      <c r="K14" s="97">
        <f>'COGS-PRICE-MARGIN_CWS'!$E4*K6</f>
        <v>96000</v>
      </c>
      <c r="L14" s="97">
        <f>'COGS-PRICE-MARGIN_CWS'!$E4*L6</f>
        <v>108000</v>
      </c>
      <c r="M14" s="97">
        <f>'COGS-PRICE-MARGIN_CWS'!$E4*M6</f>
        <v>84000</v>
      </c>
      <c r="N14" s="97">
        <f>'COGS-PRICE-MARGIN_CWS'!$E4*N6</f>
        <v>84000</v>
      </c>
      <c r="O14" s="97">
        <f>'COGS-PRICE-MARGIN_CWS'!$E4*O6</f>
        <v>84000</v>
      </c>
      <c r="P14" s="97">
        <f>'COGS-PRICE-MARGIN_CWS'!$E4*P6</f>
        <v>48000</v>
      </c>
      <c r="Q14" s="97">
        <f>'COGS-PRICE-MARGIN_CWS'!$E55*Q6</f>
        <v>172800</v>
      </c>
      <c r="R14" s="97">
        <f>'COGS-PRICE-MARGIN_CWS'!$E55*R6</f>
        <v>280800</v>
      </c>
      <c r="S14" s="97">
        <f>'COGS-PRICE-MARGIN_CWS'!$E55*S6</f>
        <v>313200</v>
      </c>
      <c r="T14" s="97">
        <f>'COGS-PRICE-MARGIN_CWS'!$E55*T6</f>
        <v>313200</v>
      </c>
      <c r="U14" s="97">
        <f>'COGS-PRICE-MARGIN_CWS'!$E55*U6</f>
        <v>345600</v>
      </c>
      <c r="V14" s="97">
        <f>'COGS-PRICE-MARGIN_CWS'!$E55*V6</f>
        <v>378000</v>
      </c>
      <c r="W14" s="97">
        <f>'COGS-PRICE-MARGIN_CWS'!$E55*W6</f>
        <v>313200</v>
      </c>
      <c r="X14" s="97">
        <f>'COGS-PRICE-MARGIN_CWS'!$E55*X6</f>
        <v>345600</v>
      </c>
      <c r="Y14" s="97">
        <f>'COGS-PRICE-MARGIN_CWS'!$E55*Y6</f>
        <v>280800</v>
      </c>
      <c r="Z14" s="97">
        <f>'COGS-PRICE-MARGIN_CWS'!$E55*Z6</f>
        <v>280800</v>
      </c>
      <c r="AA14" s="97">
        <f>'COGS-PRICE-MARGIN_CWS'!$E55*AA6</f>
        <v>280800</v>
      </c>
      <c r="AB14" s="97">
        <f>'COGS-PRICE-MARGIN_CWS'!$E55*AB6</f>
        <v>172800</v>
      </c>
      <c r="AC14" s="97">
        <f>'COGS-PRICE-MARGIN_CWS'!$E76*AC6</f>
        <v>281880</v>
      </c>
      <c r="AD14" s="97">
        <f>'COGS-PRICE-MARGIN_CWS'!$E76*AD6</f>
        <v>456840</v>
      </c>
      <c r="AE14" s="97">
        <f>'COGS-PRICE-MARGIN_CWS'!$E76*AE6</f>
        <v>515160</v>
      </c>
      <c r="AF14" s="97">
        <f>'COGS-PRICE-MARGIN_CWS'!$E76*AF6</f>
        <v>515160</v>
      </c>
      <c r="AG14" s="97">
        <f>'COGS-PRICE-MARGIN_CWS'!$E76*AG6</f>
        <v>563760</v>
      </c>
      <c r="AH14" s="97">
        <f>'COGS-PRICE-MARGIN_CWS'!$E76*AH6</f>
        <v>622080</v>
      </c>
      <c r="AI14" s="97">
        <f>'COGS-PRICE-MARGIN_CWS'!$E76*AI6</f>
        <v>515160</v>
      </c>
      <c r="AJ14" s="97">
        <f>'COGS-PRICE-MARGIN_CWS'!$E76*AJ6</f>
        <v>563760</v>
      </c>
      <c r="AK14" s="97">
        <f>'COGS-PRICE-MARGIN_CWS'!$E76*AK6</f>
        <v>456840</v>
      </c>
      <c r="AL14" s="97">
        <f>'COGS-PRICE-MARGIN_CWS'!$E76*AL6</f>
        <v>456840</v>
      </c>
      <c r="AM14" s="97">
        <f>'COGS-PRICE-MARGIN_CWS'!$E76*AM6</f>
        <v>456840</v>
      </c>
      <c r="AN14" s="97">
        <f>'COGS-PRICE-MARGIN_CWS'!$E76*AN6</f>
        <v>281880</v>
      </c>
      <c r="AO14" s="97">
        <f>'COGS-PRICE-MARGIN_CWS'!$E97*AO6</f>
        <v>271188</v>
      </c>
      <c r="AP14" s="97">
        <f>'COGS-PRICE-MARGIN_CWS'!$E97*AP6</f>
        <v>437400</v>
      </c>
      <c r="AQ14" s="97">
        <f>'COGS-PRICE-MARGIN_CWS'!$E97*AQ6</f>
        <v>489888</v>
      </c>
      <c r="AR14" s="97">
        <f>'COGS-PRICE-MARGIN_CWS'!$E97*AR6</f>
        <v>489888</v>
      </c>
      <c r="AS14" s="97">
        <f>'COGS-PRICE-MARGIN_CWS'!$E97*AS6</f>
        <v>542376</v>
      </c>
      <c r="AT14" s="97">
        <f>'COGS-PRICE-MARGIN_CWS'!$E97*AT6</f>
        <v>594864</v>
      </c>
      <c r="AU14" s="97">
        <f>'COGS-PRICE-MARGIN_CWS'!$E97*AU6</f>
        <v>489888</v>
      </c>
      <c r="AV14" s="97">
        <f>'COGS-PRICE-MARGIN_CWS'!$E97*AV6</f>
        <v>542376</v>
      </c>
      <c r="AW14" s="97">
        <f>'COGS-PRICE-MARGIN_CWS'!$E97*AW6</f>
        <v>437400</v>
      </c>
      <c r="AX14" s="97">
        <f>'COGS-PRICE-MARGIN_CWS'!$E97*AX6</f>
        <v>437400</v>
      </c>
      <c r="AY14" s="97">
        <f>'COGS-PRICE-MARGIN_CWS'!$E97*AY6</f>
        <v>437400</v>
      </c>
      <c r="AZ14" s="97">
        <f>'COGS-PRICE-MARGIN_CWS'!$E97*AZ6</f>
        <v>271188</v>
      </c>
      <c r="BA14" s="97">
        <f>'COGS-PRICE-MARGIN_CWS'!$E118*BA6</f>
        <v>259815.6</v>
      </c>
      <c r="BB14" s="97">
        <f>'COGS-PRICE-MARGIN_CWS'!$E118*BB6</f>
        <v>417279.6</v>
      </c>
      <c r="BC14" s="97">
        <f>'COGS-PRICE-MARGIN_CWS'!$E118*BC6</f>
        <v>464518.8</v>
      </c>
      <c r="BD14" s="97">
        <f>'COGS-PRICE-MARGIN_CWS'!$E118*BD6</f>
        <v>464518.8</v>
      </c>
      <c r="BE14" s="97">
        <f>'COGS-PRICE-MARGIN_CWS'!$E118*BE6</f>
        <v>519631.2</v>
      </c>
      <c r="BF14" s="97">
        <f>'COGS-PRICE-MARGIN_CWS'!$E118*BF6</f>
        <v>566870.4</v>
      </c>
      <c r="BG14" s="97">
        <f>'COGS-PRICE-MARGIN_CWS'!$E118*BG6</f>
        <v>464518.8</v>
      </c>
      <c r="BH14" s="97">
        <f>'COGS-PRICE-MARGIN_CWS'!$E118*BH6</f>
        <v>519631.2</v>
      </c>
      <c r="BI14" s="97">
        <f>'COGS-PRICE-MARGIN_CWS'!$E118*BI6</f>
        <v>417279.6</v>
      </c>
      <c r="BJ14" s="97">
        <f>'COGS-PRICE-MARGIN_CWS'!$E118*BJ6</f>
        <v>417279.6</v>
      </c>
      <c r="BK14" s="97">
        <f>'COGS-PRICE-MARGIN_CWS'!$E118*BK6</f>
        <v>417279.6</v>
      </c>
      <c r="BL14" s="97">
        <f>'COGS-PRICE-MARGIN_CWS'!$E118*BL6</f>
        <v>259815.6</v>
      </c>
      <c r="BM14" s="118">
        <f>SUM(E14:BL14)</f>
        <v>20621494.800000004</v>
      </c>
    </row>
    <row r="15" spans="2:65" x14ac:dyDescent="0.15">
      <c r="B15" s="47" t="str">
        <f>'COGS-PRICE-MARGIN_CWS'!A5</f>
        <v>Individual</v>
      </c>
      <c r="C15" s="17"/>
      <c r="E15" s="97">
        <f>'COGS-PRICE-MARGIN_CWS'!$E5*E6</f>
        <v>0</v>
      </c>
      <c r="F15" s="97">
        <f>'COGS-PRICE-MARGIN_CWS'!$E5*F6</f>
        <v>0</v>
      </c>
      <c r="G15" s="97">
        <f>'COGS-PRICE-MARGIN_CWS'!$E5*G6</f>
        <v>0</v>
      </c>
      <c r="H15" s="97">
        <f>'COGS-PRICE-MARGIN_CWS'!$E5*H6</f>
        <v>4000</v>
      </c>
      <c r="I15" s="97">
        <f>'COGS-PRICE-MARGIN_CWS'!$E5*I6</f>
        <v>4500</v>
      </c>
      <c r="J15" s="97">
        <f>'COGS-PRICE-MARGIN_CWS'!$E5*J6</f>
        <v>5000</v>
      </c>
      <c r="K15" s="97">
        <f>'COGS-PRICE-MARGIN_CWS'!$E5*K6</f>
        <v>4000</v>
      </c>
      <c r="L15" s="97">
        <f>'COGS-PRICE-MARGIN_CWS'!$E5*L6</f>
        <v>4500</v>
      </c>
      <c r="M15" s="97">
        <f>'COGS-PRICE-MARGIN_CWS'!$E5*M6</f>
        <v>3500</v>
      </c>
      <c r="N15" s="97">
        <f>'COGS-PRICE-MARGIN_CWS'!$E5*N6</f>
        <v>3500</v>
      </c>
      <c r="O15" s="97">
        <f>'COGS-PRICE-MARGIN_CWS'!$E5*O6</f>
        <v>3500</v>
      </c>
      <c r="P15" s="97">
        <f>'COGS-PRICE-MARGIN_CWS'!$E5*P6</f>
        <v>2000</v>
      </c>
      <c r="Q15" s="97">
        <f>'COGS-PRICE-MARGIN_CWS'!$E56*Q6</f>
        <v>8800</v>
      </c>
      <c r="R15" s="97">
        <f>'COGS-PRICE-MARGIN_CWS'!$E56*R6</f>
        <v>14300</v>
      </c>
      <c r="S15" s="97">
        <f>'COGS-PRICE-MARGIN_CWS'!$E56*S6</f>
        <v>15950</v>
      </c>
      <c r="T15" s="97">
        <f>'COGS-PRICE-MARGIN_CWS'!$E56*T6</f>
        <v>15950</v>
      </c>
      <c r="U15" s="97">
        <f>'COGS-PRICE-MARGIN_CWS'!$E56*U6</f>
        <v>17600</v>
      </c>
      <c r="V15" s="97">
        <f>'COGS-PRICE-MARGIN_CWS'!$E56*V6</f>
        <v>19250</v>
      </c>
      <c r="W15" s="97">
        <f>'COGS-PRICE-MARGIN_CWS'!$E56*W6</f>
        <v>15950</v>
      </c>
      <c r="X15" s="97">
        <f>'COGS-PRICE-MARGIN_CWS'!$E56*X6</f>
        <v>17600</v>
      </c>
      <c r="Y15" s="97">
        <f>'COGS-PRICE-MARGIN_CWS'!$E56*Y6</f>
        <v>14300</v>
      </c>
      <c r="Z15" s="97">
        <f>'COGS-PRICE-MARGIN_CWS'!$E56*Z6</f>
        <v>14300</v>
      </c>
      <c r="AA15" s="97">
        <f>'COGS-PRICE-MARGIN_CWS'!$E56*AA6</f>
        <v>14300</v>
      </c>
      <c r="AB15" s="97">
        <f>'COGS-PRICE-MARGIN_CWS'!$E56*AB6</f>
        <v>8800</v>
      </c>
      <c r="AC15" s="97">
        <f>'COGS-PRICE-MARGIN_CWS'!$E77*AC6</f>
        <v>17545</v>
      </c>
      <c r="AD15" s="97">
        <f>'COGS-PRICE-MARGIN_CWS'!$E77*AD6</f>
        <v>28435</v>
      </c>
      <c r="AE15" s="97">
        <f>'COGS-PRICE-MARGIN_CWS'!$E77*AE6</f>
        <v>32065</v>
      </c>
      <c r="AF15" s="97">
        <f>'COGS-PRICE-MARGIN_CWS'!$E77*AF6</f>
        <v>32065</v>
      </c>
      <c r="AG15" s="97">
        <f>'COGS-PRICE-MARGIN_CWS'!$E77*AG6</f>
        <v>35090</v>
      </c>
      <c r="AH15" s="97">
        <f>'COGS-PRICE-MARGIN_CWS'!$E77*AH6</f>
        <v>38720</v>
      </c>
      <c r="AI15" s="97">
        <f>'COGS-PRICE-MARGIN_CWS'!$E77*AI6</f>
        <v>32065</v>
      </c>
      <c r="AJ15" s="97">
        <f>'COGS-PRICE-MARGIN_CWS'!$E77*AJ6</f>
        <v>35090</v>
      </c>
      <c r="AK15" s="97">
        <f>'COGS-PRICE-MARGIN_CWS'!$E77*AK6</f>
        <v>28435</v>
      </c>
      <c r="AL15" s="97">
        <f>'COGS-PRICE-MARGIN_CWS'!$E77*AL6</f>
        <v>28435</v>
      </c>
      <c r="AM15" s="97">
        <f>'COGS-PRICE-MARGIN_CWS'!$E77*AM6</f>
        <v>28435</v>
      </c>
      <c r="AN15" s="97">
        <f>'COGS-PRICE-MARGIN_CWS'!$E77*AN6</f>
        <v>17545</v>
      </c>
      <c r="AO15" s="97">
        <f>'COGS-PRICE-MARGIN_CWS'!$E98*AO6</f>
        <v>20630.5</v>
      </c>
      <c r="AP15" s="97">
        <f>'COGS-PRICE-MARGIN_CWS'!$E98*AP6</f>
        <v>33275</v>
      </c>
      <c r="AQ15" s="97">
        <f>'COGS-PRICE-MARGIN_CWS'!$E98*AQ6</f>
        <v>37268</v>
      </c>
      <c r="AR15" s="97">
        <f>'COGS-PRICE-MARGIN_CWS'!$E98*AR6</f>
        <v>37268</v>
      </c>
      <c r="AS15" s="97">
        <f>'COGS-PRICE-MARGIN_CWS'!$E98*AS6</f>
        <v>41261</v>
      </c>
      <c r="AT15" s="97">
        <f>'COGS-PRICE-MARGIN_CWS'!$E98*AT6</f>
        <v>45254</v>
      </c>
      <c r="AU15" s="97">
        <f>'COGS-PRICE-MARGIN_CWS'!$E98*AU6</f>
        <v>37268</v>
      </c>
      <c r="AV15" s="97">
        <f>'COGS-PRICE-MARGIN_CWS'!$E98*AV6</f>
        <v>41261</v>
      </c>
      <c r="AW15" s="97">
        <f>'COGS-PRICE-MARGIN_CWS'!$E98*AW6</f>
        <v>33275</v>
      </c>
      <c r="AX15" s="97">
        <f>'COGS-PRICE-MARGIN_CWS'!$E98*AX6</f>
        <v>33275</v>
      </c>
      <c r="AY15" s="97">
        <f>'COGS-PRICE-MARGIN_CWS'!$E98*AY6</f>
        <v>33275</v>
      </c>
      <c r="AZ15" s="97">
        <f>'COGS-PRICE-MARGIN_CWS'!$E98*AZ6</f>
        <v>20630.5</v>
      </c>
      <c r="BA15" s="97">
        <f>'COGS-PRICE-MARGIN_CWS'!$E119*BA6</f>
        <v>36.300000000000004</v>
      </c>
      <c r="BB15" s="97">
        <f>'COGS-PRICE-MARGIN_CWS'!$E119*BB6</f>
        <v>58.300000000000004</v>
      </c>
      <c r="BC15" s="97">
        <f>'COGS-PRICE-MARGIN_CWS'!$E119*BC6</f>
        <v>64.900000000000006</v>
      </c>
      <c r="BD15" s="97">
        <f>'COGS-PRICE-MARGIN_CWS'!$E119*BD6</f>
        <v>64.900000000000006</v>
      </c>
      <c r="BE15" s="97">
        <f>'COGS-PRICE-MARGIN_CWS'!$E119*BE6</f>
        <v>72.600000000000009</v>
      </c>
      <c r="BF15" s="97">
        <f>'COGS-PRICE-MARGIN_CWS'!$E119*BF6</f>
        <v>79.2</v>
      </c>
      <c r="BG15" s="97">
        <f>'COGS-PRICE-MARGIN_CWS'!$E119*BG6</f>
        <v>64.900000000000006</v>
      </c>
      <c r="BH15" s="97">
        <f>'COGS-PRICE-MARGIN_CWS'!$E119*BH6</f>
        <v>72.600000000000009</v>
      </c>
      <c r="BI15" s="97">
        <f>'COGS-PRICE-MARGIN_CWS'!$E119*BI6</f>
        <v>58.300000000000004</v>
      </c>
      <c r="BJ15" s="97">
        <f>'COGS-PRICE-MARGIN_CWS'!$E119*BJ6</f>
        <v>58.300000000000004</v>
      </c>
      <c r="BK15" s="97">
        <f>'COGS-PRICE-MARGIN_CWS'!$E119*BK6</f>
        <v>58.300000000000004</v>
      </c>
      <c r="BL15" s="97">
        <f>'COGS-PRICE-MARGIN_CWS'!$E119*BL6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'COGS-PRICE-MARGIN_CWS'!$E6*E6</f>
        <v>0</v>
      </c>
      <c r="F16" s="97">
        <f>'COGS-PRICE-MARGIN_CWS'!$E6*F6</f>
        <v>0</v>
      </c>
      <c r="G16" s="97">
        <f>'COGS-PRICE-MARGIN_CWS'!$E6*G6</f>
        <v>0</v>
      </c>
      <c r="H16" s="97">
        <f>'COGS-PRICE-MARGIN_CWS'!$E6*H6</f>
        <v>0</v>
      </c>
      <c r="I16" s="97">
        <f>'COGS-PRICE-MARGIN_CWS'!$E6*I6</f>
        <v>0</v>
      </c>
      <c r="J16" s="97">
        <f>'COGS-PRICE-MARGIN_CWS'!$E6*J6</f>
        <v>0</v>
      </c>
      <c r="K16" s="97">
        <f>'COGS-PRICE-MARGIN_CWS'!$E6*K6</f>
        <v>0</v>
      </c>
      <c r="L16" s="97">
        <f>'COGS-PRICE-MARGIN_CWS'!$E6*L6</f>
        <v>0</v>
      </c>
      <c r="M16" s="97">
        <f>'COGS-PRICE-MARGIN_CWS'!$E6*M6</f>
        <v>0</v>
      </c>
      <c r="N16" s="97">
        <f>'COGS-PRICE-MARGIN_CWS'!$E6*N6</f>
        <v>0</v>
      </c>
      <c r="O16" s="97">
        <f>'COGS-PRICE-MARGIN_CWS'!$E6*O6</f>
        <v>0</v>
      </c>
      <c r="P16" s="97">
        <f>'COGS-PRICE-MARGIN_CWS'!$E6*P6</f>
        <v>0</v>
      </c>
      <c r="Q16" s="97">
        <f>'COGS-PRICE-MARGIN_CWS'!$E57*Q6</f>
        <v>0</v>
      </c>
      <c r="R16" s="97">
        <f>'COGS-PRICE-MARGIN_CWS'!$E57*R6</f>
        <v>0</v>
      </c>
      <c r="S16" s="97">
        <f>'COGS-PRICE-MARGIN_CWS'!$E57*S6</f>
        <v>0</v>
      </c>
      <c r="T16" s="97">
        <f>'COGS-PRICE-MARGIN_CWS'!$E57*T6</f>
        <v>0</v>
      </c>
      <c r="U16" s="97">
        <f>'COGS-PRICE-MARGIN_CWS'!$E57*U6</f>
        <v>0</v>
      </c>
      <c r="V16" s="97">
        <f>'COGS-PRICE-MARGIN_CWS'!$E57*V6</f>
        <v>0</v>
      </c>
      <c r="W16" s="97">
        <f>'COGS-PRICE-MARGIN_CWS'!$E57*W6</f>
        <v>0</v>
      </c>
      <c r="X16" s="97">
        <f>'COGS-PRICE-MARGIN_CWS'!$E57*X6</f>
        <v>0</v>
      </c>
      <c r="Y16" s="97">
        <f>'COGS-PRICE-MARGIN_CWS'!$E57*Y6</f>
        <v>0</v>
      </c>
      <c r="Z16" s="97">
        <f>'COGS-PRICE-MARGIN_CWS'!$E57*Z6</f>
        <v>0</v>
      </c>
      <c r="AA16" s="97">
        <f>'COGS-PRICE-MARGIN_CWS'!$E57*AA6</f>
        <v>0</v>
      </c>
      <c r="AB16" s="97">
        <f>'COGS-PRICE-MARGIN_CWS'!$E57*AB6</f>
        <v>0</v>
      </c>
      <c r="AC16" s="97">
        <f>'COGS-PRICE-MARGIN_CWS'!$E78*AC6</f>
        <v>0</v>
      </c>
      <c r="AD16" s="97">
        <f>'COGS-PRICE-MARGIN_CWS'!$E78*AD6</f>
        <v>0</v>
      </c>
      <c r="AE16" s="97">
        <f>'COGS-PRICE-MARGIN_CWS'!$E78*AE6</f>
        <v>0</v>
      </c>
      <c r="AF16" s="97">
        <f>'COGS-PRICE-MARGIN_CWS'!$E78*AF6</f>
        <v>0</v>
      </c>
      <c r="AG16" s="97">
        <f>'COGS-PRICE-MARGIN_CWS'!$E78*AG6</f>
        <v>0</v>
      </c>
      <c r="AH16" s="97">
        <f>'COGS-PRICE-MARGIN_CWS'!$E78*AH6</f>
        <v>0</v>
      </c>
      <c r="AI16" s="97">
        <f>'COGS-PRICE-MARGIN_CWS'!$E78*AI6</f>
        <v>0</v>
      </c>
      <c r="AJ16" s="97">
        <f>'COGS-PRICE-MARGIN_CWS'!$E78*AJ6</f>
        <v>0</v>
      </c>
      <c r="AK16" s="97">
        <f>'COGS-PRICE-MARGIN_CWS'!$E78*AK6</f>
        <v>0</v>
      </c>
      <c r="AL16" s="97">
        <f>'COGS-PRICE-MARGIN_CWS'!$E78*AL6</f>
        <v>0</v>
      </c>
      <c r="AM16" s="97">
        <f>'COGS-PRICE-MARGIN_CWS'!$E78*AM6</f>
        <v>0</v>
      </c>
      <c r="AN16" s="97">
        <f>'COGS-PRICE-MARGIN_CWS'!$E78*AN6</f>
        <v>0</v>
      </c>
      <c r="AO16" s="97">
        <f>'COGS-PRICE-MARGIN_CWS'!$E99*AO6</f>
        <v>0</v>
      </c>
      <c r="AP16" s="97">
        <f>'COGS-PRICE-MARGIN_CWS'!$E99*AP6</f>
        <v>0</v>
      </c>
      <c r="AQ16" s="97">
        <f>'COGS-PRICE-MARGIN_CWS'!$E99*AQ6</f>
        <v>0</v>
      </c>
      <c r="AR16" s="97">
        <f>'COGS-PRICE-MARGIN_CWS'!$E99*AR6</f>
        <v>0</v>
      </c>
      <c r="AS16" s="97">
        <f>'COGS-PRICE-MARGIN_CWS'!$E99*AS6</f>
        <v>0</v>
      </c>
      <c r="AT16" s="97">
        <f>'COGS-PRICE-MARGIN_CWS'!$E99*AT6</f>
        <v>0</v>
      </c>
      <c r="AU16" s="97">
        <f>'COGS-PRICE-MARGIN_CWS'!$E99*AU6</f>
        <v>0</v>
      </c>
      <c r="AV16" s="97">
        <f>'COGS-PRICE-MARGIN_CWS'!$E99*AV6</f>
        <v>0</v>
      </c>
      <c r="AW16" s="97">
        <f>'COGS-PRICE-MARGIN_CWS'!$E99*AW6</f>
        <v>0</v>
      </c>
      <c r="AX16" s="97">
        <f>'COGS-PRICE-MARGIN_CWS'!$E99*AX6</f>
        <v>0</v>
      </c>
      <c r="AY16" s="97">
        <f>'COGS-PRICE-MARGIN_CWS'!$E99*AY6</f>
        <v>0</v>
      </c>
      <c r="AZ16" s="97">
        <f>'COGS-PRICE-MARGIN_CWS'!$E99*AZ6</f>
        <v>0</v>
      </c>
      <c r="BA16" s="97">
        <f>'COGS-PRICE-MARGIN_CWS'!$E120*BA6</f>
        <v>0</v>
      </c>
      <c r="BB16" s="97">
        <f>'COGS-PRICE-MARGIN_CWS'!$E120*BB6</f>
        <v>0</v>
      </c>
      <c r="BC16" s="97">
        <f>'COGS-PRICE-MARGIN_CWS'!$E120*BC6</f>
        <v>0</v>
      </c>
      <c r="BD16" s="97">
        <f>'COGS-PRICE-MARGIN_CWS'!$E120*BD6</f>
        <v>0</v>
      </c>
      <c r="BE16" s="97">
        <f>'COGS-PRICE-MARGIN_CWS'!$E120*BE6</f>
        <v>0</v>
      </c>
      <c r="BF16" s="97">
        <f>'COGS-PRICE-MARGIN_CWS'!$E120*BF6</f>
        <v>0</v>
      </c>
      <c r="BG16" s="97">
        <f>'COGS-PRICE-MARGIN_CWS'!$E120*BG6</f>
        <v>0</v>
      </c>
      <c r="BH16" s="97">
        <f>'COGS-PRICE-MARGIN_CWS'!$E120*BH6</f>
        <v>0</v>
      </c>
      <c r="BI16" s="97">
        <f>'COGS-PRICE-MARGIN_CWS'!$E120*BI6</f>
        <v>0</v>
      </c>
      <c r="BJ16" s="97">
        <f>'COGS-PRICE-MARGIN_CWS'!$E120*BJ6</f>
        <v>0</v>
      </c>
      <c r="BK16" s="97">
        <f>'COGS-PRICE-MARGIN_CWS'!$E120*BK6</f>
        <v>0</v>
      </c>
      <c r="BL16" s="97">
        <f>'COGS-PRICE-MARGIN_CWS'!$E120*BL6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'COGS-PRICE-MARGIN_CWS'!$E7*E6</f>
        <v>0</v>
      </c>
      <c r="F17" s="97">
        <f>'COGS-PRICE-MARGIN_CWS'!$E7*F6</f>
        <v>0</v>
      </c>
      <c r="G17" s="97">
        <f>'COGS-PRICE-MARGIN_CWS'!$E7*G6</f>
        <v>0</v>
      </c>
      <c r="H17" s="97">
        <f>'COGS-PRICE-MARGIN_CWS'!$E7*H6</f>
        <v>0</v>
      </c>
      <c r="I17" s="97">
        <f>'COGS-PRICE-MARGIN_CWS'!$E7*I6</f>
        <v>0</v>
      </c>
      <c r="J17" s="97">
        <f>'COGS-PRICE-MARGIN_CWS'!$E7*J6</f>
        <v>0</v>
      </c>
      <c r="K17" s="97">
        <f>'COGS-PRICE-MARGIN_CWS'!$E7*K6</f>
        <v>0</v>
      </c>
      <c r="L17" s="97">
        <f>'COGS-PRICE-MARGIN_CWS'!$E7*L6</f>
        <v>0</v>
      </c>
      <c r="M17" s="97">
        <f>'COGS-PRICE-MARGIN_CWS'!$E7*M6</f>
        <v>0</v>
      </c>
      <c r="N17" s="97">
        <f>'COGS-PRICE-MARGIN_CWS'!$E7*N6</f>
        <v>0</v>
      </c>
      <c r="O17" s="97">
        <f>'COGS-PRICE-MARGIN_CWS'!$E7*O6</f>
        <v>0</v>
      </c>
      <c r="P17" s="97">
        <f>'COGS-PRICE-MARGIN_CWS'!$E7*P6</f>
        <v>0</v>
      </c>
      <c r="Q17" s="97">
        <f>'COGS-PRICE-MARGIN_CWS'!$E58*Q6</f>
        <v>0</v>
      </c>
      <c r="R17" s="97">
        <f>'COGS-PRICE-MARGIN_CWS'!$E58*R6</f>
        <v>0</v>
      </c>
      <c r="S17" s="97">
        <f>'COGS-PRICE-MARGIN_CWS'!$E58*S6</f>
        <v>0</v>
      </c>
      <c r="T17" s="97">
        <f>'COGS-PRICE-MARGIN_CWS'!$E58*T6</f>
        <v>0</v>
      </c>
      <c r="U17" s="97">
        <f>'COGS-PRICE-MARGIN_CWS'!$E58*U6</f>
        <v>0</v>
      </c>
      <c r="V17" s="97">
        <f>'COGS-PRICE-MARGIN_CWS'!$E58*V6</f>
        <v>0</v>
      </c>
      <c r="W17" s="97">
        <f>'COGS-PRICE-MARGIN_CWS'!$E58*W6</f>
        <v>0</v>
      </c>
      <c r="X17" s="97">
        <f>'COGS-PRICE-MARGIN_CWS'!$E58*X6</f>
        <v>0</v>
      </c>
      <c r="Y17" s="97">
        <f>'COGS-PRICE-MARGIN_CWS'!$E58*Y6</f>
        <v>0</v>
      </c>
      <c r="Z17" s="97">
        <f>'COGS-PRICE-MARGIN_CWS'!$E58*Z6</f>
        <v>0</v>
      </c>
      <c r="AA17" s="97">
        <f>'COGS-PRICE-MARGIN_CWS'!$E58*AA6</f>
        <v>0</v>
      </c>
      <c r="AB17" s="97">
        <f>'COGS-PRICE-MARGIN_CWS'!$E58*AB6</f>
        <v>0</v>
      </c>
      <c r="AC17" s="97">
        <f>'COGS-PRICE-MARGIN_CWS'!$E79*AC6</f>
        <v>0</v>
      </c>
      <c r="AD17" s="97">
        <f>'COGS-PRICE-MARGIN_CWS'!$E79*AD6</f>
        <v>0</v>
      </c>
      <c r="AE17" s="97">
        <f>'COGS-PRICE-MARGIN_CWS'!$E79*AE6</f>
        <v>0</v>
      </c>
      <c r="AF17" s="97">
        <f>'COGS-PRICE-MARGIN_CWS'!$E79*AF6</f>
        <v>0</v>
      </c>
      <c r="AG17" s="97">
        <f>'COGS-PRICE-MARGIN_CWS'!$E79*AG6</f>
        <v>0</v>
      </c>
      <c r="AH17" s="97">
        <f>'COGS-PRICE-MARGIN_CWS'!$E79*AH6</f>
        <v>0</v>
      </c>
      <c r="AI17" s="97">
        <f>'COGS-PRICE-MARGIN_CWS'!$E79*AI6</f>
        <v>0</v>
      </c>
      <c r="AJ17" s="97">
        <f>'COGS-PRICE-MARGIN_CWS'!$E79*AJ6</f>
        <v>0</v>
      </c>
      <c r="AK17" s="97">
        <f>'COGS-PRICE-MARGIN_CWS'!$E79*AK6</f>
        <v>0</v>
      </c>
      <c r="AL17" s="97">
        <f>'COGS-PRICE-MARGIN_CWS'!$E79*AL6</f>
        <v>0</v>
      </c>
      <c r="AM17" s="97">
        <f>'COGS-PRICE-MARGIN_CWS'!$E79*AM6</f>
        <v>0</v>
      </c>
      <c r="AN17" s="97">
        <f>'COGS-PRICE-MARGIN_CWS'!$E79*AN6</f>
        <v>0</v>
      </c>
      <c r="AO17" s="97">
        <f>'COGS-PRICE-MARGIN_CWS'!$E100*AO6</f>
        <v>0</v>
      </c>
      <c r="AP17" s="97">
        <f>'COGS-PRICE-MARGIN_CWS'!$E100*AP6</f>
        <v>0</v>
      </c>
      <c r="AQ17" s="97">
        <f>'COGS-PRICE-MARGIN_CWS'!$E100*AQ6</f>
        <v>0</v>
      </c>
      <c r="AR17" s="97">
        <f>'COGS-PRICE-MARGIN_CWS'!$E100*AR6</f>
        <v>0</v>
      </c>
      <c r="AS17" s="97">
        <f>'COGS-PRICE-MARGIN_CWS'!$E100*AS6</f>
        <v>0</v>
      </c>
      <c r="AT17" s="97">
        <f>'COGS-PRICE-MARGIN_CWS'!$E100*AT6</f>
        <v>0</v>
      </c>
      <c r="AU17" s="97">
        <f>'COGS-PRICE-MARGIN_CWS'!$E100*AU6</f>
        <v>0</v>
      </c>
      <c r="AV17" s="97">
        <f>'COGS-PRICE-MARGIN_CWS'!$E100*AV6</f>
        <v>0</v>
      </c>
      <c r="AW17" s="97">
        <f>'COGS-PRICE-MARGIN_CWS'!$E100*AW6</f>
        <v>0</v>
      </c>
      <c r="AX17" s="97">
        <f>'COGS-PRICE-MARGIN_CWS'!$E100*AX6</f>
        <v>0</v>
      </c>
      <c r="AY17" s="97">
        <f>'COGS-PRICE-MARGIN_CWS'!$E100*AY6</f>
        <v>0</v>
      </c>
      <c r="AZ17" s="97">
        <f>'COGS-PRICE-MARGIN_CWS'!$E100*AZ6</f>
        <v>0</v>
      </c>
      <c r="BA17" s="97">
        <f>'COGS-PRICE-MARGIN_CWS'!$E121*BA6</f>
        <v>0</v>
      </c>
      <c r="BB17" s="97">
        <f>'COGS-PRICE-MARGIN_CWS'!$E121*BB6</f>
        <v>0</v>
      </c>
      <c r="BC17" s="97">
        <f>'COGS-PRICE-MARGIN_CWS'!$E121*BC6</f>
        <v>0</v>
      </c>
      <c r="BD17" s="97">
        <f>'COGS-PRICE-MARGIN_CWS'!$E121*BD6</f>
        <v>0</v>
      </c>
      <c r="BE17" s="97">
        <f>'COGS-PRICE-MARGIN_CWS'!$E121*BE6</f>
        <v>0</v>
      </c>
      <c r="BF17" s="97">
        <f>'COGS-PRICE-MARGIN_CWS'!$E121*BF6</f>
        <v>0</v>
      </c>
      <c r="BG17" s="97">
        <f>'COGS-PRICE-MARGIN_CWS'!$E121*BG6</f>
        <v>0</v>
      </c>
      <c r="BH17" s="97">
        <f>'COGS-PRICE-MARGIN_CWS'!$E121*BH6</f>
        <v>0</v>
      </c>
      <c r="BI17" s="97">
        <f>'COGS-PRICE-MARGIN_CWS'!$E121*BI6</f>
        <v>0</v>
      </c>
      <c r="BJ17" s="97">
        <f>'COGS-PRICE-MARGIN_CWS'!$E121*BJ6</f>
        <v>0</v>
      </c>
      <c r="BK17" s="97">
        <f>'COGS-PRICE-MARGIN_CWS'!$E121*BK6</f>
        <v>0</v>
      </c>
      <c r="BL17" s="97">
        <f>'COGS-PRICE-MARGIN_CWS'!$E121*BL6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1247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'COGS-PRICE-MARGIN_CWS'!$B22</f>
        <v>0.25</v>
      </c>
      <c r="F26" s="98">
        <f>'COGS-PRICE-MARGIN_CWS'!$B22</f>
        <v>0.25</v>
      </c>
      <c r="G26" s="98">
        <f>'COGS-PRICE-MARGIN_CWS'!$B22</f>
        <v>0.25</v>
      </c>
      <c r="H26" s="98">
        <f>'COGS-PRICE-MARGIN_CWS'!$B22</f>
        <v>0.25</v>
      </c>
      <c r="I26" s="98">
        <f>'COGS-PRICE-MARGIN_CWS'!$B22</f>
        <v>0.25</v>
      </c>
      <c r="J26" s="98">
        <f>'COGS-PRICE-MARGIN_CWS'!$B22</f>
        <v>0.25</v>
      </c>
      <c r="K26" s="98">
        <f>'COGS-PRICE-MARGIN_CWS'!$B22</f>
        <v>0.25</v>
      </c>
      <c r="L26" s="98">
        <f>'COGS-PRICE-MARGIN_CWS'!$B22</f>
        <v>0.25</v>
      </c>
      <c r="M26" s="98">
        <f>'COGS-PRICE-MARGIN_CWS'!$B22</f>
        <v>0.25</v>
      </c>
      <c r="N26" s="98">
        <f>'COGS-PRICE-MARGIN_CWS'!$B22</f>
        <v>0.25</v>
      </c>
      <c r="O26" s="98">
        <f>'COGS-PRICE-MARGIN_CWS'!$B22</f>
        <v>0.25</v>
      </c>
      <c r="P26" s="98">
        <f>'COGS-PRICE-MARGIN_CWS'!$B22</f>
        <v>0.25</v>
      </c>
      <c r="Q26" s="98">
        <f>'COGS-PRICE-MARGIN_CWS'!$B70</f>
        <v>0.4</v>
      </c>
      <c r="R26" s="98">
        <f>'COGS-PRICE-MARGIN_CWS'!$B70</f>
        <v>0.4</v>
      </c>
      <c r="S26" s="98">
        <f>'COGS-PRICE-MARGIN_CWS'!$B70</f>
        <v>0.4</v>
      </c>
      <c r="T26" s="98">
        <f>'COGS-PRICE-MARGIN_CWS'!$B70</f>
        <v>0.4</v>
      </c>
      <c r="U26" s="98">
        <f>'COGS-PRICE-MARGIN_CWS'!$B70</f>
        <v>0.4</v>
      </c>
      <c r="V26" s="98">
        <f>'COGS-PRICE-MARGIN_CWS'!$B70</f>
        <v>0.4</v>
      </c>
      <c r="W26" s="98">
        <f>'COGS-PRICE-MARGIN_CWS'!$B70</f>
        <v>0.4</v>
      </c>
      <c r="X26" s="98">
        <f>'COGS-PRICE-MARGIN_CWS'!$B70</f>
        <v>0.4</v>
      </c>
      <c r="Y26" s="98">
        <f>'COGS-PRICE-MARGIN_CWS'!$B70</f>
        <v>0.4</v>
      </c>
      <c r="Z26" s="98">
        <f>'COGS-PRICE-MARGIN_CWS'!$B70</f>
        <v>0.4</v>
      </c>
      <c r="AA26" s="98">
        <f>'COGS-PRICE-MARGIN_CWS'!$B70</f>
        <v>0.4</v>
      </c>
      <c r="AB26" s="98">
        <f>'COGS-PRICE-MARGIN_CWS'!$B70</f>
        <v>0.4</v>
      </c>
      <c r="AC26" s="98">
        <f>'COGS-PRICE-MARGIN_CWS'!$B91</f>
        <v>0.6</v>
      </c>
      <c r="AD26" s="98">
        <f>'COGS-PRICE-MARGIN_CWS'!$B91</f>
        <v>0.6</v>
      </c>
      <c r="AE26" s="98">
        <f>'COGS-PRICE-MARGIN_CWS'!$B91</f>
        <v>0.6</v>
      </c>
      <c r="AF26" s="98">
        <f>'COGS-PRICE-MARGIN_CWS'!$B91</f>
        <v>0.6</v>
      </c>
      <c r="AG26" s="98">
        <f>'COGS-PRICE-MARGIN_CWS'!$B91</f>
        <v>0.6</v>
      </c>
      <c r="AH26" s="98">
        <f>'COGS-PRICE-MARGIN_CWS'!$B91</f>
        <v>0.6</v>
      </c>
      <c r="AI26" s="98">
        <f>'COGS-PRICE-MARGIN_CWS'!$B91</f>
        <v>0.6</v>
      </c>
      <c r="AJ26" s="98">
        <f>'COGS-PRICE-MARGIN_CWS'!$B91</f>
        <v>0.6</v>
      </c>
      <c r="AK26" s="98">
        <f>'COGS-PRICE-MARGIN_CWS'!$B91</f>
        <v>0.6</v>
      </c>
      <c r="AL26" s="98">
        <f>'COGS-PRICE-MARGIN_CWS'!$B91</f>
        <v>0.6</v>
      </c>
      <c r="AM26" s="98">
        <f>'COGS-PRICE-MARGIN_CWS'!$B91</f>
        <v>0.6</v>
      </c>
      <c r="AN26" s="98">
        <f>'COGS-PRICE-MARGIN_CWS'!$B91</f>
        <v>0.6</v>
      </c>
      <c r="AO26" s="98">
        <f>'COGS-PRICE-MARGIN_CWS'!$B112</f>
        <v>0.8</v>
      </c>
      <c r="AP26" s="98">
        <f>'COGS-PRICE-MARGIN_CWS'!$B112</f>
        <v>0.8</v>
      </c>
      <c r="AQ26" s="98">
        <f>'COGS-PRICE-MARGIN_CWS'!$B112</f>
        <v>0.8</v>
      </c>
      <c r="AR26" s="98">
        <f>'COGS-PRICE-MARGIN_CWS'!$B112</f>
        <v>0.8</v>
      </c>
      <c r="AS26" s="98">
        <f>'COGS-PRICE-MARGIN_CWS'!$B112</f>
        <v>0.8</v>
      </c>
      <c r="AT26" s="98">
        <f>'COGS-PRICE-MARGIN_CWS'!$B112</f>
        <v>0.8</v>
      </c>
      <c r="AU26" s="98">
        <f>'COGS-PRICE-MARGIN_CWS'!$B112</f>
        <v>0.8</v>
      </c>
      <c r="AV26" s="98">
        <f>'COGS-PRICE-MARGIN_CWS'!$B112</f>
        <v>0.8</v>
      </c>
      <c r="AW26" s="98">
        <f>'COGS-PRICE-MARGIN_CWS'!$B112</f>
        <v>0.8</v>
      </c>
      <c r="AX26" s="98">
        <f>'COGS-PRICE-MARGIN_CWS'!$B112</f>
        <v>0.8</v>
      </c>
      <c r="AY26" s="98">
        <f>'COGS-PRICE-MARGIN_CWS'!$B112</f>
        <v>0.8</v>
      </c>
      <c r="AZ26" s="98">
        <f>'COGS-PRICE-MARGIN_CWS'!$B112</f>
        <v>0.8</v>
      </c>
      <c r="BA26" s="98">
        <f>'COGS-PRICE-MARGIN_CWS'!$B133</f>
        <v>0.9</v>
      </c>
      <c r="BB26" s="98">
        <f>'COGS-PRICE-MARGIN_CWS'!$B133</f>
        <v>0.9</v>
      </c>
      <c r="BC26" s="98">
        <f>'COGS-PRICE-MARGIN_CWS'!$B133</f>
        <v>0.9</v>
      </c>
      <c r="BD26" s="98">
        <f>'COGS-PRICE-MARGIN_CWS'!$B133</f>
        <v>0.9</v>
      </c>
      <c r="BE26" s="98">
        <f>'COGS-PRICE-MARGIN_CWS'!$B133</f>
        <v>0.9</v>
      </c>
      <c r="BF26" s="98">
        <f>'COGS-PRICE-MARGIN_CWS'!$B133</f>
        <v>0.9</v>
      </c>
      <c r="BG26" s="98">
        <f>'COGS-PRICE-MARGIN_CWS'!$B133</f>
        <v>0.9</v>
      </c>
      <c r="BH26" s="98">
        <f>'COGS-PRICE-MARGIN_CWS'!$B133</f>
        <v>0.9</v>
      </c>
      <c r="BI26" s="98">
        <f>'COGS-PRICE-MARGIN_CWS'!$B133</f>
        <v>0.9</v>
      </c>
      <c r="BJ26" s="98">
        <f>'COGS-PRICE-MARGIN_CWS'!$B133</f>
        <v>0.9</v>
      </c>
      <c r="BK26" s="98">
        <f>'COGS-PRICE-MARGIN_CWS'!$B133</f>
        <v>0.9</v>
      </c>
      <c r="BL26" s="98">
        <f>'COGS-PRICE-MARGIN_CWS'!$B133</f>
        <v>0.9</v>
      </c>
    </row>
    <row r="27" spans="2:65" s="102" customFormat="1" x14ac:dyDescent="0.15">
      <c r="B27" s="299" t="str">
        <f xml:space="preserve"> 'COGS-PRICE-MARGIN_CWS'!A10 &amp; " Units"</f>
        <v>Local Services Units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tr">
        <f xml:space="preserve"> 'COGS-PRICE-MARGIN_CWS'!A18 &amp; " Units"</f>
        <v>Domicilio Services Units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Services Units</v>
      </c>
      <c r="C30" s="14"/>
    </row>
    <row r="31" spans="2:65" x14ac:dyDescent="0.15">
      <c r="B31" s="47" t="str">
        <f>'COGS-PRICE-MARGIN_CWS'!A11</f>
        <v>Servicio</v>
      </c>
      <c r="C31" s="47"/>
      <c r="E31" s="378">
        <f>'COGS-PRICE-MARGIN_CWS'!$B14*E27</f>
        <v>0</v>
      </c>
      <c r="F31" s="378">
        <f>'COGS-PRICE-MARGIN_CWS'!$B14*F27</f>
        <v>0</v>
      </c>
      <c r="G31" s="378">
        <f>'COGS-PRICE-MARGIN_CWS'!$B14*G27</f>
        <v>0</v>
      </c>
      <c r="H31" s="378">
        <f>'COGS-PRICE-MARGIN_CWS'!$B14*H27</f>
        <v>0</v>
      </c>
      <c r="I31" s="378">
        <f>'COGS-PRICE-MARGIN_CWS'!$B14*I27</f>
        <v>0</v>
      </c>
      <c r="J31" s="378">
        <f>'COGS-PRICE-MARGIN_CWS'!$B14*J27</f>
        <v>0</v>
      </c>
      <c r="K31" s="378">
        <f>'COGS-PRICE-MARGIN_CWS'!$B14*K27</f>
        <v>0</v>
      </c>
      <c r="L31" s="378">
        <f>'COGS-PRICE-MARGIN_CWS'!$B14*L27</f>
        <v>0</v>
      </c>
      <c r="M31" s="378">
        <f>'COGS-PRICE-MARGIN_CWS'!$B14*M27</f>
        <v>0</v>
      </c>
      <c r="N31" s="378">
        <f>'COGS-PRICE-MARGIN_CWS'!$B14*N27</f>
        <v>0</v>
      </c>
      <c r="O31" s="378">
        <f>'COGS-PRICE-MARGIN_CWS'!$B14*O27</f>
        <v>0</v>
      </c>
      <c r="P31" s="378">
        <f>'COGS-PRICE-MARGIN_CWS'!$B14*P27</f>
        <v>0</v>
      </c>
      <c r="Q31" s="90">
        <f>'COGS-PRICE-MARGIN_CWS'!$B62*Q27</f>
        <v>2250</v>
      </c>
      <c r="R31" s="90">
        <f>'COGS-PRICE-MARGIN_CWS'!$B62*R27</f>
        <v>3750</v>
      </c>
      <c r="S31" s="90">
        <f>'COGS-PRICE-MARGIN_CWS'!$B62*S27</f>
        <v>4250</v>
      </c>
      <c r="T31" s="90">
        <f>'COGS-PRICE-MARGIN_CWS'!$B62*T27</f>
        <v>4250</v>
      </c>
      <c r="U31" s="90">
        <f>'COGS-PRICE-MARGIN_CWS'!$B62*U27</f>
        <v>4750</v>
      </c>
      <c r="V31" s="90">
        <f>'COGS-PRICE-MARGIN_CWS'!$B62*V27</f>
        <v>5250</v>
      </c>
      <c r="W31" s="90">
        <f>'COGS-PRICE-MARGIN_CWS'!$B62*W27</f>
        <v>4250</v>
      </c>
      <c r="X31" s="90">
        <f>'COGS-PRICE-MARGIN_CWS'!$B62*X27</f>
        <v>4750</v>
      </c>
      <c r="Y31" s="90">
        <f>'COGS-PRICE-MARGIN_CWS'!$B62*Y27</f>
        <v>3750</v>
      </c>
      <c r="Z31" s="90">
        <f>'COGS-PRICE-MARGIN_CWS'!$B62*Z27</f>
        <v>3750</v>
      </c>
      <c r="AA31" s="90">
        <f>'COGS-PRICE-MARGIN_CWS'!$B62*AA27</f>
        <v>3750</v>
      </c>
      <c r="AB31" s="90">
        <f>'COGS-PRICE-MARGIN_CWS'!$B62*AB27</f>
        <v>2250</v>
      </c>
      <c r="AC31" s="90">
        <f>'COGS-PRICE-MARGIN_CWS'!$B83*AC27</f>
        <v>2750</v>
      </c>
      <c r="AD31" s="90">
        <f>'COGS-PRICE-MARGIN_CWS'!$B83*AD27</f>
        <v>4500</v>
      </c>
      <c r="AE31" s="90">
        <f>'COGS-PRICE-MARGIN_CWS'!$B83*AE27</f>
        <v>5250</v>
      </c>
      <c r="AF31" s="90">
        <f>'COGS-PRICE-MARGIN_CWS'!$B83*AF27</f>
        <v>5250</v>
      </c>
      <c r="AG31" s="90">
        <f>'COGS-PRICE-MARGIN_CWS'!$B83*AG27</f>
        <v>5750</v>
      </c>
      <c r="AH31" s="90">
        <f>'COGS-PRICE-MARGIN_CWS'!$B83*AH27</f>
        <v>6250</v>
      </c>
      <c r="AI31" s="90">
        <f>'COGS-PRICE-MARGIN_CWS'!$B83*AI27</f>
        <v>5250</v>
      </c>
      <c r="AJ31" s="90">
        <f>'COGS-PRICE-MARGIN_CWS'!$B83*AJ27</f>
        <v>5750</v>
      </c>
      <c r="AK31" s="90">
        <f>'COGS-PRICE-MARGIN_CWS'!$B83*AK27</f>
        <v>4500</v>
      </c>
      <c r="AL31" s="90">
        <f>'COGS-PRICE-MARGIN_CWS'!$B83*AL27</f>
        <v>4500</v>
      </c>
      <c r="AM31" s="90">
        <f>'COGS-PRICE-MARGIN_CWS'!$B83*AM27</f>
        <v>4500</v>
      </c>
      <c r="AN31" s="90">
        <f>'COGS-PRICE-MARGIN_CWS'!$B83*AN27</f>
        <v>2750</v>
      </c>
      <c r="AO31" s="90">
        <f>'COGS-PRICE-MARGIN_CWS'!$B104*AO27</f>
        <v>2100</v>
      </c>
      <c r="AP31" s="90">
        <f>'COGS-PRICE-MARGIN_CWS'!$B104*AP27</f>
        <v>3500</v>
      </c>
      <c r="AQ31" s="90">
        <f>'COGS-PRICE-MARGIN_CWS'!$B104*AQ27</f>
        <v>3850</v>
      </c>
      <c r="AR31" s="90">
        <f>'COGS-PRICE-MARGIN_CWS'!$B104*AR27</f>
        <v>3850</v>
      </c>
      <c r="AS31" s="90">
        <f>'COGS-PRICE-MARGIN_CWS'!$B104*AS27</f>
        <v>4200</v>
      </c>
      <c r="AT31" s="90">
        <f>'COGS-PRICE-MARGIN_CWS'!$B104*AT27</f>
        <v>4550</v>
      </c>
      <c r="AU31" s="90">
        <f>'COGS-PRICE-MARGIN_CWS'!$B104*AU27</f>
        <v>3850</v>
      </c>
      <c r="AV31" s="90">
        <f>'COGS-PRICE-MARGIN_CWS'!$B104*AV27</f>
        <v>4200</v>
      </c>
      <c r="AW31" s="90">
        <f>'COGS-PRICE-MARGIN_CWS'!$B104*AW27</f>
        <v>3500</v>
      </c>
      <c r="AX31" s="90">
        <f>'COGS-PRICE-MARGIN_CWS'!$B104*AX27</f>
        <v>3500</v>
      </c>
      <c r="AY31" s="90">
        <f>'COGS-PRICE-MARGIN_CWS'!$B104*AY27</f>
        <v>3500</v>
      </c>
      <c r="AZ31" s="90">
        <f>'COGS-PRICE-MARGIN_CWS'!$B104*AZ27</f>
        <v>2100</v>
      </c>
      <c r="BA31" s="90">
        <f>'COGS-PRICE-MARGIN_CWS'!$B125*BA27</f>
        <v>1050</v>
      </c>
      <c r="BB31" s="90">
        <f>'COGS-PRICE-MARGIN_CWS'!$B125*BB27</f>
        <v>1750</v>
      </c>
      <c r="BC31" s="90">
        <f>'COGS-PRICE-MARGIN_CWS'!$B125*BC27</f>
        <v>1750</v>
      </c>
      <c r="BD31" s="90">
        <f>'COGS-PRICE-MARGIN_CWS'!$B125*BD27</f>
        <v>1750</v>
      </c>
      <c r="BE31" s="90">
        <f>'COGS-PRICE-MARGIN_CWS'!$B125*BE27</f>
        <v>2100</v>
      </c>
      <c r="BF31" s="90">
        <f>'COGS-PRICE-MARGIN_CWS'!$B125*BF27</f>
        <v>2450</v>
      </c>
      <c r="BG31" s="90">
        <f>'COGS-PRICE-MARGIN_CWS'!$B125*BG27</f>
        <v>1750</v>
      </c>
      <c r="BH31" s="90">
        <f>'COGS-PRICE-MARGIN_CWS'!$B125*BH27</f>
        <v>2100</v>
      </c>
      <c r="BI31" s="90">
        <f>'COGS-PRICE-MARGIN_CWS'!$B125*BI27</f>
        <v>1750</v>
      </c>
      <c r="BJ31" s="90">
        <f>'COGS-PRICE-MARGIN_CWS'!$B125*BJ27</f>
        <v>1750</v>
      </c>
      <c r="BK31" s="90">
        <f>'COGS-PRICE-MARGIN_CWS'!$B125*BK27</f>
        <v>1750</v>
      </c>
      <c r="BL31" s="90">
        <f>'COGS-PRICE-MARGIN_CWS'!$B125*BL27</f>
        <v>1050</v>
      </c>
      <c r="BM31" s="118">
        <f>SUM(E31:BL31)</f>
        <v>167700</v>
      </c>
    </row>
    <row r="32" spans="2:65" x14ac:dyDescent="0.15">
      <c r="B32" s="47" t="s">
        <v>347</v>
      </c>
      <c r="C32" s="47"/>
      <c r="E32" s="379">
        <f>'COGS-PRICE-MARGIN_CWS'!$C11</f>
        <v>0</v>
      </c>
      <c r="F32" s="379">
        <f>'COGS-PRICE-MARGIN_CWS'!$C11</f>
        <v>0</v>
      </c>
      <c r="G32" s="379">
        <f>'COGS-PRICE-MARGIN_CWS'!$C11</f>
        <v>0</v>
      </c>
      <c r="H32" s="379">
        <f>'COGS-PRICE-MARGIN_CWS'!$C11</f>
        <v>0</v>
      </c>
      <c r="I32" s="379">
        <f>'COGS-PRICE-MARGIN_CWS'!$C11</f>
        <v>0</v>
      </c>
      <c r="J32" s="379">
        <f>'COGS-PRICE-MARGIN_CWS'!$C11</f>
        <v>0</v>
      </c>
      <c r="K32" s="379">
        <f>'COGS-PRICE-MARGIN_CWS'!$C11</f>
        <v>0</v>
      </c>
      <c r="L32" s="379">
        <f>'COGS-PRICE-MARGIN_CWS'!$C11</f>
        <v>0</v>
      </c>
      <c r="M32" s="379">
        <f>'COGS-PRICE-MARGIN_CWS'!$C11</f>
        <v>0</v>
      </c>
      <c r="N32" s="379">
        <f>'COGS-PRICE-MARGIN_CWS'!$C11</f>
        <v>0</v>
      </c>
      <c r="O32" s="379">
        <f>'COGS-PRICE-MARGIN_CWS'!$C11</f>
        <v>0</v>
      </c>
      <c r="P32" s="379">
        <f>'COGS-PRICE-MARGIN_CWS'!$C11</f>
        <v>0</v>
      </c>
      <c r="Q32" s="98">
        <f>'COGS-PRICE-MARGIN_CWS'!$C62</f>
        <v>0.25</v>
      </c>
      <c r="R32" s="98">
        <f>'COGS-PRICE-MARGIN_CWS'!$C62</f>
        <v>0.25</v>
      </c>
      <c r="S32" s="98">
        <f>'COGS-PRICE-MARGIN_CWS'!$C62</f>
        <v>0.25</v>
      </c>
      <c r="T32" s="98">
        <f>'COGS-PRICE-MARGIN_CWS'!$C62</f>
        <v>0.25</v>
      </c>
      <c r="U32" s="98">
        <f>'COGS-PRICE-MARGIN_CWS'!$C62</f>
        <v>0.25</v>
      </c>
      <c r="V32" s="98">
        <f>'COGS-PRICE-MARGIN_CWS'!$C62</f>
        <v>0.25</v>
      </c>
      <c r="W32" s="98">
        <f>'COGS-PRICE-MARGIN_CWS'!$C62</f>
        <v>0.25</v>
      </c>
      <c r="X32" s="98">
        <f>'COGS-PRICE-MARGIN_CWS'!$C62</f>
        <v>0.25</v>
      </c>
      <c r="Y32" s="98">
        <f>'COGS-PRICE-MARGIN_CWS'!$C62</f>
        <v>0.25</v>
      </c>
      <c r="Z32" s="98">
        <f>'COGS-PRICE-MARGIN_CWS'!$C62</f>
        <v>0.25</v>
      </c>
      <c r="AA32" s="98">
        <f>'COGS-PRICE-MARGIN_CWS'!$C62</f>
        <v>0.25</v>
      </c>
      <c r="AB32" s="98">
        <f>'COGS-PRICE-MARGIN_CWS'!$C62</f>
        <v>0.25</v>
      </c>
      <c r="AC32" s="98">
        <f>'COGS-PRICE-MARGIN_CWS'!$C83</f>
        <v>0.15</v>
      </c>
      <c r="AD32" s="98">
        <f>'COGS-PRICE-MARGIN_CWS'!$C83</f>
        <v>0.15</v>
      </c>
      <c r="AE32" s="98">
        <f>'COGS-PRICE-MARGIN_CWS'!$C83</f>
        <v>0.15</v>
      </c>
      <c r="AF32" s="98">
        <f>'COGS-PRICE-MARGIN_CWS'!$C83</f>
        <v>0.15</v>
      </c>
      <c r="AG32" s="98">
        <f>'COGS-PRICE-MARGIN_CWS'!$C83</f>
        <v>0.15</v>
      </c>
      <c r="AH32" s="98">
        <f>'COGS-PRICE-MARGIN_CWS'!$C83</f>
        <v>0.15</v>
      </c>
      <c r="AI32" s="98">
        <f>'COGS-PRICE-MARGIN_CWS'!$C83</f>
        <v>0.15</v>
      </c>
      <c r="AJ32" s="98">
        <f>'COGS-PRICE-MARGIN_CWS'!$C83</f>
        <v>0.15</v>
      </c>
      <c r="AK32" s="98">
        <f>'COGS-PRICE-MARGIN_CWS'!$C83</f>
        <v>0.15</v>
      </c>
      <c r="AL32" s="98">
        <f>'COGS-PRICE-MARGIN_CWS'!$C83</f>
        <v>0.15</v>
      </c>
      <c r="AM32" s="98">
        <f>'COGS-PRICE-MARGIN_CWS'!$C83</f>
        <v>0.15</v>
      </c>
      <c r="AN32" s="98">
        <f>'COGS-PRICE-MARGIN_CWS'!$C83</f>
        <v>0.15</v>
      </c>
      <c r="AO32" s="98">
        <f>'COGS-PRICE-MARGIN_CWS'!$C104</f>
        <v>0.1</v>
      </c>
      <c r="AP32" s="98">
        <f>'COGS-PRICE-MARGIN_CWS'!$C104</f>
        <v>0.1</v>
      </c>
      <c r="AQ32" s="98">
        <f>'COGS-PRICE-MARGIN_CWS'!$C104</f>
        <v>0.1</v>
      </c>
      <c r="AR32" s="98">
        <f>'COGS-PRICE-MARGIN_CWS'!$C104</f>
        <v>0.1</v>
      </c>
      <c r="AS32" s="98">
        <f>'COGS-PRICE-MARGIN_CWS'!$C104</f>
        <v>0.1</v>
      </c>
      <c r="AT32" s="98">
        <f>'COGS-PRICE-MARGIN_CWS'!$C104</f>
        <v>0.1</v>
      </c>
      <c r="AU32" s="98">
        <f>'COGS-PRICE-MARGIN_CWS'!$C104</f>
        <v>0.1</v>
      </c>
      <c r="AV32" s="98">
        <f>'COGS-PRICE-MARGIN_CWS'!$C104</f>
        <v>0.1</v>
      </c>
      <c r="AW32" s="98">
        <f>'COGS-PRICE-MARGIN_CWS'!$C104</f>
        <v>0.1</v>
      </c>
      <c r="AX32" s="98">
        <f>'COGS-PRICE-MARGIN_CWS'!$C104</f>
        <v>0.1</v>
      </c>
      <c r="AY32" s="98">
        <f>'COGS-PRICE-MARGIN_CWS'!$C104</f>
        <v>0.1</v>
      </c>
      <c r="AZ32" s="98">
        <f>'COGS-PRICE-MARGIN_CWS'!$C104</f>
        <v>0.1</v>
      </c>
      <c r="BA32" s="98">
        <f>'COGS-PRICE-MARGIN_CWS'!$C125</f>
        <v>0.1</v>
      </c>
      <c r="BB32" s="98">
        <f>'COGS-PRICE-MARGIN_CWS'!$C125</f>
        <v>0.1</v>
      </c>
      <c r="BC32" s="98">
        <f>'COGS-PRICE-MARGIN_CWS'!$C125</f>
        <v>0.1</v>
      </c>
      <c r="BD32" s="98">
        <f>'COGS-PRICE-MARGIN_CWS'!$C125</f>
        <v>0.1</v>
      </c>
      <c r="BE32" s="98">
        <f>'COGS-PRICE-MARGIN_CWS'!$C125</f>
        <v>0.1</v>
      </c>
      <c r="BF32" s="98">
        <f>'COGS-PRICE-MARGIN_CWS'!$C125</f>
        <v>0.1</v>
      </c>
      <c r="BG32" s="98">
        <f>'COGS-PRICE-MARGIN_CWS'!$C125</f>
        <v>0.1</v>
      </c>
      <c r="BH32" s="98">
        <f>'COGS-PRICE-MARGIN_CWS'!$C125</f>
        <v>0.1</v>
      </c>
      <c r="BI32" s="98">
        <f>'COGS-PRICE-MARGIN_CWS'!$C125</f>
        <v>0.1</v>
      </c>
      <c r="BJ32" s="98">
        <f>'COGS-PRICE-MARGIN_CWS'!$C125</f>
        <v>0.1</v>
      </c>
      <c r="BK32" s="98">
        <f>'COGS-PRICE-MARGIN_CWS'!$C125</f>
        <v>0.1</v>
      </c>
      <c r="BL32" s="98">
        <f>'COGS-PRICE-MARGIN_CWS'!$C125</f>
        <v>0.1</v>
      </c>
    </row>
    <row r="33" spans="2:65" x14ac:dyDescent="0.15">
      <c r="B33" s="47" t="str">
        <f>B31 &amp; " Ingreso"</f>
        <v>Servicio Ingreso</v>
      </c>
      <c r="C33" s="47"/>
      <c r="E33" s="378">
        <f t="shared" ref="E33:AJ33" si="11">E31*(1-E32)</f>
        <v>0</v>
      </c>
      <c r="F33" s="378">
        <f t="shared" si="11"/>
        <v>0</v>
      </c>
      <c r="G33" s="378">
        <f t="shared" si="11"/>
        <v>0</v>
      </c>
      <c r="H33" s="378">
        <f t="shared" si="11"/>
        <v>0</v>
      </c>
      <c r="I33" s="378">
        <f t="shared" si="11"/>
        <v>0</v>
      </c>
      <c r="J33" s="378">
        <f t="shared" si="11"/>
        <v>0</v>
      </c>
      <c r="K33" s="378">
        <f t="shared" si="11"/>
        <v>0</v>
      </c>
      <c r="L33" s="378">
        <f t="shared" si="11"/>
        <v>0</v>
      </c>
      <c r="M33" s="378">
        <f t="shared" si="11"/>
        <v>0</v>
      </c>
      <c r="N33" s="378">
        <f t="shared" si="11"/>
        <v>0</v>
      </c>
      <c r="O33" s="378">
        <f t="shared" si="11"/>
        <v>0</v>
      </c>
      <c r="P33" s="378">
        <f t="shared" si="11"/>
        <v>0</v>
      </c>
      <c r="Q33" s="90">
        <f t="shared" si="11"/>
        <v>1687.5</v>
      </c>
      <c r="R33" s="90">
        <f t="shared" si="11"/>
        <v>2812.5</v>
      </c>
      <c r="S33" s="90">
        <f t="shared" si="11"/>
        <v>3187.5</v>
      </c>
      <c r="T33" s="90">
        <f t="shared" si="11"/>
        <v>3187.5</v>
      </c>
      <c r="U33" s="90">
        <f t="shared" si="11"/>
        <v>3562.5</v>
      </c>
      <c r="V33" s="90">
        <f t="shared" si="11"/>
        <v>3937.5</v>
      </c>
      <c r="W33" s="90">
        <f t="shared" si="11"/>
        <v>3187.5</v>
      </c>
      <c r="X33" s="90">
        <f t="shared" si="11"/>
        <v>3562.5</v>
      </c>
      <c r="Y33" s="90">
        <f t="shared" si="11"/>
        <v>2812.5</v>
      </c>
      <c r="Z33" s="90">
        <f t="shared" si="11"/>
        <v>2812.5</v>
      </c>
      <c r="AA33" s="90">
        <f t="shared" si="11"/>
        <v>2812.5</v>
      </c>
      <c r="AB33" s="90">
        <f t="shared" si="11"/>
        <v>1687.5</v>
      </c>
      <c r="AC33" s="90">
        <f t="shared" si="11"/>
        <v>2337.5</v>
      </c>
      <c r="AD33" s="90">
        <f t="shared" si="11"/>
        <v>3825</v>
      </c>
      <c r="AE33" s="90">
        <f t="shared" si="11"/>
        <v>4462.5</v>
      </c>
      <c r="AF33" s="90">
        <f t="shared" si="11"/>
        <v>4462.5</v>
      </c>
      <c r="AG33" s="90">
        <f t="shared" si="11"/>
        <v>4887.5</v>
      </c>
      <c r="AH33" s="90">
        <f t="shared" si="11"/>
        <v>5312.5</v>
      </c>
      <c r="AI33" s="90">
        <f t="shared" si="11"/>
        <v>4462.5</v>
      </c>
      <c r="AJ33" s="90">
        <f t="shared" si="11"/>
        <v>4887.5</v>
      </c>
      <c r="AK33" s="90">
        <f t="shared" ref="AK33:BL33" si="12">AK31*(1-AK32)</f>
        <v>3825</v>
      </c>
      <c r="AL33" s="90">
        <f t="shared" si="12"/>
        <v>3825</v>
      </c>
      <c r="AM33" s="90">
        <f t="shared" si="12"/>
        <v>3825</v>
      </c>
      <c r="AN33" s="90">
        <f t="shared" si="12"/>
        <v>2337.5</v>
      </c>
      <c r="AO33" s="90">
        <f t="shared" si="12"/>
        <v>1890</v>
      </c>
      <c r="AP33" s="90">
        <f t="shared" si="12"/>
        <v>3150</v>
      </c>
      <c r="AQ33" s="90">
        <f t="shared" si="12"/>
        <v>3465</v>
      </c>
      <c r="AR33" s="90">
        <f t="shared" si="12"/>
        <v>3465</v>
      </c>
      <c r="AS33" s="90">
        <f t="shared" si="12"/>
        <v>3780</v>
      </c>
      <c r="AT33" s="90">
        <f t="shared" si="12"/>
        <v>4095</v>
      </c>
      <c r="AU33" s="90">
        <f t="shared" si="12"/>
        <v>3465</v>
      </c>
      <c r="AV33" s="90">
        <f t="shared" si="12"/>
        <v>3780</v>
      </c>
      <c r="AW33" s="90">
        <f t="shared" si="12"/>
        <v>3150</v>
      </c>
      <c r="AX33" s="90">
        <f t="shared" si="12"/>
        <v>3150</v>
      </c>
      <c r="AY33" s="90">
        <f t="shared" si="12"/>
        <v>3150</v>
      </c>
      <c r="AZ33" s="90">
        <f t="shared" si="12"/>
        <v>1890</v>
      </c>
      <c r="BA33" s="90">
        <f t="shared" si="12"/>
        <v>945</v>
      </c>
      <c r="BB33" s="90">
        <f t="shared" si="12"/>
        <v>1575</v>
      </c>
      <c r="BC33" s="90">
        <f t="shared" si="12"/>
        <v>1575</v>
      </c>
      <c r="BD33" s="90">
        <f t="shared" si="12"/>
        <v>1575</v>
      </c>
      <c r="BE33" s="90">
        <f t="shared" si="12"/>
        <v>1890</v>
      </c>
      <c r="BF33" s="90">
        <f t="shared" si="12"/>
        <v>2205</v>
      </c>
      <c r="BG33" s="90">
        <f t="shared" si="12"/>
        <v>1575</v>
      </c>
      <c r="BH33" s="90">
        <f t="shared" si="12"/>
        <v>1890</v>
      </c>
      <c r="BI33" s="90">
        <f t="shared" si="12"/>
        <v>1575</v>
      </c>
      <c r="BJ33" s="90">
        <f t="shared" si="12"/>
        <v>1575</v>
      </c>
      <c r="BK33" s="90">
        <f t="shared" si="12"/>
        <v>1575</v>
      </c>
      <c r="BL33" s="90">
        <f t="shared" si="12"/>
        <v>945</v>
      </c>
      <c r="BM33" s="118">
        <f>SUM(E33:BL33)</f>
        <v>141030</v>
      </c>
    </row>
    <row r="34" spans="2:65" x14ac:dyDescent="0.15">
      <c r="B34" s="47" t="s">
        <v>365</v>
      </c>
      <c r="C34" s="47"/>
      <c r="E34" s="378">
        <f>'REV-REC-MAINT_CWS'!F69</f>
        <v>0</v>
      </c>
      <c r="F34" s="378">
        <f>'REV-REC-MAINT_CWS'!G69</f>
        <v>0</v>
      </c>
      <c r="G34" s="378">
        <f>'REV-REC-MAINT_CWS'!H69</f>
        <v>0</v>
      </c>
      <c r="H34" s="378">
        <f>'REV-REC-MAINT_CWS'!I69</f>
        <v>0</v>
      </c>
      <c r="I34" s="378">
        <f>'REV-REC-MAINT_CWS'!J69</f>
        <v>0</v>
      </c>
      <c r="J34" s="378">
        <f>'REV-REC-MAINT_CWS'!K69</f>
        <v>0</v>
      </c>
      <c r="K34" s="378">
        <f>'REV-REC-MAINT_CWS'!L69</f>
        <v>0</v>
      </c>
      <c r="L34" s="378">
        <f>'REV-REC-MAINT_CWS'!M69</f>
        <v>0</v>
      </c>
      <c r="M34" s="378">
        <f>'REV-REC-MAINT_CWS'!N69</f>
        <v>0</v>
      </c>
      <c r="N34" s="378">
        <f>'REV-REC-MAINT_CWS'!O69</f>
        <v>0</v>
      </c>
      <c r="O34" s="378">
        <f>'REV-REC-MAINT_CWS'!P69</f>
        <v>0</v>
      </c>
      <c r="P34" s="378">
        <f>'REV-REC-MAINT_CWS'!Q69</f>
        <v>0</v>
      </c>
      <c r="Q34" s="90">
        <f>'REV-REC-MAINT_CWS'!R69</f>
        <v>225</v>
      </c>
      <c r="R34" s="90">
        <f>'REV-REC-MAINT_CWS'!S69</f>
        <v>375</v>
      </c>
      <c r="S34" s="90">
        <f>'REV-REC-MAINT_CWS'!T69</f>
        <v>425</v>
      </c>
      <c r="T34" s="90">
        <f>'REV-REC-MAINT_CWS'!U69</f>
        <v>575</v>
      </c>
      <c r="U34" s="90">
        <f>'REV-REC-MAINT_CWS'!V69</f>
        <v>625</v>
      </c>
      <c r="V34" s="90">
        <f>'REV-REC-MAINT_CWS'!W69</f>
        <v>700</v>
      </c>
      <c r="W34" s="90">
        <f>'REV-REC-MAINT_CWS'!X69</f>
        <v>575</v>
      </c>
      <c r="X34" s="90">
        <f>'REV-REC-MAINT_CWS'!Y69</f>
        <v>625</v>
      </c>
      <c r="Y34" s="90">
        <f>'REV-REC-MAINT_CWS'!Z69</f>
        <v>500</v>
      </c>
      <c r="Z34" s="90">
        <f>'REV-REC-MAINT_CWS'!AA69</f>
        <v>500</v>
      </c>
      <c r="AA34" s="90">
        <f>'REV-REC-MAINT_CWS'!AB69</f>
        <v>500</v>
      </c>
      <c r="AB34" s="90">
        <f>'REV-REC-MAINT_CWS'!AC69</f>
        <v>300</v>
      </c>
      <c r="AC34" s="90">
        <f>'REV-REC-MAINT_CWS'!AD69</f>
        <v>500</v>
      </c>
      <c r="AD34" s="90">
        <f>'REV-REC-MAINT_CWS'!AE69</f>
        <v>825</v>
      </c>
      <c r="AE34" s="90">
        <f>'REV-REC-MAINT_CWS'!AF69</f>
        <v>950</v>
      </c>
      <c r="AF34" s="90">
        <f>'REV-REC-MAINT_CWS'!AG69</f>
        <v>1100</v>
      </c>
      <c r="AG34" s="90">
        <f>'REV-REC-MAINT_CWS'!AH69</f>
        <v>1200</v>
      </c>
      <c r="AH34" s="90">
        <f>'REV-REC-MAINT_CWS'!AI69</f>
        <v>1325</v>
      </c>
      <c r="AI34" s="90">
        <f>'REV-REC-MAINT_CWS'!AJ69</f>
        <v>1100</v>
      </c>
      <c r="AJ34" s="90">
        <f>'REV-REC-MAINT_CWS'!AK69</f>
        <v>1200</v>
      </c>
      <c r="AK34" s="90">
        <f>'REV-REC-MAINT_CWS'!AL69</f>
        <v>950</v>
      </c>
      <c r="AL34" s="90">
        <f>'REV-REC-MAINT_CWS'!AM69</f>
        <v>950</v>
      </c>
      <c r="AM34" s="90">
        <f>'REV-REC-MAINT_CWS'!AN69</f>
        <v>950</v>
      </c>
      <c r="AN34" s="90">
        <f>'REV-REC-MAINT_CWS'!AO69</f>
        <v>575</v>
      </c>
      <c r="AO34" s="90">
        <f>'REV-REC-MAINT_CWS'!AP69</f>
        <v>910</v>
      </c>
      <c r="AP34" s="90">
        <f>'REV-REC-MAINT_CWS'!AQ69</f>
        <v>1505</v>
      </c>
      <c r="AQ34" s="90">
        <f>'REV-REC-MAINT_CWS'!AR69</f>
        <v>1715</v>
      </c>
      <c r="AR34" s="90">
        <f>'REV-REC-MAINT_CWS'!AS69</f>
        <v>1925</v>
      </c>
      <c r="AS34" s="90">
        <f>'REV-REC-MAINT_CWS'!AT69</f>
        <v>2100</v>
      </c>
      <c r="AT34" s="90">
        <f>'REV-REC-MAINT_CWS'!AU69</f>
        <v>2310</v>
      </c>
      <c r="AU34" s="90">
        <f>'REV-REC-MAINT_CWS'!AV69</f>
        <v>1925</v>
      </c>
      <c r="AV34" s="90">
        <f>'REV-REC-MAINT_CWS'!AW69</f>
        <v>2100</v>
      </c>
      <c r="AW34" s="90">
        <f>'REV-REC-MAINT_CWS'!AX69</f>
        <v>1680</v>
      </c>
      <c r="AX34" s="90">
        <f>'REV-REC-MAINT_CWS'!AY69</f>
        <v>1680</v>
      </c>
      <c r="AY34" s="90">
        <f>'REV-REC-MAINT_CWS'!AZ69</f>
        <v>1680</v>
      </c>
      <c r="AZ34" s="90">
        <f>'REV-REC-MAINT_CWS'!BA69</f>
        <v>1015</v>
      </c>
      <c r="BA34" s="90">
        <f>'REV-REC-MAINT_CWS'!BB69</f>
        <v>1015</v>
      </c>
      <c r="BB34" s="90">
        <f>'REV-REC-MAINT_CWS'!BC69</f>
        <v>1680</v>
      </c>
      <c r="BC34" s="90">
        <f>'REV-REC-MAINT_CWS'!BD69</f>
        <v>1890</v>
      </c>
      <c r="BD34" s="90">
        <f>'REV-REC-MAINT_CWS'!BE69</f>
        <v>2100</v>
      </c>
      <c r="BE34" s="90">
        <f>'REV-REC-MAINT_CWS'!BF69</f>
        <v>2310</v>
      </c>
      <c r="BF34" s="90">
        <f>'REV-REC-MAINT_CWS'!BG69</f>
        <v>2555</v>
      </c>
      <c r="BG34" s="90">
        <f>'REV-REC-MAINT_CWS'!BH69</f>
        <v>2100</v>
      </c>
      <c r="BH34" s="90">
        <f>'REV-REC-MAINT_CWS'!BI69</f>
        <v>2310</v>
      </c>
      <c r="BI34" s="90">
        <f>'REV-REC-MAINT_CWS'!BJ69</f>
        <v>1855</v>
      </c>
      <c r="BJ34" s="90">
        <f>'REV-REC-MAINT_CWS'!BK69</f>
        <v>1855</v>
      </c>
      <c r="BK34" s="90">
        <f>'REV-REC-MAINT_CWS'!BL69</f>
        <v>1855</v>
      </c>
      <c r="BL34" s="90">
        <f>'REV-REC-MAINT_CWS'!BM69</f>
        <v>1120</v>
      </c>
      <c r="BM34" s="118">
        <f>SUM(E34:BL34)</f>
        <v>60740</v>
      </c>
    </row>
    <row r="36" spans="2:65" x14ac:dyDescent="0.15">
      <c r="B36" s="16" t="str">
        <f>B28</f>
        <v>Domicilio Services Units</v>
      </c>
    </row>
    <row r="37" spans="2:65" x14ac:dyDescent="0.15">
      <c r="B37" s="47" t="str">
        <f>'COGS-PRICE-MARGIN_CWS'!A19</f>
        <v>Envío</v>
      </c>
      <c r="E37" s="90">
        <f>'COGS-PRICE-MARGIN_CWS'!$B23*E28</f>
        <v>0</v>
      </c>
      <c r="F37" s="90">
        <f>'COGS-PRICE-MARGIN_CWS'!$B23*F28</f>
        <v>0</v>
      </c>
      <c r="G37" s="90">
        <f>'COGS-PRICE-MARGIN_CWS'!$B23*G28</f>
        <v>0</v>
      </c>
      <c r="H37" s="90">
        <f>'COGS-PRICE-MARGIN_CWS'!$B23*H28</f>
        <v>5000</v>
      </c>
      <c r="I37" s="90">
        <f>'COGS-PRICE-MARGIN_CWS'!$B23*I28</f>
        <v>7500</v>
      </c>
      <c r="J37" s="90">
        <f>'COGS-PRICE-MARGIN_CWS'!$B23*J28</f>
        <v>7500</v>
      </c>
      <c r="K37" s="90">
        <f>'COGS-PRICE-MARGIN_CWS'!$B23*K28</f>
        <v>5000</v>
      </c>
      <c r="L37" s="90">
        <f>'COGS-PRICE-MARGIN_CWS'!$B23*L28</f>
        <v>7500</v>
      </c>
      <c r="M37" s="90">
        <f>'COGS-PRICE-MARGIN_CWS'!$B23*M28</f>
        <v>5000</v>
      </c>
      <c r="N37" s="90">
        <f>'COGS-PRICE-MARGIN_CWS'!$B23*N28</f>
        <v>5000</v>
      </c>
      <c r="O37" s="90">
        <f>'COGS-PRICE-MARGIN_CWS'!$B23*O28</f>
        <v>5000</v>
      </c>
      <c r="P37" s="90">
        <f>'COGS-PRICE-MARGIN_CWS'!$B23*P28</f>
        <v>2500</v>
      </c>
      <c r="Q37" s="90">
        <f>'COGS-PRICE-MARGIN_CWS'!$B68*Q28</f>
        <v>175</v>
      </c>
      <c r="R37" s="90">
        <f>'COGS-PRICE-MARGIN_CWS'!$B68*R28</f>
        <v>275</v>
      </c>
      <c r="S37" s="90">
        <f>'COGS-PRICE-MARGIN_CWS'!$B68*S28</f>
        <v>300</v>
      </c>
      <c r="T37" s="90">
        <f>'COGS-PRICE-MARGIN_CWS'!$B68*T28</f>
        <v>300</v>
      </c>
      <c r="U37" s="90">
        <f>'COGS-PRICE-MARGIN_CWS'!$B68*U28</f>
        <v>325</v>
      </c>
      <c r="V37" s="90">
        <f>'COGS-PRICE-MARGIN_CWS'!$B68*V28</f>
        <v>350</v>
      </c>
      <c r="W37" s="90">
        <f>'COGS-PRICE-MARGIN_CWS'!$B68*W28</f>
        <v>300</v>
      </c>
      <c r="X37" s="90">
        <f>'COGS-PRICE-MARGIN_CWS'!$B68*X28</f>
        <v>325</v>
      </c>
      <c r="Y37" s="90">
        <f>'COGS-PRICE-MARGIN_CWS'!$B68*Y28</f>
        <v>275</v>
      </c>
      <c r="Z37" s="90">
        <f>'COGS-PRICE-MARGIN_CWS'!$B68*Z28</f>
        <v>275</v>
      </c>
      <c r="AA37" s="90">
        <f>'COGS-PRICE-MARGIN_CWS'!$B68*AA28</f>
        <v>275</v>
      </c>
      <c r="AB37" s="90">
        <f>'COGS-PRICE-MARGIN_CWS'!$B68*AB28</f>
        <v>175</v>
      </c>
      <c r="AC37" s="90">
        <f>'COGS-PRICE-MARGIN_CWS'!$B89*AC28</f>
        <v>450</v>
      </c>
      <c r="AD37" s="90">
        <f>'COGS-PRICE-MARGIN_CWS'!$B89*AD28</f>
        <v>725</v>
      </c>
      <c r="AE37" s="90">
        <f>'COGS-PRICE-MARGIN_CWS'!$B89*AE28</f>
        <v>800</v>
      </c>
      <c r="AF37" s="90">
        <f>'COGS-PRICE-MARGIN_CWS'!$B89*AF28</f>
        <v>800</v>
      </c>
      <c r="AG37" s="90">
        <f>'COGS-PRICE-MARGIN_CWS'!$B89*AG28</f>
        <v>875</v>
      </c>
      <c r="AH37" s="90">
        <f>'COGS-PRICE-MARGIN_CWS'!$B89*AH28</f>
        <v>975</v>
      </c>
      <c r="AI37" s="90">
        <f>'COGS-PRICE-MARGIN_CWS'!$B89*AI28</f>
        <v>800</v>
      </c>
      <c r="AJ37" s="90">
        <f>'COGS-PRICE-MARGIN_CWS'!$B89*AJ28</f>
        <v>875</v>
      </c>
      <c r="AK37" s="90">
        <f>'COGS-PRICE-MARGIN_CWS'!$B89*AK28</f>
        <v>725</v>
      </c>
      <c r="AL37" s="90">
        <f>'COGS-PRICE-MARGIN_CWS'!$B89*AL28</f>
        <v>725</v>
      </c>
      <c r="AM37" s="90">
        <f>'COGS-PRICE-MARGIN_CWS'!$B89*AM28</f>
        <v>725</v>
      </c>
      <c r="AN37" s="90">
        <f>'COGS-PRICE-MARGIN_CWS'!$B89*AN28</f>
        <v>450</v>
      </c>
      <c r="AO37" s="90">
        <f>'COGS-PRICE-MARGIN_CWS'!$B110*AO28</f>
        <v>625</v>
      </c>
      <c r="AP37" s="90">
        <f>'COGS-PRICE-MARGIN_CWS'!$B110*AP28</f>
        <v>1000</v>
      </c>
      <c r="AQ37" s="90">
        <f>'COGS-PRICE-MARGIN_CWS'!$B110*AQ28</f>
        <v>1125</v>
      </c>
      <c r="AR37" s="90">
        <f>'COGS-PRICE-MARGIN_CWS'!$B110*AR28</f>
        <v>1125</v>
      </c>
      <c r="AS37" s="90">
        <f>'COGS-PRICE-MARGIN_CWS'!$B110*AS28</f>
        <v>1250</v>
      </c>
      <c r="AT37" s="90">
        <f>'COGS-PRICE-MARGIN_CWS'!$B110*AT28</f>
        <v>1375</v>
      </c>
      <c r="AU37" s="90">
        <f>'COGS-PRICE-MARGIN_CWS'!$B110*AU28</f>
        <v>1125</v>
      </c>
      <c r="AV37" s="90">
        <f>'COGS-PRICE-MARGIN_CWS'!$B110*AV28</f>
        <v>1250</v>
      </c>
      <c r="AW37" s="90">
        <f>'COGS-PRICE-MARGIN_CWS'!$B110*AW28</f>
        <v>1000</v>
      </c>
      <c r="AX37" s="90">
        <f>'COGS-PRICE-MARGIN_CWS'!$B110*AX28</f>
        <v>1000</v>
      </c>
      <c r="AY37" s="90">
        <f>'COGS-PRICE-MARGIN_CWS'!$B110*AY28</f>
        <v>1000</v>
      </c>
      <c r="AZ37" s="90">
        <f>'COGS-PRICE-MARGIN_CWS'!$B110*AZ28</f>
        <v>625</v>
      </c>
      <c r="BA37" s="90">
        <f>'COGS-PRICE-MARGIN_CWS'!$B131*BA28</f>
        <v>750</v>
      </c>
      <c r="BB37" s="90">
        <f>'COGS-PRICE-MARGIN_CWS'!$B131*BB28</f>
        <v>1200</v>
      </c>
      <c r="BC37" s="90">
        <f>'COGS-PRICE-MARGIN_CWS'!$B131*BC28</f>
        <v>1350</v>
      </c>
      <c r="BD37" s="90">
        <f>'COGS-PRICE-MARGIN_CWS'!$B131*BD28</f>
        <v>1350</v>
      </c>
      <c r="BE37" s="90">
        <f>'COGS-PRICE-MARGIN_CWS'!$B131*BE28</f>
        <v>1500</v>
      </c>
      <c r="BF37" s="90">
        <f>'COGS-PRICE-MARGIN_CWS'!$B131*BF28</f>
        <v>1625</v>
      </c>
      <c r="BG37" s="90">
        <f>'COGS-PRICE-MARGIN_CWS'!$B131*BG28</f>
        <v>1350</v>
      </c>
      <c r="BH37" s="90">
        <f>'COGS-PRICE-MARGIN_CWS'!$B131*BH28</f>
        <v>1500</v>
      </c>
      <c r="BI37" s="90">
        <f>'COGS-PRICE-MARGIN_CWS'!$B131*BI28</f>
        <v>1200</v>
      </c>
      <c r="BJ37" s="90">
        <f>'COGS-PRICE-MARGIN_CWS'!$B131*BJ28</f>
        <v>1200</v>
      </c>
      <c r="BK37" s="90">
        <f>'COGS-PRICE-MARGIN_CWS'!$B131*BK28</f>
        <v>1200</v>
      </c>
      <c r="BL37" s="90">
        <f>'COGS-PRICE-MARGIN_CWS'!$B131*BL28</f>
        <v>750</v>
      </c>
      <c r="BM37" s="118">
        <f>SUM(E37:BL37)</f>
        <v>89750</v>
      </c>
    </row>
    <row r="38" spans="2:65" x14ac:dyDescent="0.15">
      <c r="B38" s="47" t="s">
        <v>364</v>
      </c>
      <c r="E38" s="12">
        <f>'REV-REC-MAINT_CWS'!F142</f>
        <v>0</v>
      </c>
      <c r="F38" s="12">
        <f>'REV-REC-MAINT_CWS'!G142</f>
        <v>0</v>
      </c>
      <c r="G38" s="12">
        <f>'REV-REC-MAINT_CWS'!H142</f>
        <v>0</v>
      </c>
      <c r="H38" s="12">
        <f>'REV-REC-MAINT_CWS'!I142</f>
        <v>0</v>
      </c>
      <c r="I38" s="12">
        <f>'REV-REC-MAINT_CWS'!J142</f>
        <v>0</v>
      </c>
      <c r="J38" s="12">
        <f>'REV-REC-MAINT_CWS'!K142</f>
        <v>0</v>
      </c>
      <c r="K38" s="12">
        <f>'REV-REC-MAINT_CWS'!L142</f>
        <v>0</v>
      </c>
      <c r="L38" s="12">
        <f>'REV-REC-MAINT_CWS'!M142</f>
        <v>0</v>
      </c>
      <c r="M38" s="12">
        <f>'REV-REC-MAINT_CWS'!N142</f>
        <v>0</v>
      </c>
      <c r="N38" s="12">
        <f>'REV-REC-MAINT_CWS'!O142</f>
        <v>0</v>
      </c>
      <c r="O38" s="12">
        <f>'REV-REC-MAINT_CWS'!P142</f>
        <v>0</v>
      </c>
      <c r="P38" s="12">
        <f>'REV-REC-MAINT_CWS'!Q142</f>
        <v>0</v>
      </c>
      <c r="Q38" s="12">
        <f>'REV-REC-MAINT_CWS'!R142</f>
        <v>1181.25</v>
      </c>
      <c r="R38" s="12">
        <f>'REV-REC-MAINT_CWS'!S142</f>
        <v>1856.25</v>
      </c>
      <c r="S38" s="12">
        <f>'REV-REC-MAINT_CWS'!T142</f>
        <v>2025</v>
      </c>
      <c r="T38" s="12">
        <f>'REV-REC-MAINT_CWS'!U142</f>
        <v>2362.5</v>
      </c>
      <c r="U38" s="12">
        <f>'REV-REC-MAINT_CWS'!V142</f>
        <v>2700</v>
      </c>
      <c r="V38" s="12">
        <f>'REV-REC-MAINT_CWS'!W142</f>
        <v>2868.75</v>
      </c>
      <c r="W38" s="12">
        <f>'REV-REC-MAINT_CWS'!X142</f>
        <v>2362.5</v>
      </c>
      <c r="X38" s="12">
        <f>'REV-REC-MAINT_CWS'!Y142</f>
        <v>2700</v>
      </c>
      <c r="Y38" s="12">
        <f>'REV-REC-MAINT_CWS'!Z142</f>
        <v>2193.75</v>
      </c>
      <c r="Z38" s="12">
        <f>'REV-REC-MAINT_CWS'!AA142</f>
        <v>2193.75</v>
      </c>
      <c r="AA38" s="12">
        <f>'REV-REC-MAINT_CWS'!AB142</f>
        <v>2193.75</v>
      </c>
      <c r="AB38" s="12">
        <f>'REV-REC-MAINT_CWS'!AC142</f>
        <v>1350</v>
      </c>
      <c r="AC38" s="12">
        <f>'REV-REC-MAINT_CWS'!AD142</f>
        <v>4781.25</v>
      </c>
      <c r="AD38" s="12">
        <f>'REV-REC-MAINT_CWS'!AE142</f>
        <v>7650</v>
      </c>
      <c r="AE38" s="12">
        <f>'REV-REC-MAINT_CWS'!AF142</f>
        <v>8415</v>
      </c>
      <c r="AF38" s="12">
        <f>'REV-REC-MAINT_CWS'!AG142</f>
        <v>8797.5</v>
      </c>
      <c r="AG38" s="12">
        <f>'REV-REC-MAINT_CWS'!AH142</f>
        <v>9753.75</v>
      </c>
      <c r="AH38" s="12">
        <f>'REV-REC-MAINT_CWS'!AI142</f>
        <v>10710</v>
      </c>
      <c r="AI38" s="12">
        <f>'REV-REC-MAINT_CWS'!AJ142</f>
        <v>8797.5</v>
      </c>
      <c r="AJ38" s="12">
        <f>'REV-REC-MAINT_CWS'!AK142</f>
        <v>9753.75</v>
      </c>
      <c r="AK38" s="12">
        <f>'REV-REC-MAINT_CWS'!AL142</f>
        <v>8032.5</v>
      </c>
      <c r="AL38" s="12">
        <f>'REV-REC-MAINT_CWS'!AM142</f>
        <v>8032.5</v>
      </c>
      <c r="AM38" s="12">
        <f>'REV-REC-MAINT_CWS'!AN142</f>
        <v>8032.5</v>
      </c>
      <c r="AN38" s="12">
        <f>'REV-REC-MAINT_CWS'!AO142</f>
        <v>4972.5</v>
      </c>
      <c r="AO38" s="12">
        <f>'REV-REC-MAINT_CWS'!AP142</f>
        <v>10125</v>
      </c>
      <c r="AP38" s="12">
        <f>'REV-REC-MAINT_CWS'!AQ142</f>
        <v>16200</v>
      </c>
      <c r="AQ38" s="12">
        <f>'REV-REC-MAINT_CWS'!AR142</f>
        <v>18022.5</v>
      </c>
      <c r="AR38" s="12">
        <f>'REV-REC-MAINT_CWS'!AS142</f>
        <v>18427.5</v>
      </c>
      <c r="AS38" s="12">
        <f>'REV-REC-MAINT_CWS'!AT142</f>
        <v>20452.5</v>
      </c>
      <c r="AT38" s="12">
        <f>'REV-REC-MAINT_CWS'!AU142</f>
        <v>22477.5</v>
      </c>
      <c r="AU38" s="12">
        <f>'REV-REC-MAINT_CWS'!AV142</f>
        <v>18427.5</v>
      </c>
      <c r="AV38" s="12">
        <f>'REV-REC-MAINT_CWS'!AW142</f>
        <v>20452.5</v>
      </c>
      <c r="AW38" s="12">
        <f>'REV-REC-MAINT_CWS'!AX142</f>
        <v>16605</v>
      </c>
      <c r="AX38" s="12">
        <f>'REV-REC-MAINT_CWS'!AY142</f>
        <v>16605</v>
      </c>
      <c r="AY38" s="12">
        <f>'REV-REC-MAINT_CWS'!AZ142</f>
        <v>16605</v>
      </c>
      <c r="AZ38" s="12">
        <f>'REV-REC-MAINT_CWS'!BA142</f>
        <v>10327.5</v>
      </c>
      <c r="BA38" s="12">
        <f>'REV-REC-MAINT_CWS'!BB142</f>
        <v>16200</v>
      </c>
      <c r="BB38" s="12">
        <f>'REV-REC-MAINT_CWS'!BC142</f>
        <v>25920</v>
      </c>
      <c r="BC38" s="12">
        <f>'REV-REC-MAINT_CWS'!BD142</f>
        <v>28957.5</v>
      </c>
      <c r="BD38" s="12">
        <f>'REV-REC-MAINT_CWS'!BE142</f>
        <v>29362.5</v>
      </c>
      <c r="BE38" s="12">
        <f>'REV-REC-MAINT_CWS'!BF142</f>
        <v>32602.5</v>
      </c>
      <c r="BF38" s="12">
        <f>'REV-REC-MAINT_CWS'!BG142</f>
        <v>35640</v>
      </c>
      <c r="BG38" s="12">
        <f>'REV-REC-MAINT_CWS'!BH142</f>
        <v>29362.5</v>
      </c>
      <c r="BH38" s="12">
        <f>'REV-REC-MAINT_CWS'!BI142</f>
        <v>32602.5</v>
      </c>
      <c r="BI38" s="12">
        <f>'REV-REC-MAINT_CWS'!BJ142</f>
        <v>26325</v>
      </c>
      <c r="BJ38" s="12">
        <f>'REV-REC-MAINT_CWS'!BK142</f>
        <v>26325</v>
      </c>
      <c r="BK38" s="12">
        <f>'REV-REC-MAINT_CWS'!BL142</f>
        <v>26325</v>
      </c>
      <c r="BL38" s="12">
        <f>'REV-REC-MAINT_CWS'!BM142</f>
        <v>16402.5</v>
      </c>
      <c r="BM38" s="118">
        <f>SUM(E38:BL38)</f>
        <v>654468.75</v>
      </c>
    </row>
    <row r="40" spans="2:65" x14ac:dyDescent="0.15">
      <c r="B40" s="14" t="str">
        <f>'COGS-PRICE-MARGIN_CWS'!A27</f>
        <v>Producto Fusión</v>
      </c>
      <c r="C40" s="14"/>
      <c r="D40" s="10"/>
      <c r="E40" s="10"/>
      <c r="F40" s="10"/>
      <c r="G40" s="10"/>
      <c r="H40" s="10"/>
      <c r="I40" s="10"/>
    </row>
    <row r="41" spans="2:65" x14ac:dyDescent="0.15">
      <c r="B41" s="33"/>
      <c r="C41" s="33"/>
      <c r="D41" s="10"/>
      <c r="E41" s="10"/>
      <c r="F41" s="10"/>
      <c r="G41" s="10"/>
      <c r="H41" s="10"/>
      <c r="I41" s="10"/>
    </row>
    <row r="42" spans="2:65" s="169" customFormat="1" x14ac:dyDescent="0.15">
      <c r="B42" s="316" t="s">
        <v>215</v>
      </c>
      <c r="C42" s="316"/>
      <c r="E42" s="169">
        <f>'REV-SALES-FCAST_CWS'!C38</f>
        <v>0</v>
      </c>
      <c r="F42" s="169">
        <f>'REV-SALES-FCAST_CWS'!D38</f>
        <v>0</v>
      </c>
      <c r="G42" s="169">
        <f>'REV-SALES-FCAST_CWS'!E38</f>
        <v>0</v>
      </c>
      <c r="H42" s="169">
        <f>'REV-SALES-FCAST_CWS'!F38</f>
        <v>8</v>
      </c>
      <c r="I42" s="169">
        <f>'REV-SALES-FCAST_CWS'!G38</f>
        <v>9</v>
      </c>
      <c r="J42" s="169">
        <f>'REV-SALES-FCAST_CWS'!H38</f>
        <v>10</v>
      </c>
      <c r="K42" s="169">
        <f>'REV-SALES-FCAST_CWS'!I38</f>
        <v>8</v>
      </c>
      <c r="L42" s="169">
        <f>'REV-SALES-FCAST_CWS'!J38</f>
        <v>9</v>
      </c>
      <c r="M42" s="169">
        <f>'REV-SALES-FCAST_CWS'!K38</f>
        <v>7</v>
      </c>
      <c r="N42" s="169">
        <f>'REV-SALES-FCAST_CWS'!L38</f>
        <v>7</v>
      </c>
      <c r="O42" s="169">
        <f>'REV-SALES-FCAST_CWS'!M38</f>
        <v>7</v>
      </c>
      <c r="P42" s="169">
        <f>'REV-SALES-FCAST_CWS'!N38</f>
        <v>4</v>
      </c>
      <c r="Q42" s="169">
        <f>'REV-SALES-FCAST_CWS'!C78</f>
        <v>0</v>
      </c>
      <c r="R42" s="169">
        <f>'REV-SALES-FCAST_CWS'!D78</f>
        <v>0</v>
      </c>
      <c r="S42" s="169">
        <f>'REV-SALES-FCAST_CWS'!E78</f>
        <v>0</v>
      </c>
      <c r="T42" s="169">
        <f>'REV-SALES-FCAST_CWS'!F78</f>
        <v>0</v>
      </c>
      <c r="U42" s="169">
        <f>'REV-SALES-FCAST_CWS'!G78</f>
        <v>0</v>
      </c>
      <c r="V42" s="169">
        <f>'REV-SALES-FCAST_CWS'!H78</f>
        <v>0</v>
      </c>
      <c r="W42" s="169">
        <f>'REV-SALES-FCAST_CWS'!I78</f>
        <v>0</v>
      </c>
      <c r="X42" s="169">
        <f>'REV-SALES-FCAST_CWS'!J78</f>
        <v>0</v>
      </c>
      <c r="Y42" s="169">
        <f>'REV-SALES-FCAST_CWS'!K78</f>
        <v>0</v>
      </c>
      <c r="Z42" s="169">
        <f>'REV-SALES-FCAST_CWS'!L78</f>
        <v>0</v>
      </c>
      <c r="AA42" s="169">
        <f>'REV-SALES-FCAST_CWS'!M78</f>
        <v>0</v>
      </c>
      <c r="AB42" s="169">
        <f>'REV-SALES-FCAST_CWS'!N78</f>
        <v>0</v>
      </c>
      <c r="AC42" s="169">
        <f>'REV-SALES-FCAST_CWS'!C82</f>
        <v>0</v>
      </c>
      <c r="AD42" s="169">
        <f>'REV-SALES-FCAST_CWS'!D82</f>
        <v>0</v>
      </c>
      <c r="AE42" s="169">
        <f>'REV-SALES-FCAST_CWS'!E82</f>
        <v>0</v>
      </c>
      <c r="AF42" s="169">
        <f>'REV-SALES-FCAST_CWS'!F82</f>
        <v>0</v>
      </c>
      <c r="AG42" s="169">
        <f>'REV-SALES-FCAST_CWS'!G82</f>
        <v>0</v>
      </c>
      <c r="AH42" s="169">
        <f>'REV-SALES-FCAST_CWS'!H82</f>
        <v>0</v>
      </c>
      <c r="AI42" s="169">
        <f>'REV-SALES-FCAST_CWS'!I82</f>
        <v>0</v>
      </c>
      <c r="AJ42" s="169">
        <f>'REV-SALES-FCAST_CWS'!J82</f>
        <v>0</v>
      </c>
      <c r="AK42" s="169">
        <f>'REV-SALES-FCAST_CWS'!K82</f>
        <v>0</v>
      </c>
      <c r="AL42" s="169">
        <f>'REV-SALES-FCAST_CWS'!L82</f>
        <v>0</v>
      </c>
      <c r="AM42" s="169">
        <f>'REV-SALES-FCAST_CWS'!M82</f>
        <v>0</v>
      </c>
      <c r="AN42" s="169">
        <f>'REV-SALES-FCAST_CWS'!N82</f>
        <v>0</v>
      </c>
      <c r="AO42" s="169">
        <f>'REV-SALES-FCAST_CWS'!C86</f>
        <v>0</v>
      </c>
      <c r="AP42" s="169">
        <f>'REV-SALES-FCAST_CWS'!D86</f>
        <v>0</v>
      </c>
      <c r="AQ42" s="169">
        <f>'REV-SALES-FCAST_CWS'!E86</f>
        <v>0</v>
      </c>
      <c r="AR42" s="169">
        <f>'REV-SALES-FCAST_CWS'!F86</f>
        <v>0</v>
      </c>
      <c r="AS42" s="169">
        <f>'REV-SALES-FCAST_CWS'!G86</f>
        <v>0</v>
      </c>
      <c r="AT42" s="169">
        <f>'REV-SALES-FCAST_CWS'!H86</f>
        <v>0</v>
      </c>
      <c r="AU42" s="169">
        <f>'REV-SALES-FCAST_CWS'!I86</f>
        <v>0</v>
      </c>
      <c r="AV42" s="169">
        <f>'REV-SALES-FCAST_CWS'!J86</f>
        <v>0</v>
      </c>
      <c r="AW42" s="169">
        <f>'REV-SALES-FCAST_CWS'!K86</f>
        <v>0</v>
      </c>
      <c r="AX42" s="169">
        <f>'REV-SALES-FCAST_CWS'!L86</f>
        <v>0</v>
      </c>
      <c r="AY42" s="169">
        <f>'REV-SALES-FCAST_CWS'!M86</f>
        <v>0</v>
      </c>
      <c r="AZ42" s="169">
        <f>'REV-SALES-FCAST_CWS'!N86</f>
        <v>0</v>
      </c>
      <c r="BA42" s="169">
        <f>'REV-SALES-FCAST_CWS'!C90</f>
        <v>0</v>
      </c>
      <c r="BB42" s="169">
        <f>'REV-SALES-FCAST_CWS'!D90</f>
        <v>0</v>
      </c>
      <c r="BC42" s="169">
        <f>'REV-SALES-FCAST_CWS'!E90</f>
        <v>0</v>
      </c>
      <c r="BD42" s="169">
        <f>'REV-SALES-FCAST_CWS'!F90</f>
        <v>0</v>
      </c>
      <c r="BE42" s="169">
        <f>'REV-SALES-FCAST_CWS'!G90</f>
        <v>0</v>
      </c>
      <c r="BF42" s="169">
        <f>'REV-SALES-FCAST_CWS'!H90</f>
        <v>0</v>
      </c>
      <c r="BG42" s="169">
        <f>'REV-SALES-FCAST_CWS'!I90</f>
        <v>0</v>
      </c>
      <c r="BH42" s="169">
        <f>'REV-SALES-FCAST_CWS'!J90</f>
        <v>0</v>
      </c>
      <c r="BI42" s="169">
        <f>'REV-SALES-FCAST_CWS'!K90</f>
        <v>0</v>
      </c>
      <c r="BJ42" s="169">
        <f>'REV-SALES-FCAST_CWS'!L90</f>
        <v>0</v>
      </c>
      <c r="BK42" s="169">
        <f>'REV-SALES-FCAST_CWS'!M90</f>
        <v>0</v>
      </c>
      <c r="BL42" s="169">
        <f>'REV-SALES-FCAST_CWS'!N90</f>
        <v>0</v>
      </c>
      <c r="BM42" s="317">
        <f>SUM(E42:BL42)</f>
        <v>69</v>
      </c>
    </row>
    <row r="43" spans="2:65" x14ac:dyDescent="0.15">
      <c r="B43" s="47" t="s">
        <v>322</v>
      </c>
      <c r="C43" s="47"/>
      <c r="E43" s="97">
        <f>'COGS-PRICE-MARGIN_CWS'!$B28*E42</f>
        <v>0</v>
      </c>
      <c r="F43" s="97">
        <f>'COGS-PRICE-MARGIN_CWS'!$B28*F42</f>
        <v>0</v>
      </c>
      <c r="G43" s="97">
        <f>'COGS-PRICE-MARGIN_CWS'!$B28*G42</f>
        <v>0</v>
      </c>
      <c r="H43" s="97">
        <f>'COGS-PRICE-MARGIN_CWS'!$B28*H42</f>
        <v>184000</v>
      </c>
      <c r="I43" s="97">
        <f>'COGS-PRICE-MARGIN_CWS'!$B28*I42</f>
        <v>207000</v>
      </c>
      <c r="J43" s="97">
        <f>'COGS-PRICE-MARGIN_CWS'!$B28*J42</f>
        <v>230000</v>
      </c>
      <c r="K43" s="97">
        <f>'COGS-PRICE-MARGIN_CWS'!$B28*K42</f>
        <v>184000</v>
      </c>
      <c r="L43" s="97">
        <f>'COGS-PRICE-MARGIN_CWS'!$B28*L42</f>
        <v>207000</v>
      </c>
      <c r="M43" s="97">
        <f>'COGS-PRICE-MARGIN_CWS'!$B28*M42</f>
        <v>161000</v>
      </c>
      <c r="N43" s="97">
        <f>'COGS-PRICE-MARGIN_CWS'!$B28*N42</f>
        <v>161000</v>
      </c>
      <c r="O43" s="97">
        <f>'COGS-PRICE-MARGIN_CWS'!$B28*O42</f>
        <v>161000</v>
      </c>
      <c r="P43" s="97">
        <f>'COGS-PRICE-MARGIN_CWS'!$B28*P42</f>
        <v>92000</v>
      </c>
      <c r="Q43" s="97">
        <f>'COGS-PRICE-MARGIN_CWS'!$B91*Q42</f>
        <v>0</v>
      </c>
      <c r="R43" s="97">
        <f>'COGS-PRICE-MARGIN_CWS'!$B91*R42</f>
        <v>0</v>
      </c>
      <c r="S43" s="97">
        <f>'COGS-PRICE-MARGIN_CWS'!$B91*S42</f>
        <v>0</v>
      </c>
      <c r="T43" s="97">
        <f>'COGS-PRICE-MARGIN_CWS'!$B91*T42</f>
        <v>0</v>
      </c>
      <c r="U43" s="97">
        <f>'COGS-PRICE-MARGIN_CWS'!$B91*U42</f>
        <v>0</v>
      </c>
      <c r="V43" s="97">
        <f>'COGS-PRICE-MARGIN_CWS'!$B91*V42</f>
        <v>0</v>
      </c>
      <c r="W43" s="97">
        <f>'COGS-PRICE-MARGIN_CWS'!$B91*W42</f>
        <v>0</v>
      </c>
      <c r="X43" s="97">
        <f>'COGS-PRICE-MARGIN_CWS'!$B91*X42</f>
        <v>0</v>
      </c>
      <c r="Y43" s="97">
        <f>'COGS-PRICE-MARGIN_CWS'!$B91*Y42</f>
        <v>0</v>
      </c>
      <c r="Z43" s="97">
        <f>'COGS-PRICE-MARGIN_CWS'!$B91*Z42</f>
        <v>0</v>
      </c>
      <c r="AA43" s="97">
        <f>'COGS-PRICE-MARGIN_CWS'!$B91*AA42</f>
        <v>0</v>
      </c>
      <c r="AB43" s="97">
        <f>'COGS-PRICE-MARGIN_CWS'!$B91*AB42</f>
        <v>0</v>
      </c>
      <c r="AC43" s="97">
        <f>'COGS-PRICE-MARGIN_CWS'!$B112*AC42</f>
        <v>0</v>
      </c>
      <c r="AD43" s="97">
        <f>'COGS-PRICE-MARGIN_CWS'!$B112*AD42</f>
        <v>0</v>
      </c>
      <c r="AE43" s="97">
        <f>'COGS-PRICE-MARGIN_CWS'!$B112*AE42</f>
        <v>0</v>
      </c>
      <c r="AF43" s="97">
        <f>'COGS-PRICE-MARGIN_CWS'!$B112*AF42</f>
        <v>0</v>
      </c>
      <c r="AG43" s="97">
        <f>'COGS-PRICE-MARGIN_CWS'!$B112*AG42</f>
        <v>0</v>
      </c>
      <c r="AH43" s="97">
        <f>'COGS-PRICE-MARGIN_CWS'!$B112*AH42</f>
        <v>0</v>
      </c>
      <c r="AI43" s="97">
        <f>'COGS-PRICE-MARGIN_CWS'!$B112*AI42</f>
        <v>0</v>
      </c>
      <c r="AJ43" s="97">
        <f>'COGS-PRICE-MARGIN_CWS'!$B112*AJ42</f>
        <v>0</v>
      </c>
      <c r="AK43" s="97">
        <f>'COGS-PRICE-MARGIN_CWS'!$B112*AK42</f>
        <v>0</v>
      </c>
      <c r="AL43" s="97">
        <f>'COGS-PRICE-MARGIN_CWS'!$B112*AL42</f>
        <v>0</v>
      </c>
      <c r="AM43" s="97">
        <f>'COGS-PRICE-MARGIN_CWS'!$B112*AM42</f>
        <v>0</v>
      </c>
      <c r="AN43" s="97">
        <f>'COGS-PRICE-MARGIN_CWS'!$B112*AN42</f>
        <v>0</v>
      </c>
      <c r="AO43" s="97">
        <f>'COGS-PRICE-MARGIN_CWS'!$B133*AO42</f>
        <v>0</v>
      </c>
      <c r="AP43" s="97">
        <f>'COGS-PRICE-MARGIN_CWS'!$B133*AP42</f>
        <v>0</v>
      </c>
      <c r="AQ43" s="97">
        <f>'COGS-PRICE-MARGIN_CWS'!$B133*AQ42</f>
        <v>0</v>
      </c>
      <c r="AR43" s="97">
        <f>'COGS-PRICE-MARGIN_CWS'!$B133*AR42</f>
        <v>0</v>
      </c>
      <c r="AS43" s="97">
        <f>'COGS-PRICE-MARGIN_CWS'!$B133*AS42</f>
        <v>0</v>
      </c>
      <c r="AT43" s="97">
        <f>'COGS-PRICE-MARGIN_CWS'!$B133*AT42</f>
        <v>0</v>
      </c>
      <c r="AU43" s="97">
        <f>'COGS-PRICE-MARGIN_CWS'!$B133*AU42</f>
        <v>0</v>
      </c>
      <c r="AV43" s="97">
        <f>'COGS-PRICE-MARGIN_CWS'!$B133*AV42</f>
        <v>0</v>
      </c>
      <c r="AW43" s="97">
        <f>'COGS-PRICE-MARGIN_CWS'!$B133*AW42</f>
        <v>0</v>
      </c>
      <c r="AX43" s="97">
        <f>'COGS-PRICE-MARGIN_CWS'!$B133*AX42</f>
        <v>0</v>
      </c>
      <c r="AY43" s="97">
        <f>'COGS-PRICE-MARGIN_CWS'!$B133*AY42</f>
        <v>0</v>
      </c>
      <c r="AZ43" s="97">
        <f>'COGS-PRICE-MARGIN_CWS'!$B133*AZ42</f>
        <v>0</v>
      </c>
      <c r="BA43" s="97">
        <f>'COGS-PRICE-MARGIN_CWS'!$B154*BA42</f>
        <v>0</v>
      </c>
      <c r="BB43" s="97">
        <f>'COGS-PRICE-MARGIN_CWS'!$B154*BB42</f>
        <v>0</v>
      </c>
      <c r="BC43" s="97">
        <f>'COGS-PRICE-MARGIN_CWS'!$B154*BC42</f>
        <v>0</v>
      </c>
      <c r="BD43" s="97">
        <f>'COGS-PRICE-MARGIN_CWS'!$B154*BD42</f>
        <v>0</v>
      </c>
      <c r="BE43" s="97">
        <f>'COGS-PRICE-MARGIN_CWS'!$B154*BE42</f>
        <v>0</v>
      </c>
      <c r="BF43" s="97">
        <f>'COGS-PRICE-MARGIN_CWS'!$B154*BF42</f>
        <v>0</v>
      </c>
      <c r="BG43" s="97">
        <f>'COGS-PRICE-MARGIN_CWS'!$B154*BG42</f>
        <v>0</v>
      </c>
      <c r="BH43" s="97">
        <f>'COGS-PRICE-MARGIN_CWS'!$B154*BH42</f>
        <v>0</v>
      </c>
      <c r="BI43" s="97">
        <f>'COGS-PRICE-MARGIN_CWS'!$B154*BI42</f>
        <v>0</v>
      </c>
      <c r="BJ43" s="97">
        <f>'COGS-PRICE-MARGIN_CWS'!$B154*BJ42</f>
        <v>0</v>
      </c>
      <c r="BK43" s="97">
        <f>'COGS-PRICE-MARGIN_CWS'!$B154*BK42</f>
        <v>0</v>
      </c>
      <c r="BL43" s="97">
        <f>'COGS-PRICE-MARGIN_CWS'!$B154*BL42</f>
        <v>0</v>
      </c>
      <c r="BM43" s="118">
        <f>SUM(E43:BL43)</f>
        <v>1587000</v>
      </c>
    </row>
    <row r="44" spans="2:65" x14ac:dyDescent="0.15">
      <c r="B44" s="47" t="s">
        <v>351</v>
      </c>
      <c r="C44" s="47"/>
      <c r="E44" s="98">
        <f>'COGS-PRICE-MARGIN_CWS'!$C28</f>
        <v>0.09</v>
      </c>
      <c r="F44" s="98">
        <f>'COGS-PRICE-MARGIN_CWS'!$C28</f>
        <v>0.09</v>
      </c>
      <c r="G44" s="98">
        <f>'COGS-PRICE-MARGIN_CWS'!$C28</f>
        <v>0.09</v>
      </c>
      <c r="H44" s="98">
        <f>'COGS-PRICE-MARGIN_CWS'!$C28</f>
        <v>0.09</v>
      </c>
      <c r="I44" s="98">
        <f>'COGS-PRICE-MARGIN_CWS'!$C28</f>
        <v>0.09</v>
      </c>
      <c r="J44" s="98">
        <f>'COGS-PRICE-MARGIN_CWS'!$C28</f>
        <v>0.09</v>
      </c>
      <c r="K44" s="98">
        <f>'COGS-PRICE-MARGIN_CWS'!$C28</f>
        <v>0.09</v>
      </c>
      <c r="L44" s="98">
        <f>'COGS-PRICE-MARGIN_CWS'!$C28</f>
        <v>0.09</v>
      </c>
      <c r="M44" s="98">
        <f>'COGS-PRICE-MARGIN_CWS'!$C28</f>
        <v>0.09</v>
      </c>
      <c r="N44" s="98">
        <f>'COGS-PRICE-MARGIN_CWS'!$C28</f>
        <v>0.09</v>
      </c>
      <c r="O44" s="98">
        <f>'COGS-PRICE-MARGIN_CWS'!$C28</f>
        <v>0.09</v>
      </c>
      <c r="P44" s="98">
        <f>'COGS-PRICE-MARGIN_CWS'!$C28</f>
        <v>0.09</v>
      </c>
      <c r="Q44" s="98">
        <f>'COGS-PRICE-MARGIN_CWS'!$C91</f>
        <v>0</v>
      </c>
      <c r="R44" s="98">
        <f>'COGS-PRICE-MARGIN_CWS'!$C91</f>
        <v>0</v>
      </c>
      <c r="S44" s="98">
        <f>'COGS-PRICE-MARGIN_CWS'!$C91</f>
        <v>0</v>
      </c>
      <c r="T44" s="98">
        <f>'COGS-PRICE-MARGIN_CWS'!$C91</f>
        <v>0</v>
      </c>
      <c r="U44" s="98">
        <f>'COGS-PRICE-MARGIN_CWS'!$C91</f>
        <v>0</v>
      </c>
      <c r="V44" s="98">
        <f>'COGS-PRICE-MARGIN_CWS'!$C91</f>
        <v>0</v>
      </c>
      <c r="W44" s="98">
        <f>'COGS-PRICE-MARGIN_CWS'!$C91</f>
        <v>0</v>
      </c>
      <c r="X44" s="98">
        <f>'COGS-PRICE-MARGIN_CWS'!$C91</f>
        <v>0</v>
      </c>
      <c r="Y44" s="98">
        <f>'COGS-PRICE-MARGIN_CWS'!$C91</f>
        <v>0</v>
      </c>
      <c r="Z44" s="98">
        <f>'COGS-PRICE-MARGIN_CWS'!$C91</f>
        <v>0</v>
      </c>
      <c r="AA44" s="98">
        <f>'COGS-PRICE-MARGIN_CWS'!$C91</f>
        <v>0</v>
      </c>
      <c r="AB44" s="98">
        <f>'COGS-PRICE-MARGIN_CWS'!$C91</f>
        <v>0</v>
      </c>
      <c r="AC44" s="98">
        <f>'COGS-PRICE-MARGIN_CWS'!$C112</f>
        <v>0</v>
      </c>
      <c r="AD44" s="98">
        <f>'COGS-PRICE-MARGIN_CWS'!$C112</f>
        <v>0</v>
      </c>
      <c r="AE44" s="98">
        <f>'COGS-PRICE-MARGIN_CWS'!$C112</f>
        <v>0</v>
      </c>
      <c r="AF44" s="98">
        <f>'COGS-PRICE-MARGIN_CWS'!$C112</f>
        <v>0</v>
      </c>
      <c r="AG44" s="98">
        <f>'COGS-PRICE-MARGIN_CWS'!$C112</f>
        <v>0</v>
      </c>
      <c r="AH44" s="98">
        <f>'COGS-PRICE-MARGIN_CWS'!$C112</f>
        <v>0</v>
      </c>
      <c r="AI44" s="98">
        <f>'COGS-PRICE-MARGIN_CWS'!$C112</f>
        <v>0</v>
      </c>
      <c r="AJ44" s="98">
        <f>'COGS-PRICE-MARGIN_CWS'!$C112</f>
        <v>0</v>
      </c>
      <c r="AK44" s="98">
        <f>'COGS-PRICE-MARGIN_CWS'!$C112</f>
        <v>0</v>
      </c>
      <c r="AL44" s="98">
        <f>'COGS-PRICE-MARGIN_CWS'!$C112</f>
        <v>0</v>
      </c>
      <c r="AM44" s="98">
        <f>'COGS-PRICE-MARGIN_CWS'!$C112</f>
        <v>0</v>
      </c>
      <c r="AN44" s="98">
        <f>'COGS-PRICE-MARGIN_CWS'!$C112</f>
        <v>0</v>
      </c>
      <c r="AO44" s="98">
        <f>'COGS-PRICE-MARGIN_CWS'!$C133</f>
        <v>0</v>
      </c>
      <c r="AP44" s="98">
        <f>'COGS-PRICE-MARGIN_CWS'!$C133</f>
        <v>0</v>
      </c>
      <c r="AQ44" s="98">
        <f>'COGS-PRICE-MARGIN_CWS'!$C133</f>
        <v>0</v>
      </c>
      <c r="AR44" s="98">
        <f>'COGS-PRICE-MARGIN_CWS'!$C133</f>
        <v>0</v>
      </c>
      <c r="AS44" s="98">
        <f>'COGS-PRICE-MARGIN_CWS'!$C133</f>
        <v>0</v>
      </c>
      <c r="AT44" s="98">
        <f>'COGS-PRICE-MARGIN_CWS'!$C133</f>
        <v>0</v>
      </c>
      <c r="AU44" s="98">
        <f>'COGS-PRICE-MARGIN_CWS'!$C133</f>
        <v>0</v>
      </c>
      <c r="AV44" s="98">
        <f>'COGS-PRICE-MARGIN_CWS'!$C133</f>
        <v>0</v>
      </c>
      <c r="AW44" s="98">
        <f>'COGS-PRICE-MARGIN_CWS'!$C133</f>
        <v>0</v>
      </c>
      <c r="AX44" s="98">
        <f>'COGS-PRICE-MARGIN_CWS'!$C133</f>
        <v>0</v>
      </c>
      <c r="AY44" s="98">
        <f>'COGS-PRICE-MARGIN_CWS'!$C133</f>
        <v>0</v>
      </c>
      <c r="AZ44" s="98">
        <f>'COGS-PRICE-MARGIN_CWS'!$C133</f>
        <v>0</v>
      </c>
      <c r="BA44" s="98">
        <f>'COGS-PRICE-MARGIN_CWS'!$C154</f>
        <v>0</v>
      </c>
      <c r="BB44" s="98">
        <f>'COGS-PRICE-MARGIN_CWS'!$C154</f>
        <v>0</v>
      </c>
      <c r="BC44" s="98">
        <f>'COGS-PRICE-MARGIN_CWS'!$C154</f>
        <v>0</v>
      </c>
      <c r="BD44" s="98">
        <f>'COGS-PRICE-MARGIN_CWS'!$C154</f>
        <v>0</v>
      </c>
      <c r="BE44" s="98">
        <f>'COGS-PRICE-MARGIN_CWS'!$C154</f>
        <v>0</v>
      </c>
      <c r="BF44" s="98">
        <f>'COGS-PRICE-MARGIN_CWS'!$C154</f>
        <v>0</v>
      </c>
      <c r="BG44" s="98">
        <f>'COGS-PRICE-MARGIN_CWS'!$C154</f>
        <v>0</v>
      </c>
      <c r="BH44" s="98">
        <f>'COGS-PRICE-MARGIN_CWS'!$C154</f>
        <v>0</v>
      </c>
      <c r="BI44" s="98">
        <f>'COGS-PRICE-MARGIN_CWS'!$C154</f>
        <v>0</v>
      </c>
      <c r="BJ44" s="98">
        <f>'COGS-PRICE-MARGIN_CWS'!$C154</f>
        <v>0</v>
      </c>
      <c r="BK44" s="98">
        <f>'COGS-PRICE-MARGIN_CWS'!$C154</f>
        <v>0</v>
      </c>
      <c r="BL44" s="98">
        <f>'COGS-PRICE-MARGIN_CWS'!$C154</f>
        <v>0</v>
      </c>
      <c r="BM44" s="35">
        <f>COLUMNS(E44:BL44)</f>
        <v>60</v>
      </c>
    </row>
    <row r="45" spans="2:65" x14ac:dyDescent="0.15">
      <c r="B45" s="47"/>
      <c r="C45" s="47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  <c r="BJ45" s="98"/>
      <c r="BK45" s="98"/>
      <c r="BL45" s="98"/>
    </row>
    <row r="46" spans="2:65" s="14" customFormat="1" x14ac:dyDescent="0.15">
      <c r="B46" s="16" t="s">
        <v>353</v>
      </c>
      <c r="C46" s="73"/>
      <c r="E46" s="99">
        <f t="shared" ref="E46:BL46" si="13">E43*(1-E44)</f>
        <v>0</v>
      </c>
      <c r="F46" s="99">
        <f t="shared" si="13"/>
        <v>0</v>
      </c>
      <c r="G46" s="99">
        <f t="shared" si="13"/>
        <v>0</v>
      </c>
      <c r="H46" s="99">
        <f t="shared" si="13"/>
        <v>167440</v>
      </c>
      <c r="I46" s="99">
        <f t="shared" si="13"/>
        <v>188370</v>
      </c>
      <c r="J46" s="99">
        <f t="shared" si="13"/>
        <v>209300</v>
      </c>
      <c r="K46" s="99">
        <f t="shared" si="13"/>
        <v>167440</v>
      </c>
      <c r="L46" s="99">
        <f t="shared" si="13"/>
        <v>188370</v>
      </c>
      <c r="M46" s="99">
        <f t="shared" si="13"/>
        <v>146510</v>
      </c>
      <c r="N46" s="99">
        <f t="shared" si="13"/>
        <v>146510</v>
      </c>
      <c r="O46" s="99">
        <f t="shared" si="13"/>
        <v>146510</v>
      </c>
      <c r="P46" s="99">
        <f t="shared" si="13"/>
        <v>83720</v>
      </c>
      <c r="Q46" s="99">
        <f t="shared" si="13"/>
        <v>0</v>
      </c>
      <c r="R46" s="99">
        <f t="shared" si="13"/>
        <v>0</v>
      </c>
      <c r="S46" s="99">
        <f t="shared" si="13"/>
        <v>0</v>
      </c>
      <c r="T46" s="99">
        <f t="shared" si="13"/>
        <v>0</v>
      </c>
      <c r="U46" s="99">
        <f t="shared" si="13"/>
        <v>0</v>
      </c>
      <c r="V46" s="99">
        <f t="shared" si="13"/>
        <v>0</v>
      </c>
      <c r="W46" s="99">
        <f t="shared" si="13"/>
        <v>0</v>
      </c>
      <c r="X46" s="99">
        <f t="shared" si="13"/>
        <v>0</v>
      </c>
      <c r="Y46" s="99">
        <f t="shared" si="13"/>
        <v>0</v>
      </c>
      <c r="Z46" s="99">
        <f t="shared" si="13"/>
        <v>0</v>
      </c>
      <c r="AA46" s="99">
        <f t="shared" si="13"/>
        <v>0</v>
      </c>
      <c r="AB46" s="99">
        <f t="shared" si="13"/>
        <v>0</v>
      </c>
      <c r="AC46" s="99">
        <f t="shared" si="13"/>
        <v>0</v>
      </c>
      <c r="AD46" s="99">
        <f t="shared" si="13"/>
        <v>0</v>
      </c>
      <c r="AE46" s="99">
        <f t="shared" si="13"/>
        <v>0</v>
      </c>
      <c r="AF46" s="99">
        <f t="shared" si="13"/>
        <v>0</v>
      </c>
      <c r="AG46" s="99">
        <f t="shared" si="13"/>
        <v>0</v>
      </c>
      <c r="AH46" s="99">
        <f t="shared" si="13"/>
        <v>0</v>
      </c>
      <c r="AI46" s="99">
        <f t="shared" si="13"/>
        <v>0</v>
      </c>
      <c r="AJ46" s="99">
        <f t="shared" si="13"/>
        <v>0</v>
      </c>
      <c r="AK46" s="99">
        <f t="shared" si="13"/>
        <v>0</v>
      </c>
      <c r="AL46" s="99">
        <f t="shared" si="13"/>
        <v>0</v>
      </c>
      <c r="AM46" s="99">
        <f t="shared" si="13"/>
        <v>0</v>
      </c>
      <c r="AN46" s="99">
        <f t="shared" si="13"/>
        <v>0</v>
      </c>
      <c r="AO46" s="99">
        <f t="shared" si="13"/>
        <v>0</v>
      </c>
      <c r="AP46" s="99">
        <f t="shared" si="13"/>
        <v>0</v>
      </c>
      <c r="AQ46" s="99">
        <f t="shared" si="13"/>
        <v>0</v>
      </c>
      <c r="AR46" s="99">
        <f t="shared" si="13"/>
        <v>0</v>
      </c>
      <c r="AS46" s="99">
        <f t="shared" si="13"/>
        <v>0</v>
      </c>
      <c r="AT46" s="99">
        <f t="shared" si="13"/>
        <v>0</v>
      </c>
      <c r="AU46" s="99">
        <f t="shared" si="13"/>
        <v>0</v>
      </c>
      <c r="AV46" s="99">
        <f t="shared" si="13"/>
        <v>0</v>
      </c>
      <c r="AW46" s="99">
        <f t="shared" si="13"/>
        <v>0</v>
      </c>
      <c r="AX46" s="99">
        <f t="shared" si="13"/>
        <v>0</v>
      </c>
      <c r="AY46" s="99">
        <f t="shared" si="13"/>
        <v>0</v>
      </c>
      <c r="AZ46" s="99">
        <f t="shared" si="13"/>
        <v>0</v>
      </c>
      <c r="BA46" s="99">
        <f t="shared" si="13"/>
        <v>0</v>
      </c>
      <c r="BB46" s="99">
        <f t="shared" si="13"/>
        <v>0</v>
      </c>
      <c r="BC46" s="99">
        <f t="shared" si="13"/>
        <v>0</v>
      </c>
      <c r="BD46" s="99">
        <f t="shared" si="13"/>
        <v>0</v>
      </c>
      <c r="BE46" s="99">
        <f t="shared" si="13"/>
        <v>0</v>
      </c>
      <c r="BF46" s="99">
        <f t="shared" si="13"/>
        <v>0</v>
      </c>
      <c r="BG46" s="99">
        <f t="shared" si="13"/>
        <v>0</v>
      </c>
      <c r="BH46" s="99">
        <f t="shared" si="13"/>
        <v>0</v>
      </c>
      <c r="BI46" s="99">
        <f t="shared" si="13"/>
        <v>0</v>
      </c>
      <c r="BJ46" s="99">
        <f t="shared" si="13"/>
        <v>0</v>
      </c>
      <c r="BK46" s="99">
        <f t="shared" si="13"/>
        <v>0</v>
      </c>
      <c r="BL46" s="99">
        <f t="shared" si="13"/>
        <v>0</v>
      </c>
      <c r="BM46" s="118">
        <f>SUM(E46:BL46)</f>
        <v>1444170</v>
      </c>
    </row>
    <row r="47" spans="2:65" x14ac:dyDescent="0.15">
      <c r="B47" s="33"/>
      <c r="C47" s="33"/>
    </row>
    <row r="48" spans="2:65" x14ac:dyDescent="0.15">
      <c r="B48" s="16" t="s">
        <v>312</v>
      </c>
      <c r="C48" s="33"/>
    </row>
    <row r="49" spans="2:65" x14ac:dyDescent="0.15">
      <c r="B49" s="16"/>
      <c r="C49" s="33"/>
    </row>
    <row r="50" spans="2:65" x14ac:dyDescent="0.15">
      <c r="B50" s="47" t="str">
        <f>'COGS-PRICE-MARGIN_CWS'!A28</f>
        <v>Plato servicio</v>
      </c>
      <c r="C50" s="47"/>
      <c r="E50" s="97">
        <f>'COGS-PRICE-MARGIN_CWS'!$E28*E42</f>
        <v>0</v>
      </c>
      <c r="F50" s="97">
        <f>'COGS-PRICE-MARGIN_CWS'!$E28*F42</f>
        <v>0</v>
      </c>
      <c r="G50" s="97">
        <f>'COGS-PRICE-MARGIN_CWS'!$E28*G42</f>
        <v>0</v>
      </c>
      <c r="H50" s="97">
        <f>'COGS-PRICE-MARGIN_CWS'!$E28*H42</f>
        <v>104000</v>
      </c>
      <c r="I50" s="97">
        <f>'COGS-PRICE-MARGIN_CWS'!$E28*I42</f>
        <v>117000</v>
      </c>
      <c r="J50" s="97">
        <f>'COGS-PRICE-MARGIN_CWS'!$E28*J42</f>
        <v>130000</v>
      </c>
      <c r="K50" s="97">
        <f>'COGS-PRICE-MARGIN_CWS'!$E28*K42</f>
        <v>104000</v>
      </c>
      <c r="L50" s="97">
        <f>'COGS-PRICE-MARGIN_CWS'!$E28*L42</f>
        <v>117000</v>
      </c>
      <c r="M50" s="97">
        <f>'COGS-PRICE-MARGIN_CWS'!$E28*M42</f>
        <v>91000</v>
      </c>
      <c r="N50" s="97">
        <f>'COGS-PRICE-MARGIN_CWS'!$E28*N42</f>
        <v>91000</v>
      </c>
      <c r="O50" s="97">
        <f>'COGS-PRICE-MARGIN_CWS'!$E28*O42</f>
        <v>91000</v>
      </c>
      <c r="P50" s="97">
        <f>'COGS-PRICE-MARGIN_CWS'!$E28*P42</f>
        <v>52000</v>
      </c>
      <c r="Q50" s="97">
        <f>'COGS-PRICE-MARGIN_CWS'!$E91*Q42</f>
        <v>0</v>
      </c>
      <c r="R50" s="97">
        <f>'COGS-PRICE-MARGIN_CWS'!$E91*R42</f>
        <v>0</v>
      </c>
      <c r="S50" s="97">
        <f>'COGS-PRICE-MARGIN_CWS'!$E91*S42</f>
        <v>0</v>
      </c>
      <c r="T50" s="97">
        <f>'COGS-PRICE-MARGIN_CWS'!$E91*T42</f>
        <v>0</v>
      </c>
      <c r="U50" s="97">
        <f>'COGS-PRICE-MARGIN_CWS'!$E91*U42</f>
        <v>0</v>
      </c>
      <c r="V50" s="97">
        <f>'COGS-PRICE-MARGIN_CWS'!$E91*V42</f>
        <v>0</v>
      </c>
      <c r="W50" s="97">
        <f>'COGS-PRICE-MARGIN_CWS'!$E91*W42</f>
        <v>0</v>
      </c>
      <c r="X50" s="97">
        <f>'COGS-PRICE-MARGIN_CWS'!$E91*X42</f>
        <v>0</v>
      </c>
      <c r="Y50" s="97">
        <f>'COGS-PRICE-MARGIN_CWS'!$E91*Y42</f>
        <v>0</v>
      </c>
      <c r="Z50" s="97">
        <f>'COGS-PRICE-MARGIN_CWS'!$E91*Z42</f>
        <v>0</v>
      </c>
      <c r="AA50" s="97">
        <f>'COGS-PRICE-MARGIN_CWS'!$E91*AA42</f>
        <v>0</v>
      </c>
      <c r="AB50" s="97">
        <f>'COGS-PRICE-MARGIN_CWS'!$E91*AB42</f>
        <v>0</v>
      </c>
      <c r="AC50" s="97">
        <f>'COGS-PRICE-MARGIN_CWS'!$E112*AC42</f>
        <v>0</v>
      </c>
      <c r="AD50" s="97">
        <f>'COGS-PRICE-MARGIN_CWS'!$E112*AD42</f>
        <v>0</v>
      </c>
      <c r="AE50" s="97">
        <f>'COGS-PRICE-MARGIN_CWS'!$E112*AE42</f>
        <v>0</v>
      </c>
      <c r="AF50" s="97">
        <f>'COGS-PRICE-MARGIN_CWS'!$E112*AF42</f>
        <v>0</v>
      </c>
      <c r="AG50" s="97">
        <f>'COGS-PRICE-MARGIN_CWS'!$E112*AG42</f>
        <v>0</v>
      </c>
      <c r="AH50" s="97">
        <f>'COGS-PRICE-MARGIN_CWS'!$E112*AH42</f>
        <v>0</v>
      </c>
      <c r="AI50" s="97">
        <f>'COGS-PRICE-MARGIN_CWS'!$E112*AI42</f>
        <v>0</v>
      </c>
      <c r="AJ50" s="97">
        <f>'COGS-PRICE-MARGIN_CWS'!$E112*AJ42</f>
        <v>0</v>
      </c>
      <c r="AK50" s="97">
        <f>'COGS-PRICE-MARGIN_CWS'!$E112*AK42</f>
        <v>0</v>
      </c>
      <c r="AL50" s="97">
        <f>'COGS-PRICE-MARGIN_CWS'!$E112*AL42</f>
        <v>0</v>
      </c>
      <c r="AM50" s="97">
        <f>'COGS-PRICE-MARGIN_CWS'!$E112*AM42</f>
        <v>0</v>
      </c>
      <c r="AN50" s="97">
        <f>'COGS-PRICE-MARGIN_CWS'!$E112*AN42</f>
        <v>0</v>
      </c>
      <c r="AO50" s="97">
        <f>'COGS-PRICE-MARGIN_CWS'!$E133*AO42</f>
        <v>0</v>
      </c>
      <c r="AP50" s="97">
        <f>'COGS-PRICE-MARGIN_CWS'!$E133*AP42</f>
        <v>0</v>
      </c>
      <c r="AQ50" s="97">
        <f>'COGS-PRICE-MARGIN_CWS'!$E133*AQ42</f>
        <v>0</v>
      </c>
      <c r="AR50" s="97">
        <f>'COGS-PRICE-MARGIN_CWS'!$E133*AR42</f>
        <v>0</v>
      </c>
      <c r="AS50" s="97">
        <f>'COGS-PRICE-MARGIN_CWS'!$E133*AS42</f>
        <v>0</v>
      </c>
      <c r="AT50" s="97">
        <f>'COGS-PRICE-MARGIN_CWS'!$E133*AT42</f>
        <v>0</v>
      </c>
      <c r="AU50" s="97">
        <f>'COGS-PRICE-MARGIN_CWS'!$E133*AU42</f>
        <v>0</v>
      </c>
      <c r="AV50" s="97">
        <f>'COGS-PRICE-MARGIN_CWS'!$E133*AV42</f>
        <v>0</v>
      </c>
      <c r="AW50" s="97">
        <f>'COGS-PRICE-MARGIN_CWS'!$E133*AW42</f>
        <v>0</v>
      </c>
      <c r="AX50" s="97">
        <f>'COGS-PRICE-MARGIN_CWS'!$E133*AX42</f>
        <v>0</v>
      </c>
      <c r="AY50" s="97">
        <f>'COGS-PRICE-MARGIN_CWS'!$E133*AY42</f>
        <v>0</v>
      </c>
      <c r="AZ50" s="97">
        <f>'COGS-PRICE-MARGIN_CWS'!$E133*AZ42</f>
        <v>0</v>
      </c>
      <c r="BA50" s="97">
        <f>'COGS-PRICE-MARGIN_CWS'!$E154*BA42</f>
        <v>0</v>
      </c>
      <c r="BB50" s="97">
        <f>'COGS-PRICE-MARGIN_CWS'!$E154*BB42</f>
        <v>0</v>
      </c>
      <c r="BC50" s="97">
        <f>'COGS-PRICE-MARGIN_CWS'!$E154*BC42</f>
        <v>0</v>
      </c>
      <c r="BD50" s="97">
        <f>'COGS-PRICE-MARGIN_CWS'!$E154*BD42</f>
        <v>0</v>
      </c>
      <c r="BE50" s="97">
        <f>'COGS-PRICE-MARGIN_CWS'!$E154*BE42</f>
        <v>0</v>
      </c>
      <c r="BF50" s="97">
        <f>'COGS-PRICE-MARGIN_CWS'!$E154*BF42</f>
        <v>0</v>
      </c>
      <c r="BG50" s="97">
        <f>'COGS-PRICE-MARGIN_CWS'!$E154*BG42</f>
        <v>0</v>
      </c>
      <c r="BH50" s="97">
        <f>'COGS-PRICE-MARGIN_CWS'!$E154*BH42</f>
        <v>0</v>
      </c>
      <c r="BI50" s="97">
        <f>'COGS-PRICE-MARGIN_CWS'!$E154*BI42</f>
        <v>0</v>
      </c>
      <c r="BJ50" s="97">
        <f>'COGS-PRICE-MARGIN_CWS'!$E154*BJ42</f>
        <v>0</v>
      </c>
      <c r="BK50" s="97">
        <f>'COGS-PRICE-MARGIN_CWS'!$E154*BK42</f>
        <v>0</v>
      </c>
      <c r="BL50" s="97">
        <f>'COGS-PRICE-MARGIN_CWS'!$E154*BL42</f>
        <v>0</v>
      </c>
      <c r="BM50" s="118">
        <f>SUM(E50:BL50)</f>
        <v>897000</v>
      </c>
    </row>
    <row r="51" spans="2:65" x14ac:dyDescent="0.15">
      <c r="B51" s="47" t="str">
        <f>'COGS-PRICE-MARGIN_CWS'!A29</f>
        <v>Individual</v>
      </c>
      <c r="C51" s="17"/>
      <c r="E51" s="97">
        <f>'COGS-PRICE-MARGIN_CWS'!$E29*E42</f>
        <v>0</v>
      </c>
      <c r="F51" s="97">
        <f>'COGS-PRICE-MARGIN_CWS'!$E29*F42</f>
        <v>0</v>
      </c>
      <c r="G51" s="97">
        <f>'COGS-PRICE-MARGIN_CWS'!$E29*G42</f>
        <v>0</v>
      </c>
      <c r="H51" s="97">
        <f>'COGS-PRICE-MARGIN_CWS'!$E29*H42</f>
        <v>4000</v>
      </c>
      <c r="I51" s="97">
        <f>'COGS-PRICE-MARGIN_CWS'!$E29*I42</f>
        <v>4500</v>
      </c>
      <c r="J51" s="97">
        <f>'COGS-PRICE-MARGIN_CWS'!$E29*J42</f>
        <v>5000</v>
      </c>
      <c r="K51" s="97">
        <f>'COGS-PRICE-MARGIN_CWS'!$E29*K42</f>
        <v>4000</v>
      </c>
      <c r="L51" s="97">
        <f>'COGS-PRICE-MARGIN_CWS'!$E29*L42</f>
        <v>4500</v>
      </c>
      <c r="M51" s="97">
        <f>'COGS-PRICE-MARGIN_CWS'!$E29*M42</f>
        <v>3500</v>
      </c>
      <c r="N51" s="97">
        <f>'COGS-PRICE-MARGIN_CWS'!$E29*N42</f>
        <v>3500</v>
      </c>
      <c r="O51" s="97">
        <f>'COGS-PRICE-MARGIN_CWS'!$E29*O42</f>
        <v>3500</v>
      </c>
      <c r="P51" s="97">
        <f>'COGS-PRICE-MARGIN_CWS'!$E29*P42</f>
        <v>2000</v>
      </c>
      <c r="Q51" s="97">
        <f>'COGS-PRICE-MARGIN_CWS'!$E92*Q42</f>
        <v>0</v>
      </c>
      <c r="R51" s="97">
        <f>'COGS-PRICE-MARGIN_CWS'!$E92*R42</f>
        <v>0</v>
      </c>
      <c r="S51" s="97">
        <f>'COGS-PRICE-MARGIN_CWS'!$E92*S42</f>
        <v>0</v>
      </c>
      <c r="T51" s="97">
        <f>'COGS-PRICE-MARGIN_CWS'!$E92*T42</f>
        <v>0</v>
      </c>
      <c r="U51" s="97">
        <f>'COGS-PRICE-MARGIN_CWS'!$E92*U42</f>
        <v>0</v>
      </c>
      <c r="V51" s="97">
        <f>'COGS-PRICE-MARGIN_CWS'!$E92*V42</f>
        <v>0</v>
      </c>
      <c r="W51" s="97">
        <f>'COGS-PRICE-MARGIN_CWS'!$E92*W42</f>
        <v>0</v>
      </c>
      <c r="X51" s="97">
        <f>'COGS-PRICE-MARGIN_CWS'!$E92*X42</f>
        <v>0</v>
      </c>
      <c r="Y51" s="97">
        <f>'COGS-PRICE-MARGIN_CWS'!$E92*Y42</f>
        <v>0</v>
      </c>
      <c r="Z51" s="97">
        <f>'COGS-PRICE-MARGIN_CWS'!$E92*Z42</f>
        <v>0</v>
      </c>
      <c r="AA51" s="97">
        <f>'COGS-PRICE-MARGIN_CWS'!$E92*AA42</f>
        <v>0</v>
      </c>
      <c r="AB51" s="97">
        <f>'COGS-PRICE-MARGIN_CWS'!$E92*AB42</f>
        <v>0</v>
      </c>
      <c r="AC51" s="97">
        <f>'COGS-PRICE-MARGIN_CWS'!$E113*AC42</f>
        <v>0</v>
      </c>
      <c r="AD51" s="97">
        <f>'COGS-PRICE-MARGIN_CWS'!$E113*AD42</f>
        <v>0</v>
      </c>
      <c r="AE51" s="97">
        <f>'COGS-PRICE-MARGIN_CWS'!$E113*AE42</f>
        <v>0</v>
      </c>
      <c r="AF51" s="97">
        <f>'COGS-PRICE-MARGIN_CWS'!$E113*AF42</f>
        <v>0</v>
      </c>
      <c r="AG51" s="97">
        <f>'COGS-PRICE-MARGIN_CWS'!$E113*AG42</f>
        <v>0</v>
      </c>
      <c r="AH51" s="97">
        <f>'COGS-PRICE-MARGIN_CWS'!$E113*AH42</f>
        <v>0</v>
      </c>
      <c r="AI51" s="97">
        <f>'COGS-PRICE-MARGIN_CWS'!$E113*AI42</f>
        <v>0</v>
      </c>
      <c r="AJ51" s="97">
        <f>'COGS-PRICE-MARGIN_CWS'!$E113*AJ42</f>
        <v>0</v>
      </c>
      <c r="AK51" s="97">
        <f>'COGS-PRICE-MARGIN_CWS'!$E113*AK42</f>
        <v>0</v>
      </c>
      <c r="AL51" s="97">
        <f>'COGS-PRICE-MARGIN_CWS'!$E113*AL42</f>
        <v>0</v>
      </c>
      <c r="AM51" s="97">
        <f>'COGS-PRICE-MARGIN_CWS'!$E113*AM42</f>
        <v>0</v>
      </c>
      <c r="AN51" s="97">
        <f>'COGS-PRICE-MARGIN_CWS'!$E113*AN42</f>
        <v>0</v>
      </c>
      <c r="AO51" s="97">
        <f>'COGS-PRICE-MARGIN_CWS'!$E134*AO42</f>
        <v>0</v>
      </c>
      <c r="AP51" s="97">
        <f>'COGS-PRICE-MARGIN_CWS'!$E134*AP42</f>
        <v>0</v>
      </c>
      <c r="AQ51" s="97">
        <f>'COGS-PRICE-MARGIN_CWS'!$E134*AQ42</f>
        <v>0</v>
      </c>
      <c r="AR51" s="97">
        <f>'COGS-PRICE-MARGIN_CWS'!$E134*AR42</f>
        <v>0</v>
      </c>
      <c r="AS51" s="97">
        <f>'COGS-PRICE-MARGIN_CWS'!$E134*AS42</f>
        <v>0</v>
      </c>
      <c r="AT51" s="97">
        <f>'COGS-PRICE-MARGIN_CWS'!$E134*AT42</f>
        <v>0</v>
      </c>
      <c r="AU51" s="97">
        <f>'COGS-PRICE-MARGIN_CWS'!$E134*AU42</f>
        <v>0</v>
      </c>
      <c r="AV51" s="97">
        <f>'COGS-PRICE-MARGIN_CWS'!$E134*AV42</f>
        <v>0</v>
      </c>
      <c r="AW51" s="97">
        <f>'COGS-PRICE-MARGIN_CWS'!$E134*AW42</f>
        <v>0</v>
      </c>
      <c r="AX51" s="97">
        <f>'COGS-PRICE-MARGIN_CWS'!$E134*AX42</f>
        <v>0</v>
      </c>
      <c r="AY51" s="97">
        <f>'COGS-PRICE-MARGIN_CWS'!$E134*AY42</f>
        <v>0</v>
      </c>
      <c r="AZ51" s="97">
        <f>'COGS-PRICE-MARGIN_CWS'!$E134*AZ42</f>
        <v>0</v>
      </c>
      <c r="BA51" s="97">
        <f>'COGS-PRICE-MARGIN_CWS'!$E155*BA42</f>
        <v>0</v>
      </c>
      <c r="BB51" s="97">
        <f>'COGS-PRICE-MARGIN_CWS'!$E155*BB42</f>
        <v>0</v>
      </c>
      <c r="BC51" s="97">
        <f>'COGS-PRICE-MARGIN_CWS'!$E155*BC42</f>
        <v>0</v>
      </c>
      <c r="BD51" s="97">
        <f>'COGS-PRICE-MARGIN_CWS'!$E155*BD42</f>
        <v>0</v>
      </c>
      <c r="BE51" s="97">
        <f>'COGS-PRICE-MARGIN_CWS'!$E155*BE42</f>
        <v>0</v>
      </c>
      <c r="BF51" s="97">
        <f>'COGS-PRICE-MARGIN_CWS'!$E155*BF42</f>
        <v>0</v>
      </c>
      <c r="BG51" s="97">
        <f>'COGS-PRICE-MARGIN_CWS'!$E155*BG42</f>
        <v>0</v>
      </c>
      <c r="BH51" s="97">
        <f>'COGS-PRICE-MARGIN_CWS'!$E155*BH42</f>
        <v>0</v>
      </c>
      <c r="BI51" s="97">
        <f>'COGS-PRICE-MARGIN_CWS'!$E155*BI42</f>
        <v>0</v>
      </c>
      <c r="BJ51" s="97">
        <f>'COGS-PRICE-MARGIN_CWS'!$E155*BJ42</f>
        <v>0</v>
      </c>
      <c r="BK51" s="97">
        <f>'COGS-PRICE-MARGIN_CWS'!$E155*BK42</f>
        <v>0</v>
      </c>
      <c r="BL51" s="97">
        <f>'COGS-PRICE-MARGIN_CWS'!$E155*BL42</f>
        <v>0</v>
      </c>
      <c r="BM51" s="118">
        <f>SUM(E51:BL51)</f>
        <v>34500</v>
      </c>
    </row>
    <row r="52" spans="2:65" x14ac:dyDescent="0.15">
      <c r="B52" s="17" t="s">
        <v>328</v>
      </c>
      <c r="C52" s="17"/>
      <c r="E52" s="97">
        <f>'COGS-PRICE-MARGIN_CWS'!$E30*E30</f>
        <v>0</v>
      </c>
      <c r="F52" s="97">
        <f>'COGS-PRICE-MARGIN_CWS'!$E30*F42</f>
        <v>0</v>
      </c>
      <c r="G52" s="97">
        <f>'COGS-PRICE-MARGIN_CWS'!$E30*G42</f>
        <v>0</v>
      </c>
      <c r="H52" s="97">
        <f>'COGS-PRICE-MARGIN_CWS'!$E30*H42</f>
        <v>0</v>
      </c>
      <c r="I52" s="97">
        <f>'COGS-PRICE-MARGIN_CWS'!$E30*I42</f>
        <v>0</v>
      </c>
      <c r="J52" s="97">
        <f>'COGS-PRICE-MARGIN_CWS'!$E30*J42</f>
        <v>0</v>
      </c>
      <c r="K52" s="97">
        <f>'COGS-PRICE-MARGIN_CWS'!$E30*K42</f>
        <v>0</v>
      </c>
      <c r="L52" s="97">
        <f>'COGS-PRICE-MARGIN_CWS'!$E30*L42</f>
        <v>0</v>
      </c>
      <c r="M52" s="97">
        <f>'COGS-PRICE-MARGIN_CWS'!$E30*M42</f>
        <v>0</v>
      </c>
      <c r="N52" s="97">
        <f>'COGS-PRICE-MARGIN_CWS'!$E30*N42</f>
        <v>0</v>
      </c>
      <c r="O52" s="97">
        <f>'COGS-PRICE-MARGIN_CWS'!$E30*O42</f>
        <v>0</v>
      </c>
      <c r="P52" s="97">
        <f>'COGS-PRICE-MARGIN_CWS'!$E30*P42</f>
        <v>0</v>
      </c>
      <c r="Q52" s="97">
        <f>'COGS-PRICE-MARGIN_CWS'!$E93*Q42</f>
        <v>0</v>
      </c>
      <c r="R52" s="97">
        <f>'COGS-PRICE-MARGIN_CWS'!$E93*R42</f>
        <v>0</v>
      </c>
      <c r="S52" s="97">
        <f>'COGS-PRICE-MARGIN_CWS'!$E93*S42</f>
        <v>0</v>
      </c>
      <c r="T52" s="97">
        <f>'COGS-PRICE-MARGIN_CWS'!$E93*T42</f>
        <v>0</v>
      </c>
      <c r="U52" s="97">
        <f>'COGS-PRICE-MARGIN_CWS'!$E93*U42</f>
        <v>0</v>
      </c>
      <c r="V52" s="97">
        <f>'COGS-PRICE-MARGIN_CWS'!$E93*V42</f>
        <v>0</v>
      </c>
      <c r="W52" s="97">
        <f>'COGS-PRICE-MARGIN_CWS'!$E93*W42</f>
        <v>0</v>
      </c>
      <c r="X52" s="97">
        <f>'COGS-PRICE-MARGIN_CWS'!$E93*X42</f>
        <v>0</v>
      </c>
      <c r="Y52" s="97">
        <f>'COGS-PRICE-MARGIN_CWS'!$E93*Y42</f>
        <v>0</v>
      </c>
      <c r="Z52" s="97">
        <f>'COGS-PRICE-MARGIN_CWS'!$E93*Z42</f>
        <v>0</v>
      </c>
      <c r="AA52" s="97">
        <f>'COGS-PRICE-MARGIN_CWS'!$E93*AA42</f>
        <v>0</v>
      </c>
      <c r="AB52" s="97">
        <f>'COGS-PRICE-MARGIN_CWS'!$E93*AB42</f>
        <v>0</v>
      </c>
      <c r="AC52" s="97">
        <f>'COGS-PRICE-MARGIN_CWS'!$E114*AC42</f>
        <v>0</v>
      </c>
      <c r="AD52" s="97">
        <f>'COGS-PRICE-MARGIN_CWS'!$E114*AD42</f>
        <v>0</v>
      </c>
      <c r="AE52" s="97">
        <f>'COGS-PRICE-MARGIN_CWS'!$E114*AE42</f>
        <v>0</v>
      </c>
      <c r="AF52" s="97">
        <f>'COGS-PRICE-MARGIN_CWS'!$E114*AF42</f>
        <v>0</v>
      </c>
      <c r="AG52" s="97">
        <f>'COGS-PRICE-MARGIN_CWS'!$E114*AG42</f>
        <v>0</v>
      </c>
      <c r="AH52" s="97">
        <f>'COGS-PRICE-MARGIN_CWS'!$E114*AH42</f>
        <v>0</v>
      </c>
      <c r="AI52" s="97">
        <f>'COGS-PRICE-MARGIN_CWS'!$E114*AI42</f>
        <v>0</v>
      </c>
      <c r="AJ52" s="97">
        <f>'COGS-PRICE-MARGIN_CWS'!$E114*AJ42</f>
        <v>0</v>
      </c>
      <c r="AK52" s="97">
        <f>'COGS-PRICE-MARGIN_CWS'!$E114*AK42</f>
        <v>0</v>
      </c>
      <c r="AL52" s="97">
        <f>'COGS-PRICE-MARGIN_CWS'!$E114*AL42</f>
        <v>0</v>
      </c>
      <c r="AM52" s="97">
        <f>'COGS-PRICE-MARGIN_CWS'!$E114*AM42</f>
        <v>0</v>
      </c>
      <c r="AN52" s="97">
        <f>'COGS-PRICE-MARGIN_CWS'!$E114*AN42</f>
        <v>0</v>
      </c>
      <c r="AO52" s="97">
        <f>'COGS-PRICE-MARGIN_CWS'!$E135*AO42</f>
        <v>0</v>
      </c>
      <c r="AP52" s="97">
        <f>'COGS-PRICE-MARGIN_CWS'!$E135*AP42</f>
        <v>0</v>
      </c>
      <c r="AQ52" s="97">
        <f>'COGS-PRICE-MARGIN_CWS'!$E135*AQ42</f>
        <v>0</v>
      </c>
      <c r="AR52" s="97">
        <f>'COGS-PRICE-MARGIN_CWS'!$E135*AR42</f>
        <v>0</v>
      </c>
      <c r="AS52" s="97">
        <f>'COGS-PRICE-MARGIN_CWS'!$E135*AS42</f>
        <v>0</v>
      </c>
      <c r="AT52" s="97">
        <f>'COGS-PRICE-MARGIN_CWS'!$E135*AT42</f>
        <v>0</v>
      </c>
      <c r="AU52" s="97">
        <f>'COGS-PRICE-MARGIN_CWS'!$E135*AU42</f>
        <v>0</v>
      </c>
      <c r="AV52" s="97">
        <f>'COGS-PRICE-MARGIN_CWS'!$E135*AV42</f>
        <v>0</v>
      </c>
      <c r="AW52" s="97">
        <f>'COGS-PRICE-MARGIN_CWS'!$E135*AW42</f>
        <v>0</v>
      </c>
      <c r="AX52" s="97">
        <f>'COGS-PRICE-MARGIN_CWS'!$E135*AX42</f>
        <v>0</v>
      </c>
      <c r="AY52" s="97">
        <f>'COGS-PRICE-MARGIN_CWS'!$E135*AY42</f>
        <v>0</v>
      </c>
      <c r="AZ52" s="97">
        <f>'COGS-PRICE-MARGIN_CWS'!$E135*AZ42</f>
        <v>0</v>
      </c>
      <c r="BA52" s="97">
        <f>'COGS-PRICE-MARGIN_CWS'!$E156*BA42</f>
        <v>0</v>
      </c>
      <c r="BB52" s="97">
        <f>'COGS-PRICE-MARGIN_CWS'!$E156*BB42</f>
        <v>0</v>
      </c>
      <c r="BC52" s="97">
        <f>'COGS-PRICE-MARGIN_CWS'!$E156*BC42</f>
        <v>0</v>
      </c>
      <c r="BD52" s="97">
        <f>'COGS-PRICE-MARGIN_CWS'!$E156*BD42</f>
        <v>0</v>
      </c>
      <c r="BE52" s="97">
        <f>'COGS-PRICE-MARGIN_CWS'!$E156*BE42</f>
        <v>0</v>
      </c>
      <c r="BF52" s="97">
        <f>'COGS-PRICE-MARGIN_CWS'!$E156*BF42</f>
        <v>0</v>
      </c>
      <c r="BG52" s="97">
        <f>'COGS-PRICE-MARGIN_CWS'!$E156*BG42</f>
        <v>0</v>
      </c>
      <c r="BH52" s="97">
        <f>'COGS-PRICE-MARGIN_CWS'!$E156*BH42</f>
        <v>0</v>
      </c>
      <c r="BI52" s="97">
        <f>'COGS-PRICE-MARGIN_CWS'!$E156*BI42</f>
        <v>0</v>
      </c>
      <c r="BJ52" s="97">
        <f>'COGS-PRICE-MARGIN_CWS'!$E156*BJ42</f>
        <v>0</v>
      </c>
      <c r="BK52" s="97">
        <f>'COGS-PRICE-MARGIN_CWS'!$E156*BK42</f>
        <v>0</v>
      </c>
      <c r="BL52" s="97">
        <f>'COGS-PRICE-MARGIN_CWS'!$E156*BL42</f>
        <v>0</v>
      </c>
      <c r="BM52" s="118">
        <f>SUM(E52:BL52)</f>
        <v>0</v>
      </c>
    </row>
    <row r="53" spans="2:65" x14ac:dyDescent="0.15">
      <c r="B53" s="17" t="s">
        <v>326</v>
      </c>
      <c r="C53" s="17"/>
      <c r="E53" s="97">
        <f>'COGS-PRICE-MARGIN_CWS'!$E31*E42</f>
        <v>0</v>
      </c>
      <c r="F53" s="97">
        <f>'COGS-PRICE-MARGIN_CWS'!$E31*F42</f>
        <v>0</v>
      </c>
      <c r="G53" s="97">
        <f>'COGS-PRICE-MARGIN_CWS'!$E31*G42</f>
        <v>0</v>
      </c>
      <c r="H53" s="97">
        <f>'COGS-PRICE-MARGIN_CWS'!$E31*H42</f>
        <v>0</v>
      </c>
      <c r="I53" s="97">
        <f>'COGS-PRICE-MARGIN_CWS'!$E31*I42</f>
        <v>0</v>
      </c>
      <c r="J53" s="97">
        <f>'COGS-PRICE-MARGIN_CWS'!$E31*J42</f>
        <v>0</v>
      </c>
      <c r="K53" s="97">
        <f>'COGS-PRICE-MARGIN_CWS'!$E31*K42</f>
        <v>0</v>
      </c>
      <c r="L53" s="97">
        <f>'COGS-PRICE-MARGIN_CWS'!$E31*L42</f>
        <v>0</v>
      </c>
      <c r="M53" s="97">
        <f>'COGS-PRICE-MARGIN_CWS'!$E31*M42</f>
        <v>0</v>
      </c>
      <c r="N53" s="97">
        <f>'COGS-PRICE-MARGIN_CWS'!$E31*N42</f>
        <v>0</v>
      </c>
      <c r="O53" s="97">
        <f>'COGS-PRICE-MARGIN_CWS'!$E31*O42</f>
        <v>0</v>
      </c>
      <c r="P53" s="97">
        <f>'COGS-PRICE-MARGIN_CWS'!$E31*P42</f>
        <v>0</v>
      </c>
      <c r="Q53" s="97">
        <f>'COGS-PRICE-MARGIN_CWS'!$E94*Q42</f>
        <v>0</v>
      </c>
      <c r="R53" s="97">
        <f>'COGS-PRICE-MARGIN_CWS'!$E94*R42</f>
        <v>0</v>
      </c>
      <c r="S53" s="97">
        <f>'COGS-PRICE-MARGIN_CWS'!$E94*S42</f>
        <v>0</v>
      </c>
      <c r="T53" s="97">
        <f>'COGS-PRICE-MARGIN_CWS'!$E94*T42</f>
        <v>0</v>
      </c>
      <c r="U53" s="97">
        <f>'COGS-PRICE-MARGIN_CWS'!$E94*U42</f>
        <v>0</v>
      </c>
      <c r="V53" s="97">
        <f>'COGS-PRICE-MARGIN_CWS'!$E94*V42</f>
        <v>0</v>
      </c>
      <c r="W53" s="97">
        <f>'COGS-PRICE-MARGIN_CWS'!$E94*W42</f>
        <v>0</v>
      </c>
      <c r="X53" s="97">
        <f>'COGS-PRICE-MARGIN_CWS'!$E94*X42</f>
        <v>0</v>
      </c>
      <c r="Y53" s="97">
        <f>'COGS-PRICE-MARGIN_CWS'!$E94*Y42</f>
        <v>0</v>
      </c>
      <c r="Z53" s="97">
        <f>'COGS-PRICE-MARGIN_CWS'!$E94*Z42</f>
        <v>0</v>
      </c>
      <c r="AA53" s="97">
        <f>'COGS-PRICE-MARGIN_CWS'!$E94*AA42</f>
        <v>0</v>
      </c>
      <c r="AB53" s="97">
        <f>'COGS-PRICE-MARGIN_CWS'!$E94*AB42</f>
        <v>0</v>
      </c>
      <c r="AC53" s="97">
        <f>'COGS-PRICE-MARGIN_CWS'!$E115*AC42</f>
        <v>0</v>
      </c>
      <c r="AD53" s="97">
        <f>'COGS-PRICE-MARGIN_CWS'!$E115*AD42</f>
        <v>0</v>
      </c>
      <c r="AE53" s="97">
        <f>'COGS-PRICE-MARGIN_CWS'!$E115*AE42</f>
        <v>0</v>
      </c>
      <c r="AF53" s="97">
        <f>'COGS-PRICE-MARGIN_CWS'!$E115*AF42</f>
        <v>0</v>
      </c>
      <c r="AG53" s="97">
        <f>'COGS-PRICE-MARGIN_CWS'!$E115*AG42</f>
        <v>0</v>
      </c>
      <c r="AH53" s="97">
        <f>'COGS-PRICE-MARGIN_CWS'!$E115*AH42</f>
        <v>0</v>
      </c>
      <c r="AI53" s="97">
        <f>'COGS-PRICE-MARGIN_CWS'!$E115*AI42</f>
        <v>0</v>
      </c>
      <c r="AJ53" s="97">
        <f>'COGS-PRICE-MARGIN_CWS'!$E115*AJ42</f>
        <v>0</v>
      </c>
      <c r="AK53" s="97">
        <f>'COGS-PRICE-MARGIN_CWS'!$E115*AK42</f>
        <v>0</v>
      </c>
      <c r="AL53" s="97">
        <f>'COGS-PRICE-MARGIN_CWS'!$E115*AL42</f>
        <v>0</v>
      </c>
      <c r="AM53" s="97">
        <f>'COGS-PRICE-MARGIN_CWS'!$E115*AM42</f>
        <v>0</v>
      </c>
      <c r="AN53" s="97">
        <f>'COGS-PRICE-MARGIN_CWS'!$E115*AN42</f>
        <v>0</v>
      </c>
      <c r="AO53" s="97">
        <f>'COGS-PRICE-MARGIN_CWS'!$E136*AO42</f>
        <v>0</v>
      </c>
      <c r="AP53" s="97">
        <f>'COGS-PRICE-MARGIN_CWS'!$E136*AP42</f>
        <v>0</v>
      </c>
      <c r="AQ53" s="97">
        <f>'COGS-PRICE-MARGIN_CWS'!$E136*AQ42</f>
        <v>0</v>
      </c>
      <c r="AR53" s="97">
        <f>'COGS-PRICE-MARGIN_CWS'!$E136*AR42</f>
        <v>0</v>
      </c>
      <c r="AS53" s="97">
        <f>'COGS-PRICE-MARGIN_CWS'!$E136*AS42</f>
        <v>0</v>
      </c>
      <c r="AT53" s="97">
        <f>'COGS-PRICE-MARGIN_CWS'!$E136*AT42</f>
        <v>0</v>
      </c>
      <c r="AU53" s="97">
        <f>'COGS-PRICE-MARGIN_CWS'!$E136*AU42</f>
        <v>0</v>
      </c>
      <c r="AV53" s="97">
        <f>'COGS-PRICE-MARGIN_CWS'!$E136*AV42</f>
        <v>0</v>
      </c>
      <c r="AW53" s="97">
        <f>'COGS-PRICE-MARGIN_CWS'!$E136*AW42</f>
        <v>0</v>
      </c>
      <c r="AX53" s="97">
        <f>'COGS-PRICE-MARGIN_CWS'!$E136*AX42</f>
        <v>0</v>
      </c>
      <c r="AY53" s="97">
        <f>'COGS-PRICE-MARGIN_CWS'!$E136*AY42</f>
        <v>0</v>
      </c>
      <c r="AZ53" s="97">
        <f>'COGS-PRICE-MARGIN_CWS'!$E136*AZ42</f>
        <v>0</v>
      </c>
      <c r="BA53" s="97">
        <f>'COGS-PRICE-MARGIN_CWS'!$E157*BA42</f>
        <v>0</v>
      </c>
      <c r="BB53" s="97">
        <f>'COGS-PRICE-MARGIN_CWS'!$E157*BB42</f>
        <v>0</v>
      </c>
      <c r="BC53" s="97">
        <f>'COGS-PRICE-MARGIN_CWS'!$E157*BC42</f>
        <v>0</v>
      </c>
      <c r="BD53" s="97">
        <f>'COGS-PRICE-MARGIN_CWS'!$E157*BD42</f>
        <v>0</v>
      </c>
      <c r="BE53" s="97">
        <f>'COGS-PRICE-MARGIN_CWS'!$E157*BE42</f>
        <v>0</v>
      </c>
      <c r="BF53" s="97">
        <f>'COGS-PRICE-MARGIN_CWS'!$E157*BF42</f>
        <v>0</v>
      </c>
      <c r="BG53" s="97">
        <f>'COGS-PRICE-MARGIN_CWS'!$E157*BG42</f>
        <v>0</v>
      </c>
      <c r="BH53" s="97">
        <f>'COGS-PRICE-MARGIN_CWS'!$E157*BH42</f>
        <v>0</v>
      </c>
      <c r="BI53" s="97">
        <f>'COGS-PRICE-MARGIN_CWS'!$E157*BI42</f>
        <v>0</v>
      </c>
      <c r="BJ53" s="97">
        <f>'COGS-PRICE-MARGIN_CWS'!$E157*BJ42</f>
        <v>0</v>
      </c>
      <c r="BK53" s="97">
        <f>'COGS-PRICE-MARGIN_CWS'!$E157*BK42</f>
        <v>0</v>
      </c>
      <c r="BL53" s="97">
        <f>'COGS-PRICE-MARGIN_CWS'!$E157*BL42</f>
        <v>0</v>
      </c>
      <c r="BM53" s="118">
        <f>SUM(E53:BL53)</f>
        <v>0</v>
      </c>
    </row>
    <row r="54" spans="2:65" x14ac:dyDescent="0.15">
      <c r="B54" s="17"/>
      <c r="C54" s="1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</row>
    <row r="55" spans="2:65" s="14" customFormat="1" x14ac:dyDescent="0.15">
      <c r="B55" s="16" t="s">
        <v>348</v>
      </c>
      <c r="C55" s="73"/>
      <c r="E55" s="99">
        <f>SUM(E50:E53)</f>
        <v>0</v>
      </c>
      <c r="F55" s="99">
        <f t="shared" ref="F55:P55" si="14">SUM(F50:F53)</f>
        <v>0</v>
      </c>
      <c r="G55" s="99">
        <f t="shared" si="14"/>
        <v>0</v>
      </c>
      <c r="H55" s="99">
        <f t="shared" si="14"/>
        <v>108000</v>
      </c>
      <c r="I55" s="99">
        <f t="shared" si="14"/>
        <v>121500</v>
      </c>
      <c r="J55" s="99">
        <f t="shared" si="14"/>
        <v>135000</v>
      </c>
      <c r="K55" s="99">
        <f t="shared" si="14"/>
        <v>108000</v>
      </c>
      <c r="L55" s="99">
        <f t="shared" si="14"/>
        <v>121500</v>
      </c>
      <c r="M55" s="99">
        <f t="shared" si="14"/>
        <v>94500</v>
      </c>
      <c r="N55" s="99">
        <f t="shared" si="14"/>
        <v>94500</v>
      </c>
      <c r="O55" s="99">
        <f t="shared" si="14"/>
        <v>94500</v>
      </c>
      <c r="P55" s="99">
        <f t="shared" si="14"/>
        <v>54000</v>
      </c>
      <c r="Q55" s="99">
        <f>SUM(Q50:Q53)</f>
        <v>0</v>
      </c>
      <c r="R55" s="99">
        <f t="shared" ref="R55:BL55" si="15">SUM(R50:R53)</f>
        <v>0</v>
      </c>
      <c r="S55" s="99">
        <f t="shared" si="15"/>
        <v>0</v>
      </c>
      <c r="T55" s="99">
        <f t="shared" si="15"/>
        <v>0</v>
      </c>
      <c r="U55" s="99">
        <f t="shared" si="15"/>
        <v>0</v>
      </c>
      <c r="V55" s="99">
        <f t="shared" si="15"/>
        <v>0</v>
      </c>
      <c r="W55" s="99">
        <f t="shared" si="15"/>
        <v>0</v>
      </c>
      <c r="X55" s="99">
        <f t="shared" si="15"/>
        <v>0</v>
      </c>
      <c r="Y55" s="99">
        <f t="shared" si="15"/>
        <v>0</v>
      </c>
      <c r="Z55" s="99">
        <f t="shared" si="15"/>
        <v>0</v>
      </c>
      <c r="AA55" s="99">
        <f t="shared" si="15"/>
        <v>0</v>
      </c>
      <c r="AB55" s="99">
        <f t="shared" si="15"/>
        <v>0</v>
      </c>
      <c r="AC55" s="99">
        <f t="shared" si="15"/>
        <v>0</v>
      </c>
      <c r="AD55" s="99">
        <f t="shared" si="15"/>
        <v>0</v>
      </c>
      <c r="AE55" s="99">
        <f t="shared" si="15"/>
        <v>0</v>
      </c>
      <c r="AF55" s="99">
        <f t="shared" si="15"/>
        <v>0</v>
      </c>
      <c r="AG55" s="99">
        <f t="shared" si="15"/>
        <v>0</v>
      </c>
      <c r="AH55" s="99">
        <f t="shared" si="15"/>
        <v>0</v>
      </c>
      <c r="AI55" s="99">
        <f t="shared" si="15"/>
        <v>0</v>
      </c>
      <c r="AJ55" s="99">
        <f t="shared" si="15"/>
        <v>0</v>
      </c>
      <c r="AK55" s="99">
        <f t="shared" si="15"/>
        <v>0</v>
      </c>
      <c r="AL55" s="99">
        <f t="shared" si="15"/>
        <v>0</v>
      </c>
      <c r="AM55" s="99">
        <f t="shared" si="15"/>
        <v>0</v>
      </c>
      <c r="AN55" s="99">
        <f t="shared" si="15"/>
        <v>0</v>
      </c>
      <c r="AO55" s="99">
        <f t="shared" si="15"/>
        <v>0</v>
      </c>
      <c r="AP55" s="99">
        <f t="shared" si="15"/>
        <v>0</v>
      </c>
      <c r="AQ55" s="99">
        <f t="shared" si="15"/>
        <v>0</v>
      </c>
      <c r="AR55" s="99">
        <f t="shared" si="15"/>
        <v>0</v>
      </c>
      <c r="AS55" s="99">
        <f t="shared" si="15"/>
        <v>0</v>
      </c>
      <c r="AT55" s="99">
        <f t="shared" si="15"/>
        <v>0</v>
      </c>
      <c r="AU55" s="99">
        <f t="shared" si="15"/>
        <v>0</v>
      </c>
      <c r="AV55" s="99">
        <f t="shared" si="15"/>
        <v>0</v>
      </c>
      <c r="AW55" s="99">
        <f t="shared" si="15"/>
        <v>0</v>
      </c>
      <c r="AX55" s="99">
        <f t="shared" si="15"/>
        <v>0</v>
      </c>
      <c r="AY55" s="99">
        <f t="shared" si="15"/>
        <v>0</v>
      </c>
      <c r="AZ55" s="99">
        <f t="shared" si="15"/>
        <v>0</v>
      </c>
      <c r="BA55" s="99">
        <f t="shared" si="15"/>
        <v>0</v>
      </c>
      <c r="BB55" s="99">
        <f t="shared" si="15"/>
        <v>0</v>
      </c>
      <c r="BC55" s="99">
        <f t="shared" si="15"/>
        <v>0</v>
      </c>
      <c r="BD55" s="99">
        <f t="shared" si="15"/>
        <v>0</v>
      </c>
      <c r="BE55" s="99">
        <f t="shared" si="15"/>
        <v>0</v>
      </c>
      <c r="BF55" s="99">
        <f t="shared" si="15"/>
        <v>0</v>
      </c>
      <c r="BG55" s="99">
        <f t="shared" si="15"/>
        <v>0</v>
      </c>
      <c r="BH55" s="99">
        <f t="shared" si="15"/>
        <v>0</v>
      </c>
      <c r="BI55" s="99">
        <f t="shared" si="15"/>
        <v>0</v>
      </c>
      <c r="BJ55" s="99">
        <f t="shared" si="15"/>
        <v>0</v>
      </c>
      <c r="BK55" s="99">
        <f t="shared" si="15"/>
        <v>0</v>
      </c>
      <c r="BL55" s="99">
        <f t="shared" si="15"/>
        <v>0</v>
      </c>
      <c r="BM55" s="118">
        <f>SUM(E55:BL55)</f>
        <v>931500</v>
      </c>
    </row>
    <row r="56" spans="2:65" s="14" customFormat="1" x14ac:dyDescent="0.15">
      <c r="B56" s="73"/>
      <c r="C56" s="73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119"/>
    </row>
    <row r="57" spans="2:65" s="14" customFormat="1" x14ac:dyDescent="0.15">
      <c r="B57" s="73" t="s">
        <v>345</v>
      </c>
      <c r="C57" s="73"/>
      <c r="E57" s="99">
        <f t="shared" ref="E57:BL57" si="16">E46-E55</f>
        <v>0</v>
      </c>
      <c r="F57" s="99">
        <f t="shared" si="16"/>
        <v>0</v>
      </c>
      <c r="G57" s="99">
        <f t="shared" si="16"/>
        <v>0</v>
      </c>
      <c r="H57" s="99">
        <f t="shared" si="16"/>
        <v>59440</v>
      </c>
      <c r="I57" s="99">
        <f t="shared" si="16"/>
        <v>66870</v>
      </c>
      <c r="J57" s="99">
        <f t="shared" si="16"/>
        <v>74300</v>
      </c>
      <c r="K57" s="99">
        <f t="shared" si="16"/>
        <v>59440</v>
      </c>
      <c r="L57" s="99">
        <f t="shared" si="16"/>
        <v>66870</v>
      </c>
      <c r="M57" s="99">
        <f t="shared" si="16"/>
        <v>52010</v>
      </c>
      <c r="N57" s="99">
        <f t="shared" si="16"/>
        <v>52010</v>
      </c>
      <c r="O57" s="99">
        <f t="shared" si="16"/>
        <v>52010</v>
      </c>
      <c r="P57" s="99">
        <f t="shared" si="16"/>
        <v>29720</v>
      </c>
      <c r="Q57" s="99">
        <f t="shared" si="16"/>
        <v>0</v>
      </c>
      <c r="R57" s="99">
        <f t="shared" si="16"/>
        <v>0</v>
      </c>
      <c r="S57" s="99">
        <f t="shared" si="16"/>
        <v>0</v>
      </c>
      <c r="T57" s="99">
        <f t="shared" si="16"/>
        <v>0</v>
      </c>
      <c r="U57" s="99">
        <f t="shared" si="16"/>
        <v>0</v>
      </c>
      <c r="V57" s="99">
        <f t="shared" si="16"/>
        <v>0</v>
      </c>
      <c r="W57" s="99">
        <f t="shared" si="16"/>
        <v>0</v>
      </c>
      <c r="X57" s="99">
        <f t="shared" si="16"/>
        <v>0</v>
      </c>
      <c r="Y57" s="99">
        <f t="shared" si="16"/>
        <v>0</v>
      </c>
      <c r="Z57" s="99">
        <f t="shared" si="16"/>
        <v>0</v>
      </c>
      <c r="AA57" s="99">
        <f t="shared" si="16"/>
        <v>0</v>
      </c>
      <c r="AB57" s="99">
        <f t="shared" si="16"/>
        <v>0</v>
      </c>
      <c r="AC57" s="99">
        <f t="shared" si="16"/>
        <v>0</v>
      </c>
      <c r="AD57" s="99">
        <f t="shared" si="16"/>
        <v>0</v>
      </c>
      <c r="AE57" s="99">
        <f t="shared" si="16"/>
        <v>0</v>
      </c>
      <c r="AF57" s="99">
        <f t="shared" si="16"/>
        <v>0</v>
      </c>
      <c r="AG57" s="99">
        <f t="shared" si="16"/>
        <v>0</v>
      </c>
      <c r="AH57" s="99">
        <f t="shared" si="16"/>
        <v>0</v>
      </c>
      <c r="AI57" s="99">
        <f t="shared" si="16"/>
        <v>0</v>
      </c>
      <c r="AJ57" s="99">
        <f t="shared" si="16"/>
        <v>0</v>
      </c>
      <c r="AK57" s="99">
        <f t="shared" si="16"/>
        <v>0</v>
      </c>
      <c r="AL57" s="99">
        <f t="shared" si="16"/>
        <v>0</v>
      </c>
      <c r="AM57" s="99">
        <f t="shared" si="16"/>
        <v>0</v>
      </c>
      <c r="AN57" s="99">
        <f t="shared" si="16"/>
        <v>0</v>
      </c>
      <c r="AO57" s="99">
        <f t="shared" si="16"/>
        <v>0</v>
      </c>
      <c r="AP57" s="99">
        <f t="shared" si="16"/>
        <v>0</v>
      </c>
      <c r="AQ57" s="99">
        <f t="shared" si="16"/>
        <v>0</v>
      </c>
      <c r="AR57" s="99">
        <f t="shared" si="16"/>
        <v>0</v>
      </c>
      <c r="AS57" s="99">
        <f t="shared" si="16"/>
        <v>0</v>
      </c>
      <c r="AT57" s="99">
        <f t="shared" si="16"/>
        <v>0</v>
      </c>
      <c r="AU57" s="99">
        <f t="shared" si="16"/>
        <v>0</v>
      </c>
      <c r="AV57" s="99">
        <f t="shared" si="16"/>
        <v>0</v>
      </c>
      <c r="AW57" s="99">
        <f t="shared" si="16"/>
        <v>0</v>
      </c>
      <c r="AX57" s="99">
        <f t="shared" si="16"/>
        <v>0</v>
      </c>
      <c r="AY57" s="99">
        <f t="shared" si="16"/>
        <v>0</v>
      </c>
      <c r="AZ57" s="99">
        <f t="shared" si="16"/>
        <v>0</v>
      </c>
      <c r="BA57" s="99">
        <f t="shared" si="16"/>
        <v>0</v>
      </c>
      <c r="BB57" s="99">
        <f t="shared" si="16"/>
        <v>0</v>
      </c>
      <c r="BC57" s="99">
        <f t="shared" si="16"/>
        <v>0</v>
      </c>
      <c r="BD57" s="99">
        <f t="shared" si="16"/>
        <v>0</v>
      </c>
      <c r="BE57" s="99">
        <f t="shared" si="16"/>
        <v>0</v>
      </c>
      <c r="BF57" s="99">
        <f t="shared" si="16"/>
        <v>0</v>
      </c>
      <c r="BG57" s="99">
        <f t="shared" si="16"/>
        <v>0</v>
      </c>
      <c r="BH57" s="99">
        <f t="shared" si="16"/>
        <v>0</v>
      </c>
      <c r="BI57" s="99">
        <f t="shared" si="16"/>
        <v>0</v>
      </c>
      <c r="BJ57" s="99">
        <f t="shared" si="16"/>
        <v>0</v>
      </c>
      <c r="BK57" s="99">
        <f t="shared" si="16"/>
        <v>0</v>
      </c>
      <c r="BL57" s="99">
        <f t="shared" si="16"/>
        <v>0</v>
      </c>
      <c r="BM57" s="118">
        <f>SUM(E57:BL57)</f>
        <v>512670</v>
      </c>
    </row>
    <row r="58" spans="2:65" s="14" customFormat="1" x14ac:dyDescent="0.15">
      <c r="B58" s="73" t="s">
        <v>327</v>
      </c>
      <c r="C58" s="73"/>
      <c r="E58" s="100">
        <f>IF(E57&gt;0,(E57/E46),0)</f>
        <v>0</v>
      </c>
      <c r="F58" s="100">
        <f t="shared" ref="F58:BL58" si="17">IF(F57&gt;0,(F57/F46),0)</f>
        <v>0</v>
      </c>
      <c r="G58" s="100">
        <f t="shared" si="17"/>
        <v>0</v>
      </c>
      <c r="H58" s="100">
        <f t="shared" si="17"/>
        <v>0.35499283325370284</v>
      </c>
      <c r="I58" s="100">
        <f t="shared" si="17"/>
        <v>0.35499283325370284</v>
      </c>
      <c r="J58" s="100">
        <f t="shared" si="17"/>
        <v>0.35499283325370284</v>
      </c>
      <c r="K58" s="100">
        <f t="shared" si="17"/>
        <v>0.35499283325370284</v>
      </c>
      <c r="L58" s="100">
        <f t="shared" si="17"/>
        <v>0.35499283325370284</v>
      </c>
      <c r="M58" s="100">
        <f t="shared" si="17"/>
        <v>0.35499283325370284</v>
      </c>
      <c r="N58" s="100">
        <f t="shared" si="17"/>
        <v>0.35499283325370284</v>
      </c>
      <c r="O58" s="100">
        <f t="shared" si="17"/>
        <v>0.35499283325370284</v>
      </c>
      <c r="P58" s="100">
        <f t="shared" si="17"/>
        <v>0.35499283325370284</v>
      </c>
      <c r="Q58" s="100">
        <f t="shared" si="17"/>
        <v>0</v>
      </c>
      <c r="R58" s="100">
        <f t="shared" si="17"/>
        <v>0</v>
      </c>
      <c r="S58" s="100">
        <f t="shared" si="17"/>
        <v>0</v>
      </c>
      <c r="T58" s="100">
        <f t="shared" si="17"/>
        <v>0</v>
      </c>
      <c r="U58" s="100">
        <f t="shared" si="17"/>
        <v>0</v>
      </c>
      <c r="V58" s="100">
        <f t="shared" si="17"/>
        <v>0</v>
      </c>
      <c r="W58" s="100">
        <f t="shared" si="17"/>
        <v>0</v>
      </c>
      <c r="X58" s="100">
        <f t="shared" si="17"/>
        <v>0</v>
      </c>
      <c r="Y58" s="100">
        <f t="shared" si="17"/>
        <v>0</v>
      </c>
      <c r="Z58" s="100">
        <f t="shared" si="17"/>
        <v>0</v>
      </c>
      <c r="AA58" s="100">
        <f t="shared" si="17"/>
        <v>0</v>
      </c>
      <c r="AB58" s="100">
        <f t="shared" si="17"/>
        <v>0</v>
      </c>
      <c r="AC58" s="100">
        <f t="shared" si="17"/>
        <v>0</v>
      </c>
      <c r="AD58" s="100">
        <f t="shared" si="17"/>
        <v>0</v>
      </c>
      <c r="AE58" s="100">
        <f t="shared" si="17"/>
        <v>0</v>
      </c>
      <c r="AF58" s="100">
        <f t="shared" si="17"/>
        <v>0</v>
      </c>
      <c r="AG58" s="100">
        <f t="shared" si="17"/>
        <v>0</v>
      </c>
      <c r="AH58" s="100">
        <f t="shared" si="17"/>
        <v>0</v>
      </c>
      <c r="AI58" s="100">
        <f t="shared" si="17"/>
        <v>0</v>
      </c>
      <c r="AJ58" s="100">
        <f t="shared" si="17"/>
        <v>0</v>
      </c>
      <c r="AK58" s="100">
        <f t="shared" si="17"/>
        <v>0</v>
      </c>
      <c r="AL58" s="100">
        <f t="shared" si="17"/>
        <v>0</v>
      </c>
      <c r="AM58" s="100">
        <f t="shared" si="17"/>
        <v>0</v>
      </c>
      <c r="AN58" s="100">
        <f t="shared" si="17"/>
        <v>0</v>
      </c>
      <c r="AO58" s="100">
        <f t="shared" si="17"/>
        <v>0</v>
      </c>
      <c r="AP58" s="100">
        <f t="shared" si="17"/>
        <v>0</v>
      </c>
      <c r="AQ58" s="100">
        <f t="shared" si="17"/>
        <v>0</v>
      </c>
      <c r="AR58" s="100">
        <f t="shared" si="17"/>
        <v>0</v>
      </c>
      <c r="AS58" s="100">
        <f t="shared" si="17"/>
        <v>0</v>
      </c>
      <c r="AT58" s="100">
        <f t="shared" si="17"/>
        <v>0</v>
      </c>
      <c r="AU58" s="100">
        <f t="shared" si="17"/>
        <v>0</v>
      </c>
      <c r="AV58" s="100">
        <f t="shared" si="17"/>
        <v>0</v>
      </c>
      <c r="AW58" s="100">
        <f t="shared" si="17"/>
        <v>0</v>
      </c>
      <c r="AX58" s="100">
        <f t="shared" si="17"/>
        <v>0</v>
      </c>
      <c r="AY58" s="100">
        <f t="shared" si="17"/>
        <v>0</v>
      </c>
      <c r="AZ58" s="100">
        <f t="shared" si="17"/>
        <v>0</v>
      </c>
      <c r="BA58" s="100">
        <f t="shared" si="17"/>
        <v>0</v>
      </c>
      <c r="BB58" s="100">
        <f t="shared" si="17"/>
        <v>0</v>
      </c>
      <c r="BC58" s="100">
        <f t="shared" si="17"/>
        <v>0</v>
      </c>
      <c r="BD58" s="100">
        <f t="shared" si="17"/>
        <v>0</v>
      </c>
      <c r="BE58" s="100">
        <f t="shared" si="17"/>
        <v>0</v>
      </c>
      <c r="BF58" s="100">
        <f t="shared" si="17"/>
        <v>0</v>
      </c>
      <c r="BG58" s="100">
        <f t="shared" si="17"/>
        <v>0</v>
      </c>
      <c r="BH58" s="100">
        <f t="shared" si="17"/>
        <v>0</v>
      </c>
      <c r="BI58" s="100">
        <f t="shared" si="17"/>
        <v>0</v>
      </c>
      <c r="BJ58" s="100">
        <f t="shared" si="17"/>
        <v>0</v>
      </c>
      <c r="BK58" s="100">
        <f t="shared" si="17"/>
        <v>0</v>
      </c>
      <c r="BL58" s="100">
        <f t="shared" si="17"/>
        <v>0</v>
      </c>
      <c r="BM58" s="119"/>
    </row>
    <row r="60" spans="2:65" x14ac:dyDescent="0.15">
      <c r="B60" s="16" t="s">
        <v>1247</v>
      </c>
      <c r="C60" s="16"/>
    </row>
    <row r="61" spans="2:65" x14ac:dyDescent="0.15">
      <c r="B61" s="16"/>
      <c r="C61" s="16"/>
    </row>
    <row r="62" spans="2:65" x14ac:dyDescent="0.15">
      <c r="B62" s="47" t="s">
        <v>346</v>
      </c>
      <c r="C62" s="47"/>
      <c r="E62" s="98" t="str">
        <f>'COGS-PRICE-MARGIN_CWS'!$B58</f>
        <v>nc</v>
      </c>
      <c r="F62" s="98" t="str">
        <f>'COGS-PRICE-MARGIN_CWS'!$B58</f>
        <v>nc</v>
      </c>
      <c r="G62" s="98" t="str">
        <f>'COGS-PRICE-MARGIN_CWS'!$B58</f>
        <v>nc</v>
      </c>
      <c r="H62" s="98" t="str">
        <f>'COGS-PRICE-MARGIN_CWS'!$B58</f>
        <v>nc</v>
      </c>
      <c r="I62" s="98" t="str">
        <f>'COGS-PRICE-MARGIN_CWS'!$B58</f>
        <v>nc</v>
      </c>
      <c r="J62" s="98" t="str">
        <f>'COGS-PRICE-MARGIN_CWS'!$B58</f>
        <v>nc</v>
      </c>
      <c r="K62" s="98" t="str">
        <f>'COGS-PRICE-MARGIN_CWS'!$B58</f>
        <v>nc</v>
      </c>
      <c r="L62" s="98" t="str">
        <f>'COGS-PRICE-MARGIN_CWS'!$B58</f>
        <v>nc</v>
      </c>
      <c r="M62" s="98" t="str">
        <f>'COGS-PRICE-MARGIN_CWS'!$B58</f>
        <v>nc</v>
      </c>
      <c r="N62" s="98" t="str">
        <f>'COGS-PRICE-MARGIN_CWS'!$B58</f>
        <v>nc</v>
      </c>
      <c r="O62" s="98" t="str">
        <f>'COGS-PRICE-MARGIN_CWS'!$B58</f>
        <v>nc</v>
      </c>
      <c r="P62" s="98" t="str">
        <f>'COGS-PRICE-MARGIN_CWS'!$B58</f>
        <v>nc</v>
      </c>
      <c r="Q62" s="98">
        <f>'COGS-PRICE-MARGIN_CWS'!$B106</f>
        <v>0</v>
      </c>
      <c r="R62" s="98">
        <f>'COGS-PRICE-MARGIN_CWS'!$B106</f>
        <v>0</v>
      </c>
      <c r="S62" s="98">
        <f>'COGS-PRICE-MARGIN_CWS'!$B106</f>
        <v>0</v>
      </c>
      <c r="T62" s="98">
        <f>'COGS-PRICE-MARGIN_CWS'!$B106</f>
        <v>0</v>
      </c>
      <c r="U62" s="98">
        <f>'COGS-PRICE-MARGIN_CWS'!$B106</f>
        <v>0</v>
      </c>
      <c r="V62" s="98">
        <f>'COGS-PRICE-MARGIN_CWS'!$B106</f>
        <v>0</v>
      </c>
      <c r="W62" s="98">
        <f>'COGS-PRICE-MARGIN_CWS'!$B106</f>
        <v>0</v>
      </c>
      <c r="X62" s="98">
        <f>'COGS-PRICE-MARGIN_CWS'!$B106</f>
        <v>0</v>
      </c>
      <c r="Y62" s="98">
        <f>'COGS-PRICE-MARGIN_CWS'!$B106</f>
        <v>0</v>
      </c>
      <c r="Z62" s="98">
        <f>'COGS-PRICE-MARGIN_CWS'!$B106</f>
        <v>0</v>
      </c>
      <c r="AA62" s="98">
        <f>'COGS-PRICE-MARGIN_CWS'!$B106</f>
        <v>0</v>
      </c>
      <c r="AB62" s="98">
        <f>'COGS-PRICE-MARGIN_CWS'!$B106</f>
        <v>0</v>
      </c>
      <c r="AC62" s="98">
        <f>'COGS-PRICE-MARGIN_CWS'!$B127</f>
        <v>0</v>
      </c>
      <c r="AD62" s="98">
        <f>'COGS-PRICE-MARGIN_CWS'!$B127</f>
        <v>0</v>
      </c>
      <c r="AE62" s="98">
        <f>'COGS-PRICE-MARGIN_CWS'!$B127</f>
        <v>0</v>
      </c>
      <c r="AF62" s="98">
        <f>'COGS-PRICE-MARGIN_CWS'!$B127</f>
        <v>0</v>
      </c>
      <c r="AG62" s="98">
        <f>'COGS-PRICE-MARGIN_CWS'!$B127</f>
        <v>0</v>
      </c>
      <c r="AH62" s="98">
        <f>'COGS-PRICE-MARGIN_CWS'!$B127</f>
        <v>0</v>
      </c>
      <c r="AI62" s="98">
        <f>'COGS-PRICE-MARGIN_CWS'!$B127</f>
        <v>0</v>
      </c>
      <c r="AJ62" s="98">
        <f>'COGS-PRICE-MARGIN_CWS'!$B127</f>
        <v>0</v>
      </c>
      <c r="AK62" s="98">
        <f>'COGS-PRICE-MARGIN_CWS'!$B127</f>
        <v>0</v>
      </c>
      <c r="AL62" s="98">
        <f>'COGS-PRICE-MARGIN_CWS'!$B127</f>
        <v>0</v>
      </c>
      <c r="AM62" s="98">
        <f>'COGS-PRICE-MARGIN_CWS'!$B127</f>
        <v>0</v>
      </c>
      <c r="AN62" s="98">
        <f>'COGS-PRICE-MARGIN_CWS'!$B127</f>
        <v>0</v>
      </c>
      <c r="AO62" s="98">
        <f>'COGS-PRICE-MARGIN_CWS'!$B148</f>
        <v>0</v>
      </c>
      <c r="AP62" s="98">
        <f>'COGS-PRICE-MARGIN_CWS'!$B148</f>
        <v>0</v>
      </c>
      <c r="AQ62" s="98">
        <f>'COGS-PRICE-MARGIN_CWS'!$B148</f>
        <v>0</v>
      </c>
      <c r="AR62" s="98">
        <f>'COGS-PRICE-MARGIN_CWS'!$B148</f>
        <v>0</v>
      </c>
      <c r="AS62" s="98">
        <f>'COGS-PRICE-MARGIN_CWS'!$B148</f>
        <v>0</v>
      </c>
      <c r="AT62" s="98">
        <f>'COGS-PRICE-MARGIN_CWS'!$B148</f>
        <v>0</v>
      </c>
      <c r="AU62" s="98">
        <f>'COGS-PRICE-MARGIN_CWS'!$B148</f>
        <v>0</v>
      </c>
      <c r="AV62" s="98">
        <f>'COGS-PRICE-MARGIN_CWS'!$B148</f>
        <v>0</v>
      </c>
      <c r="AW62" s="98">
        <f>'COGS-PRICE-MARGIN_CWS'!$B148</f>
        <v>0</v>
      </c>
      <c r="AX62" s="98">
        <f>'COGS-PRICE-MARGIN_CWS'!$B148</f>
        <v>0</v>
      </c>
      <c r="AY62" s="98">
        <f>'COGS-PRICE-MARGIN_CWS'!$B148</f>
        <v>0</v>
      </c>
      <c r="AZ62" s="98">
        <f>'COGS-PRICE-MARGIN_CWS'!$B148</f>
        <v>0</v>
      </c>
      <c r="BA62" s="98">
        <f>'COGS-PRICE-MARGIN_CWS'!$B169</f>
        <v>0</v>
      </c>
      <c r="BB62" s="98">
        <f>'COGS-PRICE-MARGIN_CWS'!$B169</f>
        <v>0</v>
      </c>
      <c r="BC62" s="98">
        <f>'COGS-PRICE-MARGIN_CWS'!$B169</f>
        <v>0</v>
      </c>
      <c r="BD62" s="98">
        <f>'COGS-PRICE-MARGIN_CWS'!$B169</f>
        <v>0</v>
      </c>
      <c r="BE62" s="98">
        <f>'COGS-PRICE-MARGIN_CWS'!$B169</f>
        <v>0</v>
      </c>
      <c r="BF62" s="98">
        <f>'COGS-PRICE-MARGIN_CWS'!$B169</f>
        <v>0</v>
      </c>
      <c r="BG62" s="98">
        <f>'COGS-PRICE-MARGIN_CWS'!$B169</f>
        <v>0</v>
      </c>
      <c r="BH62" s="98">
        <f>'COGS-PRICE-MARGIN_CWS'!$B169</f>
        <v>0</v>
      </c>
      <c r="BI62" s="98">
        <f>'COGS-PRICE-MARGIN_CWS'!$B169</f>
        <v>0</v>
      </c>
      <c r="BJ62" s="98">
        <f>'COGS-PRICE-MARGIN_CWS'!$B169</f>
        <v>0</v>
      </c>
      <c r="BK62" s="98">
        <f>'COGS-PRICE-MARGIN_CWS'!$B169</f>
        <v>0</v>
      </c>
      <c r="BL62" s="98">
        <f>'COGS-PRICE-MARGIN_CWS'!$B169</f>
        <v>0</v>
      </c>
    </row>
    <row r="63" spans="2:65" s="102" customFormat="1" x14ac:dyDescent="0.15">
      <c r="B63" s="299" t="str">
        <f xml:space="preserve"> 'COGS-PRICE-MARGIN_CWS'!A46 &amp; " Units"</f>
        <v>% Accepting Service Units</v>
      </c>
      <c r="C63" s="299"/>
      <c r="E63" s="102" t="e">
        <f t="shared" ref="E63:BL63" si="18">E42-E64</f>
        <v>#VALUE!</v>
      </c>
      <c r="F63" s="102" t="e">
        <f t="shared" si="18"/>
        <v>#VALUE!</v>
      </c>
      <c r="G63" s="102" t="e">
        <f t="shared" si="18"/>
        <v>#VALUE!</v>
      </c>
      <c r="H63" s="102" t="e">
        <f t="shared" si="18"/>
        <v>#VALUE!</v>
      </c>
      <c r="I63" s="102" t="e">
        <f t="shared" si="18"/>
        <v>#VALUE!</v>
      </c>
      <c r="J63" s="102" t="e">
        <f t="shared" si="18"/>
        <v>#VALUE!</v>
      </c>
      <c r="K63" s="102" t="e">
        <f t="shared" si="18"/>
        <v>#VALUE!</v>
      </c>
      <c r="L63" s="102" t="e">
        <f t="shared" si="18"/>
        <v>#VALUE!</v>
      </c>
      <c r="M63" s="102" t="e">
        <f t="shared" si="18"/>
        <v>#VALUE!</v>
      </c>
      <c r="N63" s="102" t="e">
        <f t="shared" si="18"/>
        <v>#VALUE!</v>
      </c>
      <c r="O63" s="102" t="e">
        <f t="shared" si="18"/>
        <v>#VALUE!</v>
      </c>
      <c r="P63" s="102" t="e">
        <f t="shared" si="18"/>
        <v>#VALUE!</v>
      </c>
      <c r="Q63" s="102">
        <f t="shared" si="18"/>
        <v>0</v>
      </c>
      <c r="R63" s="102">
        <f t="shared" si="18"/>
        <v>0</v>
      </c>
      <c r="S63" s="102">
        <f t="shared" si="18"/>
        <v>0</v>
      </c>
      <c r="T63" s="102">
        <f t="shared" si="18"/>
        <v>0</v>
      </c>
      <c r="U63" s="102">
        <f t="shared" si="18"/>
        <v>0</v>
      </c>
      <c r="V63" s="102">
        <f t="shared" si="18"/>
        <v>0</v>
      </c>
      <c r="W63" s="102">
        <f t="shared" si="18"/>
        <v>0</v>
      </c>
      <c r="X63" s="102">
        <f t="shared" si="18"/>
        <v>0</v>
      </c>
      <c r="Y63" s="102">
        <f t="shared" si="18"/>
        <v>0</v>
      </c>
      <c r="Z63" s="102">
        <f t="shared" si="18"/>
        <v>0</v>
      </c>
      <c r="AA63" s="102">
        <f t="shared" si="18"/>
        <v>0</v>
      </c>
      <c r="AB63" s="102">
        <f t="shared" si="18"/>
        <v>0</v>
      </c>
      <c r="AC63" s="102">
        <f t="shared" si="18"/>
        <v>0</v>
      </c>
      <c r="AD63" s="102">
        <f t="shared" si="18"/>
        <v>0</v>
      </c>
      <c r="AE63" s="102">
        <f t="shared" si="18"/>
        <v>0</v>
      </c>
      <c r="AF63" s="102">
        <f t="shared" si="18"/>
        <v>0</v>
      </c>
      <c r="AG63" s="102">
        <f t="shared" si="18"/>
        <v>0</v>
      </c>
      <c r="AH63" s="102">
        <f t="shared" si="18"/>
        <v>0</v>
      </c>
      <c r="AI63" s="102">
        <f t="shared" si="18"/>
        <v>0</v>
      </c>
      <c r="AJ63" s="102">
        <f t="shared" si="18"/>
        <v>0</v>
      </c>
      <c r="AK63" s="102">
        <f t="shared" si="18"/>
        <v>0</v>
      </c>
      <c r="AL63" s="102">
        <f t="shared" si="18"/>
        <v>0</v>
      </c>
      <c r="AM63" s="102">
        <f t="shared" si="18"/>
        <v>0</v>
      </c>
      <c r="AN63" s="102">
        <f t="shared" si="18"/>
        <v>0</v>
      </c>
      <c r="AO63" s="102">
        <f t="shared" si="18"/>
        <v>0</v>
      </c>
      <c r="AP63" s="102">
        <f t="shared" si="18"/>
        <v>0</v>
      </c>
      <c r="AQ63" s="102">
        <f t="shared" si="18"/>
        <v>0</v>
      </c>
      <c r="AR63" s="102">
        <f t="shared" si="18"/>
        <v>0</v>
      </c>
      <c r="AS63" s="102">
        <f t="shared" si="18"/>
        <v>0</v>
      </c>
      <c r="AT63" s="102">
        <f t="shared" si="18"/>
        <v>0</v>
      </c>
      <c r="AU63" s="102">
        <f t="shared" si="18"/>
        <v>0</v>
      </c>
      <c r="AV63" s="102">
        <f t="shared" si="18"/>
        <v>0</v>
      </c>
      <c r="AW63" s="102">
        <f t="shared" si="18"/>
        <v>0</v>
      </c>
      <c r="AX63" s="102">
        <f t="shared" si="18"/>
        <v>0</v>
      </c>
      <c r="AY63" s="102">
        <f t="shared" si="18"/>
        <v>0</v>
      </c>
      <c r="AZ63" s="102">
        <f t="shared" si="18"/>
        <v>0</v>
      </c>
      <c r="BA63" s="102">
        <f t="shared" si="18"/>
        <v>0</v>
      </c>
      <c r="BB63" s="102">
        <f t="shared" si="18"/>
        <v>0</v>
      </c>
      <c r="BC63" s="102">
        <f t="shared" si="18"/>
        <v>0</v>
      </c>
      <c r="BD63" s="102">
        <f t="shared" si="18"/>
        <v>0</v>
      </c>
      <c r="BE63" s="102">
        <f t="shared" si="18"/>
        <v>0</v>
      </c>
      <c r="BF63" s="102">
        <f t="shared" si="18"/>
        <v>0</v>
      </c>
      <c r="BG63" s="102">
        <f t="shared" si="18"/>
        <v>0</v>
      </c>
      <c r="BH63" s="102">
        <f t="shared" si="18"/>
        <v>0</v>
      </c>
      <c r="BI63" s="102">
        <f t="shared" si="18"/>
        <v>0</v>
      </c>
      <c r="BJ63" s="102">
        <f t="shared" si="18"/>
        <v>0</v>
      </c>
      <c r="BK63" s="102">
        <f t="shared" si="18"/>
        <v>0</v>
      </c>
      <c r="BL63" s="102">
        <f t="shared" si="18"/>
        <v>0</v>
      </c>
      <c r="BM63" s="103" t="e">
        <f>SUM(E63:BL63)</f>
        <v>#VALUE!</v>
      </c>
    </row>
    <row r="64" spans="2:65" s="102" customFormat="1" x14ac:dyDescent="0.15">
      <c r="B64" s="299" t="str">
        <f xml:space="preserve"> 'COGS-PRICE-MARGIN_CWS'!A54 &amp; " Units"</f>
        <v>Hardware Units</v>
      </c>
      <c r="C64" s="299"/>
      <c r="E64" s="102" t="e">
        <f>ROUNDUP(+E42*E62,0)</f>
        <v>#VALUE!</v>
      </c>
      <c r="F64" s="102" t="e">
        <f t="shared" ref="F64:BL64" si="19">ROUNDUP(+F42*F62,0)</f>
        <v>#VALUE!</v>
      </c>
      <c r="G64" s="102" t="e">
        <f t="shared" si="19"/>
        <v>#VALUE!</v>
      </c>
      <c r="H64" s="102" t="e">
        <f t="shared" si="19"/>
        <v>#VALUE!</v>
      </c>
      <c r="I64" s="102" t="e">
        <f t="shared" si="19"/>
        <v>#VALUE!</v>
      </c>
      <c r="J64" s="102" t="e">
        <f t="shared" si="19"/>
        <v>#VALUE!</v>
      </c>
      <c r="K64" s="102" t="e">
        <f t="shared" si="19"/>
        <v>#VALUE!</v>
      </c>
      <c r="L64" s="102" t="e">
        <f t="shared" si="19"/>
        <v>#VALUE!</v>
      </c>
      <c r="M64" s="102" t="e">
        <f t="shared" si="19"/>
        <v>#VALUE!</v>
      </c>
      <c r="N64" s="102" t="e">
        <f t="shared" si="19"/>
        <v>#VALUE!</v>
      </c>
      <c r="O64" s="102" t="e">
        <f t="shared" si="19"/>
        <v>#VALUE!</v>
      </c>
      <c r="P64" s="102" t="e">
        <f t="shared" si="19"/>
        <v>#VALUE!</v>
      </c>
      <c r="Q64" s="102">
        <f t="shared" si="19"/>
        <v>0</v>
      </c>
      <c r="R64" s="102">
        <f t="shared" si="19"/>
        <v>0</v>
      </c>
      <c r="S64" s="102">
        <f t="shared" si="19"/>
        <v>0</v>
      </c>
      <c r="T64" s="102">
        <f t="shared" si="19"/>
        <v>0</v>
      </c>
      <c r="U64" s="102">
        <f t="shared" si="19"/>
        <v>0</v>
      </c>
      <c r="V64" s="102">
        <f t="shared" si="19"/>
        <v>0</v>
      </c>
      <c r="W64" s="102">
        <f t="shared" si="19"/>
        <v>0</v>
      </c>
      <c r="X64" s="102">
        <f t="shared" si="19"/>
        <v>0</v>
      </c>
      <c r="Y64" s="102">
        <f t="shared" si="19"/>
        <v>0</v>
      </c>
      <c r="Z64" s="102">
        <f t="shared" si="19"/>
        <v>0</v>
      </c>
      <c r="AA64" s="102">
        <f t="shared" si="19"/>
        <v>0</v>
      </c>
      <c r="AB64" s="102">
        <f t="shared" si="19"/>
        <v>0</v>
      </c>
      <c r="AC64" s="102">
        <f t="shared" si="19"/>
        <v>0</v>
      </c>
      <c r="AD64" s="102">
        <f t="shared" si="19"/>
        <v>0</v>
      </c>
      <c r="AE64" s="102">
        <f t="shared" si="19"/>
        <v>0</v>
      </c>
      <c r="AF64" s="102">
        <f t="shared" si="19"/>
        <v>0</v>
      </c>
      <c r="AG64" s="102">
        <f t="shared" si="19"/>
        <v>0</v>
      </c>
      <c r="AH64" s="102">
        <f t="shared" si="19"/>
        <v>0</v>
      </c>
      <c r="AI64" s="102">
        <f t="shared" si="19"/>
        <v>0</v>
      </c>
      <c r="AJ64" s="102">
        <f t="shared" si="19"/>
        <v>0</v>
      </c>
      <c r="AK64" s="102">
        <f t="shared" si="19"/>
        <v>0</v>
      </c>
      <c r="AL64" s="102">
        <f t="shared" si="19"/>
        <v>0</v>
      </c>
      <c r="AM64" s="102">
        <f t="shared" si="19"/>
        <v>0</v>
      </c>
      <c r="AN64" s="102">
        <f t="shared" si="19"/>
        <v>0</v>
      </c>
      <c r="AO64" s="102">
        <f t="shared" si="19"/>
        <v>0</v>
      </c>
      <c r="AP64" s="102">
        <f t="shared" si="19"/>
        <v>0</v>
      </c>
      <c r="AQ64" s="102">
        <f t="shared" si="19"/>
        <v>0</v>
      </c>
      <c r="AR64" s="102">
        <f t="shared" si="19"/>
        <v>0</v>
      </c>
      <c r="AS64" s="102">
        <f t="shared" si="19"/>
        <v>0</v>
      </c>
      <c r="AT64" s="102">
        <f t="shared" si="19"/>
        <v>0</v>
      </c>
      <c r="AU64" s="102">
        <f t="shared" si="19"/>
        <v>0</v>
      </c>
      <c r="AV64" s="102">
        <f t="shared" si="19"/>
        <v>0</v>
      </c>
      <c r="AW64" s="102">
        <f t="shared" si="19"/>
        <v>0</v>
      </c>
      <c r="AX64" s="102">
        <f t="shared" si="19"/>
        <v>0</v>
      </c>
      <c r="AY64" s="102">
        <f t="shared" si="19"/>
        <v>0</v>
      </c>
      <c r="AZ64" s="102">
        <f t="shared" si="19"/>
        <v>0</v>
      </c>
      <c r="BA64" s="102">
        <f t="shared" si="19"/>
        <v>0</v>
      </c>
      <c r="BB64" s="102">
        <f t="shared" si="19"/>
        <v>0</v>
      </c>
      <c r="BC64" s="102">
        <f t="shared" si="19"/>
        <v>0</v>
      </c>
      <c r="BD64" s="102">
        <f t="shared" si="19"/>
        <v>0</v>
      </c>
      <c r="BE64" s="102">
        <f t="shared" si="19"/>
        <v>0</v>
      </c>
      <c r="BF64" s="102">
        <f t="shared" si="19"/>
        <v>0</v>
      </c>
      <c r="BG64" s="102">
        <f t="shared" si="19"/>
        <v>0</v>
      </c>
      <c r="BH64" s="102">
        <f t="shared" si="19"/>
        <v>0</v>
      </c>
      <c r="BI64" s="102">
        <f t="shared" si="19"/>
        <v>0</v>
      </c>
      <c r="BJ64" s="102">
        <f t="shared" si="19"/>
        <v>0</v>
      </c>
      <c r="BK64" s="102">
        <f t="shared" si="19"/>
        <v>0</v>
      </c>
      <c r="BL64" s="102">
        <f t="shared" si="19"/>
        <v>0</v>
      </c>
      <c r="BM64" s="103" t="e">
        <f>SUM(E64:BL64)</f>
        <v>#VALUE!</v>
      </c>
    </row>
    <row r="65" spans="2:66" x14ac:dyDescent="0.15">
      <c r="B65" s="47"/>
      <c r="C65" s="47"/>
    </row>
    <row r="66" spans="2:66" x14ac:dyDescent="0.15">
      <c r="B66" s="14" t="str">
        <f>B63</f>
        <v>% Accepting Service Units</v>
      </c>
      <c r="C66" s="14"/>
    </row>
    <row r="67" spans="2:66" x14ac:dyDescent="0.15">
      <c r="B67" s="47" t="str">
        <f>'COGS-PRICE-MARGIN_CWS'!A47</f>
        <v>Total Domicilio Services</v>
      </c>
      <c r="C67" s="47"/>
      <c r="E67" s="378" t="e">
        <f>'COGS-PRICE-MARGIN_CWS'!$B50*E63</f>
        <v>#VALUE!</v>
      </c>
      <c r="F67" s="378" t="e">
        <f>'COGS-PRICE-MARGIN_CWS'!$B50*F63</f>
        <v>#VALUE!</v>
      </c>
      <c r="G67" s="378" t="e">
        <f>'COGS-PRICE-MARGIN_CWS'!$B50*G63</f>
        <v>#VALUE!</v>
      </c>
      <c r="H67" s="378" t="e">
        <f>'COGS-PRICE-MARGIN_CWS'!$B50*H63</f>
        <v>#VALUE!</v>
      </c>
      <c r="I67" s="378" t="e">
        <f>'COGS-PRICE-MARGIN_CWS'!$B50*I63</f>
        <v>#VALUE!</v>
      </c>
      <c r="J67" s="378" t="e">
        <f>'COGS-PRICE-MARGIN_CWS'!$B50*J63</f>
        <v>#VALUE!</v>
      </c>
      <c r="K67" s="378" t="e">
        <f>'COGS-PRICE-MARGIN_CWS'!$B50*K63</f>
        <v>#VALUE!</v>
      </c>
      <c r="L67" s="378" t="e">
        <f>'COGS-PRICE-MARGIN_CWS'!$B50*L63</f>
        <v>#VALUE!</v>
      </c>
      <c r="M67" s="378" t="e">
        <f>'COGS-PRICE-MARGIN_CWS'!$B50*M63</f>
        <v>#VALUE!</v>
      </c>
      <c r="N67" s="378" t="e">
        <f>'COGS-PRICE-MARGIN_CWS'!$B50*N63</f>
        <v>#VALUE!</v>
      </c>
      <c r="O67" s="378" t="e">
        <f>'COGS-PRICE-MARGIN_CWS'!$B50*O63</f>
        <v>#VALUE!</v>
      </c>
      <c r="P67" s="378" t="e">
        <f>'COGS-PRICE-MARGIN_CWS'!$B50*P63</f>
        <v>#VALUE!</v>
      </c>
      <c r="Q67" s="90" t="e">
        <f>'COGS-PRICE-MARGIN_CWS'!$B98*Q63</f>
        <v>#VALUE!</v>
      </c>
      <c r="R67" s="90" t="e">
        <f>'COGS-PRICE-MARGIN_CWS'!$B98*R63</f>
        <v>#VALUE!</v>
      </c>
      <c r="S67" s="90" t="e">
        <f>'COGS-PRICE-MARGIN_CWS'!$B98*S63</f>
        <v>#VALUE!</v>
      </c>
      <c r="T67" s="90" t="e">
        <f>'COGS-PRICE-MARGIN_CWS'!$B98*T63</f>
        <v>#VALUE!</v>
      </c>
      <c r="U67" s="90" t="e">
        <f>'COGS-PRICE-MARGIN_CWS'!$B98*U63</f>
        <v>#VALUE!</v>
      </c>
      <c r="V67" s="90" t="e">
        <f>'COGS-PRICE-MARGIN_CWS'!$B98*V63</f>
        <v>#VALUE!</v>
      </c>
      <c r="W67" s="90" t="e">
        <f>'COGS-PRICE-MARGIN_CWS'!$B98*W63</f>
        <v>#VALUE!</v>
      </c>
      <c r="X67" s="90" t="e">
        <f>'COGS-PRICE-MARGIN_CWS'!$B98*X63</f>
        <v>#VALUE!</v>
      </c>
      <c r="Y67" s="90" t="e">
        <f>'COGS-PRICE-MARGIN_CWS'!$B98*Y63</f>
        <v>#VALUE!</v>
      </c>
      <c r="Z67" s="90" t="e">
        <f>'COGS-PRICE-MARGIN_CWS'!$B98*Z63</f>
        <v>#VALUE!</v>
      </c>
      <c r="AA67" s="90" t="e">
        <f>'COGS-PRICE-MARGIN_CWS'!$B98*AA63</f>
        <v>#VALUE!</v>
      </c>
      <c r="AB67" s="90" t="e">
        <f>'COGS-PRICE-MARGIN_CWS'!$B98*AB63</f>
        <v>#VALUE!</v>
      </c>
      <c r="AC67" s="90" t="e">
        <f>'COGS-PRICE-MARGIN_CWS'!$B119*AC63</f>
        <v>#VALUE!</v>
      </c>
      <c r="AD67" s="90" t="e">
        <f>'COGS-PRICE-MARGIN_CWS'!$B119*AD63</f>
        <v>#VALUE!</v>
      </c>
      <c r="AE67" s="90" t="e">
        <f>'COGS-PRICE-MARGIN_CWS'!$B119*AE63</f>
        <v>#VALUE!</v>
      </c>
      <c r="AF67" s="90" t="e">
        <f>'COGS-PRICE-MARGIN_CWS'!$B119*AF63</f>
        <v>#VALUE!</v>
      </c>
      <c r="AG67" s="90" t="e">
        <f>'COGS-PRICE-MARGIN_CWS'!$B119*AG63</f>
        <v>#VALUE!</v>
      </c>
      <c r="AH67" s="90" t="e">
        <f>'COGS-PRICE-MARGIN_CWS'!$B119*AH63</f>
        <v>#VALUE!</v>
      </c>
      <c r="AI67" s="90" t="e">
        <f>'COGS-PRICE-MARGIN_CWS'!$B119*AI63</f>
        <v>#VALUE!</v>
      </c>
      <c r="AJ67" s="90" t="e">
        <f>'COGS-PRICE-MARGIN_CWS'!$B119*AJ63</f>
        <v>#VALUE!</v>
      </c>
      <c r="AK67" s="90" t="e">
        <f>'COGS-PRICE-MARGIN_CWS'!$B119*AK63</f>
        <v>#VALUE!</v>
      </c>
      <c r="AL67" s="90" t="e">
        <f>'COGS-PRICE-MARGIN_CWS'!$B119*AL63</f>
        <v>#VALUE!</v>
      </c>
      <c r="AM67" s="90" t="e">
        <f>'COGS-PRICE-MARGIN_CWS'!$B119*AM63</f>
        <v>#VALUE!</v>
      </c>
      <c r="AN67" s="90" t="e">
        <f>'COGS-PRICE-MARGIN_CWS'!$B119*AN63</f>
        <v>#VALUE!</v>
      </c>
      <c r="AO67" s="90">
        <f>'COGS-PRICE-MARGIN_CWS'!$B140*AO63</f>
        <v>0</v>
      </c>
      <c r="AP67" s="90">
        <f>'COGS-PRICE-MARGIN_CWS'!$B140*AP63</f>
        <v>0</v>
      </c>
      <c r="AQ67" s="90">
        <f>'COGS-PRICE-MARGIN_CWS'!$B140*AQ63</f>
        <v>0</v>
      </c>
      <c r="AR67" s="90">
        <f>'COGS-PRICE-MARGIN_CWS'!$B140*AR63</f>
        <v>0</v>
      </c>
      <c r="AS67" s="90">
        <f>'COGS-PRICE-MARGIN_CWS'!$B140*AS63</f>
        <v>0</v>
      </c>
      <c r="AT67" s="90">
        <f>'COGS-PRICE-MARGIN_CWS'!$B140*AT63</f>
        <v>0</v>
      </c>
      <c r="AU67" s="90">
        <f>'COGS-PRICE-MARGIN_CWS'!$B140*AU63</f>
        <v>0</v>
      </c>
      <c r="AV67" s="90">
        <f>'COGS-PRICE-MARGIN_CWS'!$B140*AV63</f>
        <v>0</v>
      </c>
      <c r="AW67" s="90">
        <f>'COGS-PRICE-MARGIN_CWS'!$B140*AW63</f>
        <v>0</v>
      </c>
      <c r="AX67" s="90">
        <f>'COGS-PRICE-MARGIN_CWS'!$B140*AX63</f>
        <v>0</v>
      </c>
      <c r="AY67" s="90">
        <f>'COGS-PRICE-MARGIN_CWS'!$B140*AY63</f>
        <v>0</v>
      </c>
      <c r="AZ67" s="90">
        <f>'COGS-PRICE-MARGIN_CWS'!$B140*AZ63</f>
        <v>0</v>
      </c>
      <c r="BA67" s="90">
        <f>'COGS-PRICE-MARGIN_CWS'!$B161*BA63</f>
        <v>0</v>
      </c>
      <c r="BB67" s="90">
        <f>'COGS-PRICE-MARGIN_CWS'!$B161*BB63</f>
        <v>0</v>
      </c>
      <c r="BC67" s="90">
        <f>'COGS-PRICE-MARGIN_CWS'!$B161*BC63</f>
        <v>0</v>
      </c>
      <c r="BD67" s="90">
        <f>'COGS-PRICE-MARGIN_CWS'!$B161*BD63</f>
        <v>0</v>
      </c>
      <c r="BE67" s="90">
        <f>'COGS-PRICE-MARGIN_CWS'!$B161*BE63</f>
        <v>0</v>
      </c>
      <c r="BF67" s="90">
        <f>'COGS-PRICE-MARGIN_CWS'!$B161*BF63</f>
        <v>0</v>
      </c>
      <c r="BG67" s="90">
        <f>'COGS-PRICE-MARGIN_CWS'!$B161*BG63</f>
        <v>0</v>
      </c>
      <c r="BH67" s="90">
        <f>'COGS-PRICE-MARGIN_CWS'!$B161*BH63</f>
        <v>0</v>
      </c>
      <c r="BI67" s="90">
        <f>'COGS-PRICE-MARGIN_CWS'!$B161*BI63</f>
        <v>0</v>
      </c>
      <c r="BJ67" s="90">
        <f>'COGS-PRICE-MARGIN_CWS'!$B161*BJ63</f>
        <v>0</v>
      </c>
      <c r="BK67" s="90">
        <f>'COGS-PRICE-MARGIN_CWS'!$B161*BK63</f>
        <v>0</v>
      </c>
      <c r="BL67" s="90">
        <f>'COGS-PRICE-MARGIN_CWS'!$B161*BL63</f>
        <v>0</v>
      </c>
      <c r="BM67" s="118" t="e">
        <f>SUM(E67:BL67)</f>
        <v>#VALUE!</v>
      </c>
    </row>
    <row r="68" spans="2:66" x14ac:dyDescent="0.15">
      <c r="B68" s="47" t="s">
        <v>347</v>
      </c>
      <c r="C68" s="47"/>
      <c r="E68" s="379">
        <f>'COGS-PRICE-MARGIN_CWS'!$C47</f>
        <v>0</v>
      </c>
      <c r="F68" s="379">
        <f>'COGS-PRICE-MARGIN_CWS'!$C47</f>
        <v>0</v>
      </c>
      <c r="G68" s="379">
        <f>'COGS-PRICE-MARGIN_CWS'!$C47</f>
        <v>0</v>
      </c>
      <c r="H68" s="379">
        <f>'COGS-PRICE-MARGIN_CWS'!$C47</f>
        <v>0</v>
      </c>
      <c r="I68" s="379">
        <f>'COGS-PRICE-MARGIN_CWS'!$C47</f>
        <v>0</v>
      </c>
      <c r="J68" s="379">
        <f>'COGS-PRICE-MARGIN_CWS'!$C47</f>
        <v>0</v>
      </c>
      <c r="K68" s="379">
        <f>'COGS-PRICE-MARGIN_CWS'!$C47</f>
        <v>0</v>
      </c>
      <c r="L68" s="379">
        <f>'COGS-PRICE-MARGIN_CWS'!$C47</f>
        <v>0</v>
      </c>
      <c r="M68" s="379">
        <f>'COGS-PRICE-MARGIN_CWS'!$C47</f>
        <v>0</v>
      </c>
      <c r="N68" s="379">
        <f>'COGS-PRICE-MARGIN_CWS'!$C47</f>
        <v>0</v>
      </c>
      <c r="O68" s="379">
        <f>'COGS-PRICE-MARGIN_CWS'!$C47</f>
        <v>0</v>
      </c>
      <c r="P68" s="379">
        <f>'COGS-PRICE-MARGIN_CWS'!$C47</f>
        <v>0</v>
      </c>
      <c r="Q68" s="98">
        <f>'COGS-PRICE-MARGIN_CWS'!$C98</f>
        <v>0</v>
      </c>
      <c r="R68" s="98">
        <f>'COGS-PRICE-MARGIN_CWS'!$C98</f>
        <v>0</v>
      </c>
      <c r="S68" s="98">
        <f>'COGS-PRICE-MARGIN_CWS'!$C98</f>
        <v>0</v>
      </c>
      <c r="T68" s="98">
        <f>'COGS-PRICE-MARGIN_CWS'!$C98</f>
        <v>0</v>
      </c>
      <c r="U68" s="98">
        <f>'COGS-PRICE-MARGIN_CWS'!$C98</f>
        <v>0</v>
      </c>
      <c r="V68" s="98">
        <f>'COGS-PRICE-MARGIN_CWS'!$C98</f>
        <v>0</v>
      </c>
      <c r="W68" s="98">
        <f>'COGS-PRICE-MARGIN_CWS'!$C98</f>
        <v>0</v>
      </c>
      <c r="X68" s="98">
        <f>'COGS-PRICE-MARGIN_CWS'!$C98</f>
        <v>0</v>
      </c>
      <c r="Y68" s="98">
        <f>'COGS-PRICE-MARGIN_CWS'!$C98</f>
        <v>0</v>
      </c>
      <c r="Z68" s="98">
        <f>'COGS-PRICE-MARGIN_CWS'!$C98</f>
        <v>0</v>
      </c>
      <c r="AA68" s="98">
        <f>'COGS-PRICE-MARGIN_CWS'!$C98</f>
        <v>0</v>
      </c>
      <c r="AB68" s="98">
        <f>'COGS-PRICE-MARGIN_CWS'!$C98</f>
        <v>0</v>
      </c>
      <c r="AC68" s="98">
        <f>'COGS-PRICE-MARGIN_CWS'!$C119</f>
        <v>0</v>
      </c>
      <c r="AD68" s="98">
        <f>'COGS-PRICE-MARGIN_CWS'!$C119</f>
        <v>0</v>
      </c>
      <c r="AE68" s="98">
        <f>'COGS-PRICE-MARGIN_CWS'!$C119</f>
        <v>0</v>
      </c>
      <c r="AF68" s="98">
        <f>'COGS-PRICE-MARGIN_CWS'!$C119</f>
        <v>0</v>
      </c>
      <c r="AG68" s="98">
        <f>'COGS-PRICE-MARGIN_CWS'!$C119</f>
        <v>0</v>
      </c>
      <c r="AH68" s="98">
        <f>'COGS-PRICE-MARGIN_CWS'!$C119</f>
        <v>0</v>
      </c>
      <c r="AI68" s="98">
        <f>'COGS-PRICE-MARGIN_CWS'!$C119</f>
        <v>0</v>
      </c>
      <c r="AJ68" s="98">
        <f>'COGS-PRICE-MARGIN_CWS'!$C119</f>
        <v>0</v>
      </c>
      <c r="AK68" s="98">
        <f>'COGS-PRICE-MARGIN_CWS'!$C119</f>
        <v>0</v>
      </c>
      <c r="AL68" s="98">
        <f>'COGS-PRICE-MARGIN_CWS'!$C119</f>
        <v>0</v>
      </c>
      <c r="AM68" s="98">
        <f>'COGS-PRICE-MARGIN_CWS'!$C119</f>
        <v>0</v>
      </c>
      <c r="AN68" s="98">
        <f>'COGS-PRICE-MARGIN_CWS'!$C119</f>
        <v>0</v>
      </c>
      <c r="AO68" s="98">
        <f>'COGS-PRICE-MARGIN_CWS'!$C140</f>
        <v>0</v>
      </c>
      <c r="AP68" s="98">
        <f>'COGS-PRICE-MARGIN_CWS'!$C140</f>
        <v>0</v>
      </c>
      <c r="AQ68" s="98">
        <f>'COGS-PRICE-MARGIN_CWS'!$C140</f>
        <v>0</v>
      </c>
      <c r="AR68" s="98">
        <f>'COGS-PRICE-MARGIN_CWS'!$C140</f>
        <v>0</v>
      </c>
      <c r="AS68" s="98">
        <f>'COGS-PRICE-MARGIN_CWS'!$C140</f>
        <v>0</v>
      </c>
      <c r="AT68" s="98">
        <f>'COGS-PRICE-MARGIN_CWS'!$C140</f>
        <v>0</v>
      </c>
      <c r="AU68" s="98">
        <f>'COGS-PRICE-MARGIN_CWS'!$C140</f>
        <v>0</v>
      </c>
      <c r="AV68" s="98">
        <f>'COGS-PRICE-MARGIN_CWS'!$C140</f>
        <v>0</v>
      </c>
      <c r="AW68" s="98">
        <f>'COGS-PRICE-MARGIN_CWS'!$C140</f>
        <v>0</v>
      </c>
      <c r="AX68" s="98">
        <f>'COGS-PRICE-MARGIN_CWS'!$C140</f>
        <v>0</v>
      </c>
      <c r="AY68" s="98">
        <f>'COGS-PRICE-MARGIN_CWS'!$C140</f>
        <v>0</v>
      </c>
      <c r="AZ68" s="98">
        <f>'COGS-PRICE-MARGIN_CWS'!$C140</f>
        <v>0</v>
      </c>
      <c r="BA68" s="98">
        <f>'COGS-PRICE-MARGIN_CWS'!$C161</f>
        <v>0</v>
      </c>
      <c r="BB68" s="98">
        <f>'COGS-PRICE-MARGIN_CWS'!$C161</f>
        <v>0</v>
      </c>
      <c r="BC68" s="98">
        <f>'COGS-PRICE-MARGIN_CWS'!$C161</f>
        <v>0</v>
      </c>
      <c r="BD68" s="98">
        <f>'COGS-PRICE-MARGIN_CWS'!$C161</f>
        <v>0</v>
      </c>
      <c r="BE68" s="98">
        <f>'COGS-PRICE-MARGIN_CWS'!$C161</f>
        <v>0</v>
      </c>
      <c r="BF68" s="98">
        <f>'COGS-PRICE-MARGIN_CWS'!$C161</f>
        <v>0</v>
      </c>
      <c r="BG68" s="98">
        <f>'COGS-PRICE-MARGIN_CWS'!$C161</f>
        <v>0</v>
      </c>
      <c r="BH68" s="98">
        <f>'COGS-PRICE-MARGIN_CWS'!$C161</f>
        <v>0</v>
      </c>
      <c r="BI68" s="98">
        <f>'COGS-PRICE-MARGIN_CWS'!$C161</f>
        <v>0</v>
      </c>
      <c r="BJ68" s="98">
        <f>'COGS-PRICE-MARGIN_CWS'!$C161</f>
        <v>0</v>
      </c>
      <c r="BK68" s="98">
        <f>'COGS-PRICE-MARGIN_CWS'!$C161</f>
        <v>0</v>
      </c>
      <c r="BL68" s="98">
        <f>'COGS-PRICE-MARGIN_CWS'!$C161</f>
        <v>0</v>
      </c>
    </row>
    <row r="69" spans="2:66" x14ac:dyDescent="0.15">
      <c r="B69" s="47" t="str">
        <f>B67 &amp; " Ingreso"</f>
        <v>Total Domicilio Services Ingreso</v>
      </c>
      <c r="C69" s="47"/>
      <c r="E69" s="378" t="e">
        <f t="shared" ref="E69:BL69" si="20">E67*(1-E68)</f>
        <v>#VALUE!</v>
      </c>
      <c r="F69" s="378" t="e">
        <f t="shared" si="20"/>
        <v>#VALUE!</v>
      </c>
      <c r="G69" s="378" t="e">
        <f t="shared" si="20"/>
        <v>#VALUE!</v>
      </c>
      <c r="H69" s="378" t="e">
        <f t="shared" si="20"/>
        <v>#VALUE!</v>
      </c>
      <c r="I69" s="378" t="e">
        <f t="shared" si="20"/>
        <v>#VALUE!</v>
      </c>
      <c r="J69" s="378" t="e">
        <f t="shared" si="20"/>
        <v>#VALUE!</v>
      </c>
      <c r="K69" s="378" t="e">
        <f t="shared" si="20"/>
        <v>#VALUE!</v>
      </c>
      <c r="L69" s="378" t="e">
        <f t="shared" si="20"/>
        <v>#VALUE!</v>
      </c>
      <c r="M69" s="378" t="e">
        <f t="shared" si="20"/>
        <v>#VALUE!</v>
      </c>
      <c r="N69" s="378" t="e">
        <f t="shared" si="20"/>
        <v>#VALUE!</v>
      </c>
      <c r="O69" s="378" t="e">
        <f t="shared" si="20"/>
        <v>#VALUE!</v>
      </c>
      <c r="P69" s="378" t="e">
        <f t="shared" si="20"/>
        <v>#VALUE!</v>
      </c>
      <c r="Q69" s="90" t="e">
        <f t="shared" si="20"/>
        <v>#VALUE!</v>
      </c>
      <c r="R69" s="90" t="e">
        <f t="shared" si="20"/>
        <v>#VALUE!</v>
      </c>
      <c r="S69" s="90" t="e">
        <f t="shared" si="20"/>
        <v>#VALUE!</v>
      </c>
      <c r="T69" s="90" t="e">
        <f t="shared" si="20"/>
        <v>#VALUE!</v>
      </c>
      <c r="U69" s="90" t="e">
        <f t="shared" si="20"/>
        <v>#VALUE!</v>
      </c>
      <c r="V69" s="90" t="e">
        <f t="shared" si="20"/>
        <v>#VALUE!</v>
      </c>
      <c r="W69" s="90" t="e">
        <f t="shared" si="20"/>
        <v>#VALUE!</v>
      </c>
      <c r="X69" s="90" t="e">
        <f t="shared" si="20"/>
        <v>#VALUE!</v>
      </c>
      <c r="Y69" s="90" t="e">
        <f t="shared" si="20"/>
        <v>#VALUE!</v>
      </c>
      <c r="Z69" s="90" t="e">
        <f t="shared" si="20"/>
        <v>#VALUE!</v>
      </c>
      <c r="AA69" s="90" t="e">
        <f t="shared" si="20"/>
        <v>#VALUE!</v>
      </c>
      <c r="AB69" s="90" t="e">
        <f t="shared" si="20"/>
        <v>#VALUE!</v>
      </c>
      <c r="AC69" s="90" t="e">
        <f t="shared" si="20"/>
        <v>#VALUE!</v>
      </c>
      <c r="AD69" s="90" t="e">
        <f t="shared" si="20"/>
        <v>#VALUE!</v>
      </c>
      <c r="AE69" s="90" t="e">
        <f t="shared" si="20"/>
        <v>#VALUE!</v>
      </c>
      <c r="AF69" s="90" t="e">
        <f t="shared" si="20"/>
        <v>#VALUE!</v>
      </c>
      <c r="AG69" s="90" t="e">
        <f t="shared" si="20"/>
        <v>#VALUE!</v>
      </c>
      <c r="AH69" s="90" t="e">
        <f t="shared" si="20"/>
        <v>#VALUE!</v>
      </c>
      <c r="AI69" s="90" t="e">
        <f t="shared" si="20"/>
        <v>#VALUE!</v>
      </c>
      <c r="AJ69" s="90" t="e">
        <f t="shared" si="20"/>
        <v>#VALUE!</v>
      </c>
      <c r="AK69" s="90" t="e">
        <f t="shared" si="20"/>
        <v>#VALUE!</v>
      </c>
      <c r="AL69" s="90" t="e">
        <f t="shared" si="20"/>
        <v>#VALUE!</v>
      </c>
      <c r="AM69" s="90" t="e">
        <f t="shared" si="20"/>
        <v>#VALUE!</v>
      </c>
      <c r="AN69" s="90" t="e">
        <f t="shared" si="20"/>
        <v>#VALUE!</v>
      </c>
      <c r="AO69" s="90">
        <f t="shared" si="20"/>
        <v>0</v>
      </c>
      <c r="AP69" s="90">
        <f t="shared" si="20"/>
        <v>0</v>
      </c>
      <c r="AQ69" s="90">
        <f t="shared" si="20"/>
        <v>0</v>
      </c>
      <c r="AR69" s="90">
        <f t="shared" si="20"/>
        <v>0</v>
      </c>
      <c r="AS69" s="90">
        <f t="shared" si="20"/>
        <v>0</v>
      </c>
      <c r="AT69" s="90">
        <f t="shared" si="20"/>
        <v>0</v>
      </c>
      <c r="AU69" s="90">
        <f t="shared" si="20"/>
        <v>0</v>
      </c>
      <c r="AV69" s="90">
        <f t="shared" si="20"/>
        <v>0</v>
      </c>
      <c r="AW69" s="90">
        <f t="shared" si="20"/>
        <v>0</v>
      </c>
      <c r="AX69" s="90">
        <f t="shared" si="20"/>
        <v>0</v>
      </c>
      <c r="AY69" s="90">
        <f t="shared" si="20"/>
        <v>0</v>
      </c>
      <c r="AZ69" s="90">
        <f t="shared" si="20"/>
        <v>0</v>
      </c>
      <c r="BA69" s="90">
        <f t="shared" si="20"/>
        <v>0</v>
      </c>
      <c r="BB69" s="90">
        <f t="shared" si="20"/>
        <v>0</v>
      </c>
      <c r="BC69" s="90">
        <f t="shared" si="20"/>
        <v>0</v>
      </c>
      <c r="BD69" s="90">
        <f t="shared" si="20"/>
        <v>0</v>
      </c>
      <c r="BE69" s="90">
        <f t="shared" si="20"/>
        <v>0</v>
      </c>
      <c r="BF69" s="90">
        <f t="shared" si="20"/>
        <v>0</v>
      </c>
      <c r="BG69" s="90">
        <f t="shared" si="20"/>
        <v>0</v>
      </c>
      <c r="BH69" s="90">
        <f t="shared" si="20"/>
        <v>0</v>
      </c>
      <c r="BI69" s="90">
        <f t="shared" si="20"/>
        <v>0</v>
      </c>
      <c r="BJ69" s="90">
        <f t="shared" si="20"/>
        <v>0</v>
      </c>
      <c r="BK69" s="90">
        <f t="shared" si="20"/>
        <v>0</v>
      </c>
      <c r="BL69" s="90">
        <f t="shared" si="20"/>
        <v>0</v>
      </c>
      <c r="BM69" s="118" t="e">
        <f>SUM(E69:BL69)</f>
        <v>#VALUE!</v>
      </c>
    </row>
    <row r="70" spans="2:66" x14ac:dyDescent="0.15">
      <c r="B70" s="47" t="s">
        <v>365</v>
      </c>
      <c r="C70" s="47"/>
      <c r="E70" s="378">
        <f>'REV-REC-MAINT_CWS'!F105</f>
        <v>0</v>
      </c>
      <c r="F70" s="378">
        <f>'REV-REC-MAINT_CWS'!G105</f>
        <v>0</v>
      </c>
      <c r="G70" s="378">
        <f>'REV-REC-MAINT_CWS'!H105</f>
        <v>0</v>
      </c>
      <c r="H70" s="378">
        <f>'REV-REC-MAINT_CWS'!I105</f>
        <v>0</v>
      </c>
      <c r="I70" s="378">
        <f>'REV-REC-MAINT_CWS'!J105</f>
        <v>0</v>
      </c>
      <c r="J70" s="378">
        <f>'REV-REC-MAINT_CWS'!K105</f>
        <v>0</v>
      </c>
      <c r="K70" s="378">
        <f>'REV-REC-MAINT_CWS'!L105</f>
        <v>0</v>
      </c>
      <c r="L70" s="378">
        <f>'REV-REC-MAINT_CWS'!M105</f>
        <v>0</v>
      </c>
      <c r="M70" s="378">
        <f>'REV-REC-MAINT_CWS'!N105</f>
        <v>0</v>
      </c>
      <c r="N70" s="378">
        <f>'REV-REC-MAINT_CWS'!O105</f>
        <v>0</v>
      </c>
      <c r="O70" s="378">
        <f>'REV-REC-MAINT_CWS'!P105</f>
        <v>0</v>
      </c>
      <c r="P70" s="378">
        <f>'REV-REC-MAINT_CWS'!Q105</f>
        <v>0</v>
      </c>
      <c r="Q70" s="90">
        <f>'REV-REC-MAINT_CWS'!R105</f>
        <v>0</v>
      </c>
      <c r="R70" s="90">
        <f>'REV-REC-MAINT_CWS'!S105</f>
        <v>0</v>
      </c>
      <c r="S70" s="90">
        <f>'REV-REC-MAINT_CWS'!T105</f>
        <v>0</v>
      </c>
      <c r="T70" s="90">
        <f>'REV-REC-MAINT_CWS'!U105</f>
        <v>0</v>
      </c>
      <c r="U70" s="90">
        <f>'REV-REC-MAINT_CWS'!V105</f>
        <v>0</v>
      </c>
      <c r="V70" s="90">
        <f>'REV-REC-MAINT_CWS'!W105</f>
        <v>0</v>
      </c>
      <c r="W70" s="90">
        <f>'REV-REC-MAINT_CWS'!X105</f>
        <v>0</v>
      </c>
      <c r="X70" s="90">
        <f>'REV-REC-MAINT_CWS'!Y105</f>
        <v>0</v>
      </c>
      <c r="Y70" s="90">
        <f>'REV-REC-MAINT_CWS'!Z105</f>
        <v>0</v>
      </c>
      <c r="Z70" s="90">
        <f>'REV-REC-MAINT_CWS'!AA105</f>
        <v>0</v>
      </c>
      <c r="AA70" s="90">
        <f>'REV-REC-MAINT_CWS'!AB105</f>
        <v>0</v>
      </c>
      <c r="AB70" s="90">
        <f>'REV-REC-MAINT_CWS'!AC105</f>
        <v>0</v>
      </c>
      <c r="AC70" s="90">
        <f>'REV-REC-MAINT_CWS'!AD105</f>
        <v>0</v>
      </c>
      <c r="AD70" s="90">
        <f>'REV-REC-MAINT_CWS'!AE105</f>
        <v>0</v>
      </c>
      <c r="AE70" s="90">
        <f>'REV-REC-MAINT_CWS'!AF105</f>
        <v>32</v>
      </c>
      <c r="AF70" s="90">
        <f>'REV-REC-MAINT_CWS'!AG105</f>
        <v>0</v>
      </c>
      <c r="AG70" s="90">
        <f>'REV-REC-MAINT_CWS'!AH105</f>
        <v>0</v>
      </c>
      <c r="AH70" s="90">
        <f>'REV-REC-MAINT_CWS'!AI105</f>
        <v>0</v>
      </c>
      <c r="AI70" s="90">
        <f>'REV-REC-MAINT_CWS'!AJ105</f>
        <v>0</v>
      </c>
      <c r="AJ70" s="90">
        <f>'REV-REC-MAINT_CWS'!AK105</f>
        <v>0</v>
      </c>
      <c r="AK70" s="90">
        <f>'REV-REC-MAINT_CWS'!AL105</f>
        <v>0</v>
      </c>
      <c r="AL70" s="90">
        <f>'REV-REC-MAINT_CWS'!AM105</f>
        <v>0</v>
      </c>
      <c r="AM70" s="90">
        <f>'REV-REC-MAINT_CWS'!AN105</f>
        <v>0</v>
      </c>
      <c r="AN70" s="90">
        <f>'REV-REC-MAINT_CWS'!AO105</f>
        <v>0</v>
      </c>
      <c r="AO70" s="90">
        <f>'REV-REC-MAINT_CWS'!AP105</f>
        <v>0</v>
      </c>
      <c r="AP70" s="90">
        <f>'REV-REC-MAINT_CWS'!AQ105</f>
        <v>0</v>
      </c>
      <c r="AQ70" s="90">
        <f>'REV-REC-MAINT_CWS'!AR105</f>
        <v>32</v>
      </c>
      <c r="AR70" s="90">
        <f>'REV-REC-MAINT_CWS'!AS105</f>
        <v>0</v>
      </c>
      <c r="AS70" s="90">
        <f>'REV-REC-MAINT_CWS'!AT105</f>
        <v>0</v>
      </c>
      <c r="AT70" s="90">
        <f>'REV-REC-MAINT_CWS'!AU105</f>
        <v>0</v>
      </c>
      <c r="AU70" s="90">
        <f>'REV-REC-MAINT_CWS'!AV105</f>
        <v>0</v>
      </c>
      <c r="AV70" s="90">
        <f>'REV-REC-MAINT_CWS'!AW105</f>
        <v>0</v>
      </c>
      <c r="AW70" s="90">
        <f>'REV-REC-MAINT_CWS'!AX105</f>
        <v>0</v>
      </c>
      <c r="AX70" s="90">
        <f>'REV-REC-MAINT_CWS'!AY105</f>
        <v>0</v>
      </c>
      <c r="AY70" s="90">
        <f>'REV-REC-MAINT_CWS'!AZ105</f>
        <v>0</v>
      </c>
      <c r="AZ70" s="90">
        <f>'REV-REC-MAINT_CWS'!BA105</f>
        <v>0</v>
      </c>
      <c r="BA70" s="90">
        <f>'REV-REC-MAINT_CWS'!BB105</f>
        <v>0</v>
      </c>
      <c r="BB70" s="90">
        <f>'REV-REC-MAINT_CWS'!BC105</f>
        <v>0</v>
      </c>
      <c r="BC70" s="90">
        <f>'REV-REC-MAINT_CWS'!BD105</f>
        <v>32</v>
      </c>
      <c r="BD70" s="90">
        <f>'REV-REC-MAINT_CWS'!BE105</f>
        <v>0</v>
      </c>
      <c r="BE70" s="90">
        <f>'REV-REC-MAINT_CWS'!BF105</f>
        <v>0</v>
      </c>
      <c r="BF70" s="90">
        <f>'REV-REC-MAINT_CWS'!BG105</f>
        <v>0</v>
      </c>
      <c r="BG70" s="90">
        <f>'REV-REC-MAINT_CWS'!BH105</f>
        <v>0</v>
      </c>
      <c r="BH70" s="90">
        <f>'REV-REC-MAINT_CWS'!BI105</f>
        <v>0</v>
      </c>
      <c r="BI70" s="90">
        <f>'REV-REC-MAINT_CWS'!BJ105</f>
        <v>0</v>
      </c>
      <c r="BJ70" s="90">
        <f>'REV-REC-MAINT_CWS'!BK105</f>
        <v>0</v>
      </c>
      <c r="BK70" s="90">
        <f>'REV-REC-MAINT_CWS'!BL105</f>
        <v>0</v>
      </c>
      <c r="BL70" s="90">
        <f>'REV-REC-MAINT_CWS'!BM105</f>
        <v>0</v>
      </c>
      <c r="BM70" s="118">
        <f>SUM(E70:BL70)</f>
        <v>96</v>
      </c>
    </row>
    <row r="72" spans="2:66" x14ac:dyDescent="0.15">
      <c r="B72" s="16" t="str">
        <f>B64</f>
        <v>Hardware Units</v>
      </c>
    </row>
    <row r="73" spans="2:66" x14ac:dyDescent="0.15">
      <c r="B73" s="47" t="str">
        <f>'COGS-PRICE-MARGIN_CWS'!A55</f>
        <v>Green Devil Energy Control System (ECS)</v>
      </c>
      <c r="E73" s="90" t="e">
        <f>'COGS-PRICE-MARGIN_CWS'!$B59*E64</f>
        <v>#VALUE!</v>
      </c>
      <c r="F73" s="90" t="e">
        <f>'COGS-PRICE-MARGIN_CWS'!$B59*F64</f>
        <v>#VALUE!</v>
      </c>
      <c r="G73" s="90" t="e">
        <f>'COGS-PRICE-MARGIN_CWS'!$B59*G64</f>
        <v>#VALUE!</v>
      </c>
      <c r="H73" s="90" t="e">
        <f>'COGS-PRICE-MARGIN_CWS'!$B59*H64</f>
        <v>#VALUE!</v>
      </c>
      <c r="I73" s="90" t="e">
        <f>'COGS-PRICE-MARGIN_CWS'!$B59*I64</f>
        <v>#VALUE!</v>
      </c>
      <c r="J73" s="90" t="e">
        <f>'COGS-PRICE-MARGIN_CWS'!$B59*J64</f>
        <v>#VALUE!</v>
      </c>
      <c r="K73" s="90" t="e">
        <f>'COGS-PRICE-MARGIN_CWS'!$B59*K64</f>
        <v>#VALUE!</v>
      </c>
      <c r="L73" s="90" t="e">
        <f>'COGS-PRICE-MARGIN_CWS'!$B59*L64</f>
        <v>#VALUE!</v>
      </c>
      <c r="M73" s="90" t="e">
        <f>'COGS-PRICE-MARGIN_CWS'!$B59*M64</f>
        <v>#VALUE!</v>
      </c>
      <c r="N73" s="90" t="e">
        <f>'COGS-PRICE-MARGIN_CWS'!$B59*N64</f>
        <v>#VALUE!</v>
      </c>
      <c r="O73" s="90" t="e">
        <f>'COGS-PRICE-MARGIN_CWS'!$B59*O64</f>
        <v>#VALUE!</v>
      </c>
      <c r="P73" s="90" t="e">
        <f>'COGS-PRICE-MARGIN_CWS'!$B59*P64</f>
        <v>#VALUE!</v>
      </c>
      <c r="Q73" s="90">
        <f>'COGS-PRICE-MARGIN_CWS'!$B104*Q64</f>
        <v>0</v>
      </c>
      <c r="R73" s="90">
        <f>'COGS-PRICE-MARGIN_CWS'!$B104*R64</f>
        <v>0</v>
      </c>
      <c r="S73" s="90">
        <f>'COGS-PRICE-MARGIN_CWS'!$B104*S64</f>
        <v>0</v>
      </c>
      <c r="T73" s="90">
        <f>'COGS-PRICE-MARGIN_CWS'!$B104*T64</f>
        <v>0</v>
      </c>
      <c r="U73" s="90">
        <f>'COGS-PRICE-MARGIN_CWS'!$B104*U64</f>
        <v>0</v>
      </c>
      <c r="V73" s="90">
        <f>'COGS-PRICE-MARGIN_CWS'!$B104*V64</f>
        <v>0</v>
      </c>
      <c r="W73" s="90">
        <f>'COGS-PRICE-MARGIN_CWS'!$B104*W64</f>
        <v>0</v>
      </c>
      <c r="X73" s="90">
        <f>'COGS-PRICE-MARGIN_CWS'!$B104*X64</f>
        <v>0</v>
      </c>
      <c r="Y73" s="90">
        <f>'COGS-PRICE-MARGIN_CWS'!$B104*Y64</f>
        <v>0</v>
      </c>
      <c r="Z73" s="90">
        <f>'COGS-PRICE-MARGIN_CWS'!$B104*Z64</f>
        <v>0</v>
      </c>
      <c r="AA73" s="90">
        <f>'COGS-PRICE-MARGIN_CWS'!$B104*AA64</f>
        <v>0</v>
      </c>
      <c r="AB73" s="90">
        <f>'COGS-PRICE-MARGIN_CWS'!$B104*AB64</f>
        <v>0</v>
      </c>
      <c r="AC73" s="90">
        <f>'COGS-PRICE-MARGIN_CWS'!$B125*AC64</f>
        <v>0</v>
      </c>
      <c r="AD73" s="90">
        <f>'COGS-PRICE-MARGIN_CWS'!$B125*AD64</f>
        <v>0</v>
      </c>
      <c r="AE73" s="90">
        <f>'COGS-PRICE-MARGIN_CWS'!$B125*AE64</f>
        <v>0</v>
      </c>
      <c r="AF73" s="90">
        <f>'COGS-PRICE-MARGIN_CWS'!$B125*AF64</f>
        <v>0</v>
      </c>
      <c r="AG73" s="90">
        <f>'COGS-PRICE-MARGIN_CWS'!$B125*AG64</f>
        <v>0</v>
      </c>
      <c r="AH73" s="90">
        <f>'COGS-PRICE-MARGIN_CWS'!$B125*AH64</f>
        <v>0</v>
      </c>
      <c r="AI73" s="90">
        <f>'COGS-PRICE-MARGIN_CWS'!$B125*AI64</f>
        <v>0</v>
      </c>
      <c r="AJ73" s="90">
        <f>'COGS-PRICE-MARGIN_CWS'!$B125*AJ64</f>
        <v>0</v>
      </c>
      <c r="AK73" s="90">
        <f>'COGS-PRICE-MARGIN_CWS'!$B125*AK64</f>
        <v>0</v>
      </c>
      <c r="AL73" s="90">
        <f>'COGS-PRICE-MARGIN_CWS'!$B125*AL64</f>
        <v>0</v>
      </c>
      <c r="AM73" s="90">
        <f>'COGS-PRICE-MARGIN_CWS'!$B125*AM64</f>
        <v>0</v>
      </c>
      <c r="AN73" s="90">
        <f>'COGS-PRICE-MARGIN_CWS'!$B125*AN64</f>
        <v>0</v>
      </c>
      <c r="AO73" s="90">
        <f>'COGS-PRICE-MARGIN_CWS'!$B146*AO64</f>
        <v>0</v>
      </c>
      <c r="AP73" s="90">
        <f>'COGS-PRICE-MARGIN_CWS'!$B146*AP64</f>
        <v>0</v>
      </c>
      <c r="AQ73" s="90">
        <f>'COGS-PRICE-MARGIN_CWS'!$B146*AQ64</f>
        <v>0</v>
      </c>
      <c r="AR73" s="90">
        <f>'COGS-PRICE-MARGIN_CWS'!$B146*AR64</f>
        <v>0</v>
      </c>
      <c r="AS73" s="90">
        <f>'COGS-PRICE-MARGIN_CWS'!$B146*AS64</f>
        <v>0</v>
      </c>
      <c r="AT73" s="90">
        <f>'COGS-PRICE-MARGIN_CWS'!$B146*AT64</f>
        <v>0</v>
      </c>
      <c r="AU73" s="90">
        <f>'COGS-PRICE-MARGIN_CWS'!$B146*AU64</f>
        <v>0</v>
      </c>
      <c r="AV73" s="90">
        <f>'COGS-PRICE-MARGIN_CWS'!$B146*AV64</f>
        <v>0</v>
      </c>
      <c r="AW73" s="90">
        <f>'COGS-PRICE-MARGIN_CWS'!$B146*AW64</f>
        <v>0</v>
      </c>
      <c r="AX73" s="90">
        <f>'COGS-PRICE-MARGIN_CWS'!$B146*AX64</f>
        <v>0</v>
      </c>
      <c r="AY73" s="90">
        <f>'COGS-PRICE-MARGIN_CWS'!$B146*AY64</f>
        <v>0</v>
      </c>
      <c r="AZ73" s="90">
        <f>'COGS-PRICE-MARGIN_CWS'!$B146*AZ64</f>
        <v>0</v>
      </c>
      <c r="BA73" s="90">
        <f>'COGS-PRICE-MARGIN_CWS'!$B167*BA64</f>
        <v>0</v>
      </c>
      <c r="BB73" s="90">
        <f>'COGS-PRICE-MARGIN_CWS'!$B167*BB64</f>
        <v>0</v>
      </c>
      <c r="BC73" s="90">
        <f>'COGS-PRICE-MARGIN_CWS'!$B167*BC64</f>
        <v>0</v>
      </c>
      <c r="BD73" s="90">
        <f>'COGS-PRICE-MARGIN_CWS'!$B167*BD64</f>
        <v>0</v>
      </c>
      <c r="BE73" s="90">
        <f>'COGS-PRICE-MARGIN_CWS'!$B167*BE64</f>
        <v>0</v>
      </c>
      <c r="BF73" s="90">
        <f>'COGS-PRICE-MARGIN_CWS'!$B167*BF64</f>
        <v>0</v>
      </c>
      <c r="BG73" s="90">
        <f>'COGS-PRICE-MARGIN_CWS'!$B167*BG64</f>
        <v>0</v>
      </c>
      <c r="BH73" s="90">
        <f>'COGS-PRICE-MARGIN_CWS'!$B167*BH64</f>
        <v>0</v>
      </c>
      <c r="BI73" s="90">
        <f>'COGS-PRICE-MARGIN_CWS'!$B167*BI64</f>
        <v>0</v>
      </c>
      <c r="BJ73" s="90">
        <f>'COGS-PRICE-MARGIN_CWS'!$B167*BJ64</f>
        <v>0</v>
      </c>
      <c r="BK73" s="90">
        <f>'COGS-PRICE-MARGIN_CWS'!$B167*BK64</f>
        <v>0</v>
      </c>
      <c r="BL73" s="90">
        <f>'COGS-PRICE-MARGIN_CWS'!$B167*BL64</f>
        <v>0</v>
      </c>
      <c r="BM73" s="118" t="e">
        <f>SUM(E73:BL73)</f>
        <v>#VALUE!</v>
      </c>
    </row>
    <row r="74" spans="2:66" x14ac:dyDescent="0.15">
      <c r="B74" s="47" t="s">
        <v>364</v>
      </c>
      <c r="E74" s="12">
        <f>'REV-REC-MAINT_CWS'!F178</f>
        <v>0</v>
      </c>
      <c r="F74" s="12">
        <f>'REV-REC-MAINT_CWS'!G178</f>
        <v>0</v>
      </c>
      <c r="G74" s="12">
        <f>'REV-REC-MAINT_CWS'!H178</f>
        <v>0</v>
      </c>
      <c r="H74" s="12">
        <f>'REV-REC-MAINT_CWS'!I178</f>
        <v>0</v>
      </c>
      <c r="I74" s="12">
        <f>'REV-REC-MAINT_CWS'!J178</f>
        <v>0</v>
      </c>
      <c r="J74" s="12">
        <f>'REV-REC-MAINT_CWS'!K178</f>
        <v>0</v>
      </c>
      <c r="K74" s="12">
        <f>'REV-REC-MAINT_CWS'!L178</f>
        <v>0</v>
      </c>
      <c r="L74" s="12">
        <f>'REV-REC-MAINT_CWS'!M178</f>
        <v>0</v>
      </c>
      <c r="M74" s="12">
        <f>'REV-REC-MAINT_CWS'!N178</f>
        <v>0</v>
      </c>
      <c r="N74" s="12">
        <f>'REV-REC-MAINT_CWS'!O178</f>
        <v>0</v>
      </c>
      <c r="O74" s="12">
        <f>'REV-REC-MAINT_CWS'!P178</f>
        <v>0</v>
      </c>
      <c r="P74" s="12">
        <f>'REV-REC-MAINT_CWS'!Q178</f>
        <v>0</v>
      </c>
      <c r="Q74" s="12">
        <f>'REV-REC-MAINT_CWS'!R178</f>
        <v>0</v>
      </c>
      <c r="R74" s="12">
        <f>'REV-REC-MAINT_CWS'!S178</f>
        <v>0</v>
      </c>
      <c r="S74" s="12">
        <f>'REV-REC-MAINT_CWS'!T178</f>
        <v>0</v>
      </c>
      <c r="T74" s="12">
        <f>'REV-REC-MAINT_CWS'!U178</f>
        <v>0</v>
      </c>
      <c r="U74" s="12">
        <f>'REV-REC-MAINT_CWS'!V178</f>
        <v>0</v>
      </c>
      <c r="V74" s="12">
        <f>'REV-REC-MAINT_CWS'!W178</f>
        <v>0</v>
      </c>
      <c r="W74" s="12">
        <f>'REV-REC-MAINT_CWS'!X178</f>
        <v>0</v>
      </c>
      <c r="X74" s="12">
        <f>'REV-REC-MAINT_CWS'!Y178</f>
        <v>0</v>
      </c>
      <c r="Y74" s="12">
        <f>'REV-REC-MAINT_CWS'!Z178</f>
        <v>0</v>
      </c>
      <c r="Z74" s="12">
        <f>'REV-REC-MAINT_CWS'!AA178</f>
        <v>0</v>
      </c>
      <c r="AA74" s="12">
        <f>'REV-REC-MAINT_CWS'!AB178</f>
        <v>0</v>
      </c>
      <c r="AB74" s="12">
        <f>'REV-REC-MAINT_CWS'!AC178</f>
        <v>0</v>
      </c>
      <c r="AC74" s="12">
        <f>'REV-REC-MAINT_CWS'!AD178</f>
        <v>0</v>
      </c>
      <c r="AD74" s="12">
        <f>'REV-REC-MAINT_CWS'!AE178</f>
        <v>0</v>
      </c>
      <c r="AE74" s="12">
        <f>'REV-REC-MAINT_CWS'!AF178</f>
        <v>0</v>
      </c>
      <c r="AF74" s="12">
        <f>'REV-REC-MAINT_CWS'!AG178</f>
        <v>0</v>
      </c>
      <c r="AG74" s="12">
        <f>'REV-REC-MAINT_CWS'!AH178</f>
        <v>0</v>
      </c>
      <c r="AH74" s="12">
        <f>'REV-REC-MAINT_CWS'!AI178</f>
        <v>0</v>
      </c>
      <c r="AI74" s="12">
        <f>'REV-REC-MAINT_CWS'!AJ178</f>
        <v>0</v>
      </c>
      <c r="AJ74" s="12">
        <f>'REV-REC-MAINT_CWS'!AK178</f>
        <v>0</v>
      </c>
      <c r="AK74" s="12">
        <f>'REV-REC-MAINT_CWS'!AL178</f>
        <v>0</v>
      </c>
      <c r="AL74" s="12">
        <f>'REV-REC-MAINT_CWS'!AM178</f>
        <v>0</v>
      </c>
      <c r="AM74" s="12">
        <f>'REV-REC-MAINT_CWS'!AN178</f>
        <v>0</v>
      </c>
      <c r="AN74" s="12">
        <f>'REV-REC-MAINT_CWS'!AO178</f>
        <v>0</v>
      </c>
      <c r="AO74" s="12">
        <f>'REV-REC-MAINT_CWS'!AP178</f>
        <v>0</v>
      </c>
      <c r="AP74" s="12">
        <f>'REV-REC-MAINT_CWS'!AQ178</f>
        <v>0</v>
      </c>
      <c r="AQ74" s="12">
        <f>'REV-REC-MAINT_CWS'!AR178</f>
        <v>0</v>
      </c>
      <c r="AR74" s="12">
        <f>'REV-REC-MAINT_CWS'!AS178</f>
        <v>0</v>
      </c>
      <c r="AS74" s="12">
        <f>'REV-REC-MAINT_CWS'!AT178</f>
        <v>0</v>
      </c>
      <c r="AT74" s="12">
        <f>'REV-REC-MAINT_CWS'!AU178</f>
        <v>0</v>
      </c>
      <c r="AU74" s="12">
        <f>'REV-REC-MAINT_CWS'!AV178</f>
        <v>0</v>
      </c>
      <c r="AV74" s="12">
        <f>'REV-REC-MAINT_CWS'!AW178</f>
        <v>0</v>
      </c>
      <c r="AW74" s="12">
        <f>'REV-REC-MAINT_CWS'!AX178</f>
        <v>0</v>
      </c>
      <c r="AX74" s="12">
        <f>'REV-REC-MAINT_CWS'!AY178</f>
        <v>0</v>
      </c>
      <c r="AY74" s="12">
        <f>'REV-REC-MAINT_CWS'!AZ178</f>
        <v>0</v>
      </c>
      <c r="AZ74" s="12">
        <f>'REV-REC-MAINT_CWS'!BA178</f>
        <v>0</v>
      </c>
      <c r="BA74" s="12">
        <f>'REV-REC-MAINT_CWS'!BB178</f>
        <v>0</v>
      </c>
      <c r="BB74" s="12">
        <f>'REV-REC-MAINT_CWS'!BC178</f>
        <v>0</v>
      </c>
      <c r="BC74" s="12">
        <f>'REV-REC-MAINT_CWS'!BD178</f>
        <v>0</v>
      </c>
      <c r="BD74" s="12">
        <f>'REV-REC-MAINT_CWS'!BE178</f>
        <v>0</v>
      </c>
      <c r="BE74" s="12">
        <f>'REV-REC-MAINT_CWS'!BF178</f>
        <v>0</v>
      </c>
      <c r="BF74" s="12">
        <f>'REV-REC-MAINT_CWS'!BG178</f>
        <v>0</v>
      </c>
      <c r="BG74" s="12">
        <f>'REV-REC-MAINT_CWS'!BH178</f>
        <v>0</v>
      </c>
      <c r="BH74" s="12">
        <f>'REV-REC-MAINT_CWS'!BI178</f>
        <v>0</v>
      </c>
      <c r="BI74" s="12">
        <f>'REV-REC-MAINT_CWS'!BJ178</f>
        <v>0</v>
      </c>
      <c r="BJ74" s="12">
        <f>'REV-REC-MAINT_CWS'!BK178</f>
        <v>0</v>
      </c>
      <c r="BK74" s="12">
        <f>'REV-REC-MAINT_CWS'!BL178</f>
        <v>0</v>
      </c>
      <c r="BL74" s="12">
        <f>'REV-REC-MAINT_CWS'!BM178</f>
        <v>0</v>
      </c>
      <c r="BM74" s="118">
        <f>SUM(E74:BL74)</f>
        <v>0</v>
      </c>
    </row>
    <row r="75" spans="2:66" x14ac:dyDescent="0.15">
      <c r="B75" s="47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</row>
    <row r="76" spans="2:66" x14ac:dyDescent="0.15">
      <c r="B76" s="47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</row>
    <row r="77" spans="2:66" x14ac:dyDescent="0.15">
      <c r="B77" s="14" t="s">
        <v>371</v>
      </c>
      <c r="E77" s="97">
        <f>E38+E37+E34+E33+E10</f>
        <v>0</v>
      </c>
      <c r="F77" s="97">
        <f>F38+F37+F34+F33+F10</f>
        <v>0</v>
      </c>
      <c r="G77" s="97">
        <f>G38+G37+G34+G33+G10</f>
        <v>0</v>
      </c>
      <c r="H77" s="97">
        <f>H38+H37+H34+H33+H10</f>
        <v>136040</v>
      </c>
      <c r="I77" s="97">
        <f>I38+I37+I34+I33+I10</f>
        <v>154920</v>
      </c>
      <c r="J77" s="97">
        <f>J38+J37+J34+J33+J10</f>
        <v>171300</v>
      </c>
      <c r="K77" s="97">
        <f>K38+K37+K34+K33+K10</f>
        <v>136040</v>
      </c>
      <c r="L77" s="97">
        <f>L38+L37+L34+L33+L10</f>
        <v>154920</v>
      </c>
      <c r="M77" s="97">
        <f>M38+M37+M34+M33+M10</f>
        <v>119660</v>
      </c>
      <c r="N77" s="97">
        <f>N38+N37+N34+N33+N10</f>
        <v>119660</v>
      </c>
      <c r="O77" s="97">
        <f>O38+O37+O34+O33+O10</f>
        <v>119660</v>
      </c>
      <c r="P77" s="97">
        <f>P38+P37+P34+P33+P10</f>
        <v>68020</v>
      </c>
      <c r="Q77" s="97">
        <f>Q38+Q37+Q34+Q33+Q10</f>
        <v>240868.75</v>
      </c>
      <c r="R77" s="97">
        <f>R38+R37+R34+R33+R10</f>
        <v>391418.75</v>
      </c>
      <c r="S77" s="97">
        <f>S38+S37+S34+S33+S10</f>
        <v>436587.5</v>
      </c>
      <c r="T77" s="97">
        <f>T38+T37+T34+T33+T10</f>
        <v>437075</v>
      </c>
      <c r="U77" s="97">
        <f>U38+U37+U34+U33+U10</f>
        <v>482412.5</v>
      </c>
      <c r="V77" s="97">
        <f>V38+V37+V34+V33+V10</f>
        <v>527606.25</v>
      </c>
      <c r="W77" s="97">
        <f>W38+W37+W34+W33+W10</f>
        <v>437075</v>
      </c>
      <c r="X77" s="97">
        <f>X38+X37+X34+X33+X10</f>
        <v>482412.5</v>
      </c>
      <c r="Y77" s="97">
        <f>Y38+Y37+Y34+Y33+Y10</f>
        <v>391881.25</v>
      </c>
      <c r="Z77" s="97">
        <f>Z38+Z37+Z34+Z33+Z10</f>
        <v>391881.25</v>
      </c>
      <c r="AA77" s="97">
        <f>AA38+AA37+AA34+AA33+AA10</f>
        <v>391881.25</v>
      </c>
      <c r="AB77" s="97">
        <f>AB38+AB37+AB34+AB33+AB10</f>
        <v>241112.5</v>
      </c>
      <c r="AC77" s="97">
        <f>AC38+AC37+AC34+AC33+AC10</f>
        <v>155968.75</v>
      </c>
      <c r="AD77" s="97">
        <f>AD38+AD37+AD34+AD33+AD10</f>
        <v>252725</v>
      </c>
      <c r="AE77" s="97">
        <f>AE38+AE37+AE34+AE33+AE10</f>
        <v>284927.5</v>
      </c>
      <c r="AF77" s="97">
        <f>AF38+AF37+AF34+AF33+AF10</f>
        <v>285460</v>
      </c>
      <c r="AG77" s="97">
        <f>AG38+AG37+AG34+AG33+AG10</f>
        <v>312516.25</v>
      </c>
      <c r="AH77" s="97">
        <f>AH38+AH37+AH34+AH33+AH10</f>
        <v>344722.5</v>
      </c>
      <c r="AI77" s="97">
        <f>AI38+AI37+AI34+AI33+AI10</f>
        <v>285460</v>
      </c>
      <c r="AJ77" s="97">
        <f>AJ38+AJ37+AJ34+AJ33+AJ10</f>
        <v>312516.25</v>
      </c>
      <c r="AK77" s="97">
        <f>AK38+AK37+AK34+AK33+AK10</f>
        <v>253232.5</v>
      </c>
      <c r="AL77" s="97">
        <f>AL38+AL37+AL34+AL33+AL10</f>
        <v>253232.5</v>
      </c>
      <c r="AM77" s="97">
        <f>AM38+AM37+AM34+AM33+AM10</f>
        <v>253232.5</v>
      </c>
      <c r="AN77" s="97">
        <f>AN38+AN37+AN34+AN33+AN10</f>
        <v>156235</v>
      </c>
      <c r="AO77" s="97">
        <f>AO38+AO37+AO34+AO33+AO10</f>
        <v>194900</v>
      </c>
      <c r="AP77" s="97">
        <f>AP38+AP37+AP34+AP33+AP10</f>
        <v>314355</v>
      </c>
      <c r="AQ77" s="97">
        <f>AQ38+AQ37+AQ34+AQ33+AQ10</f>
        <v>351927.5</v>
      </c>
      <c r="AR77" s="97">
        <f>AR38+AR37+AR34+AR33+AR10</f>
        <v>352542.5</v>
      </c>
      <c r="AS77" s="97">
        <f>AS38+AS37+AS34+AS33+AS10</f>
        <v>390282.5</v>
      </c>
      <c r="AT77" s="97">
        <f>AT38+AT37+AT34+AT33+AT10</f>
        <v>428057.5</v>
      </c>
      <c r="AU77" s="97">
        <f>AU38+AU37+AU34+AU33+AU10</f>
        <v>352542.5</v>
      </c>
      <c r="AV77" s="97">
        <f>AV38+AV37+AV34+AV33+AV10</f>
        <v>390282.5</v>
      </c>
      <c r="AW77" s="97">
        <f>AW38+AW37+AW34+AW33+AW10</f>
        <v>314935</v>
      </c>
      <c r="AX77" s="97">
        <f>AX38+AX37+AX34+AX33+AX10</f>
        <v>314935</v>
      </c>
      <c r="AY77" s="97">
        <f>AY38+AY37+AY34+AY33+AY10</f>
        <v>314935</v>
      </c>
      <c r="AZ77" s="97">
        <f>AZ38+AZ37+AZ34+AZ33+AZ10</f>
        <v>195207.5</v>
      </c>
      <c r="BA77" s="97">
        <f>BA38+BA37+BA34+BA33+BA10</f>
        <v>234235</v>
      </c>
      <c r="BB77" s="97">
        <f>BB38+BB37+BB34+BB33+BB10</f>
        <v>376200</v>
      </c>
      <c r="BC77" s="97">
        <f>BC38+BC37+BC34+BC33+BC10</f>
        <v>418747.5</v>
      </c>
      <c r="BD77" s="97">
        <f>BD38+BD37+BD34+BD33+BD10</f>
        <v>419362.5</v>
      </c>
      <c r="BE77" s="97">
        <f>BE38+BE37+BE34+BE33+BE10</f>
        <v>468952.5</v>
      </c>
      <c r="BF77" s="97">
        <f>BF38+BF37+BF34+BF33+BF10</f>
        <v>511825</v>
      </c>
      <c r="BG77" s="97">
        <f>BG38+BG37+BG34+BG33+BG10</f>
        <v>419362.5</v>
      </c>
      <c r="BH77" s="97">
        <f>BH38+BH37+BH34+BH33+BH10</f>
        <v>468952.5</v>
      </c>
      <c r="BI77" s="97">
        <f>BI38+BI37+BI34+BI33+BI10</f>
        <v>376780</v>
      </c>
      <c r="BJ77" s="97">
        <f>BJ38+BJ37+BJ34+BJ33+BJ10</f>
        <v>376780</v>
      </c>
      <c r="BK77" s="97">
        <f>BK38+BK37+BK34+BK33+BK10</f>
        <v>376780</v>
      </c>
      <c r="BL77" s="97">
        <f>BL38+BL37+BL34+BL33+BL10</f>
        <v>234542.5</v>
      </c>
      <c r="BM77" s="118">
        <f>SUM(E77:BL77)</f>
        <v>17780083.75</v>
      </c>
      <c r="BN77" s="97">
        <f>BM38+BM37+BM34+BM33+BM10</f>
        <v>17780083.75</v>
      </c>
    </row>
    <row r="78" spans="2:66" x14ac:dyDescent="0.15">
      <c r="B78" s="14" t="s">
        <v>376</v>
      </c>
      <c r="E78" s="97">
        <f>E21+E33+E34+E37+E38</f>
        <v>0</v>
      </c>
      <c r="F78" s="97">
        <f>F21+F33+F34+F37+F38</f>
        <v>0</v>
      </c>
      <c r="G78" s="97">
        <f>G21+G33+G34+G37+G38</f>
        <v>0</v>
      </c>
      <c r="H78" s="97">
        <f>H21+H33+H34+H37+H38</f>
        <v>36040</v>
      </c>
      <c r="I78" s="97">
        <f>I21+I33+I34+I37+I38</f>
        <v>42420</v>
      </c>
      <c r="J78" s="97">
        <f>J21+J33+J34+J37+J38</f>
        <v>46300</v>
      </c>
      <c r="K78" s="97">
        <f>K21+K33+K34+K37+K38</f>
        <v>36040</v>
      </c>
      <c r="L78" s="97">
        <f>L21+L33+L34+L37+L38</f>
        <v>42420</v>
      </c>
      <c r="M78" s="97">
        <f>M21+M33+M34+M37+M38</f>
        <v>32160</v>
      </c>
      <c r="N78" s="97">
        <f>N21+N33+N34+N37+N38</f>
        <v>32160</v>
      </c>
      <c r="O78" s="97">
        <f>O21+O33+O34+O37+O38</f>
        <v>32160</v>
      </c>
      <c r="P78" s="97">
        <f>P21+P33+P34+P37+P38</f>
        <v>18020</v>
      </c>
      <c r="Q78" s="97">
        <f>Q21+Q33+Q34+Q37+Q38</f>
        <v>59268.75</v>
      </c>
      <c r="R78" s="97">
        <f>R21+R33+R34+R37+R38</f>
        <v>96318.75</v>
      </c>
      <c r="S78" s="97">
        <f>S21+S33+S34+S37+S38</f>
        <v>107437.5</v>
      </c>
      <c r="T78" s="97">
        <f>T21+T33+T34+T37+T38</f>
        <v>107925</v>
      </c>
      <c r="U78" s="97">
        <f>U21+U33+U34+U37+U38</f>
        <v>119212.5</v>
      </c>
      <c r="V78" s="97">
        <f>V21+V33+V34+V37+V38</f>
        <v>130356.25</v>
      </c>
      <c r="W78" s="97">
        <f>W21+W33+W34+W37+W38</f>
        <v>107925</v>
      </c>
      <c r="X78" s="97">
        <f>X21+X33+X34+X37+X38</f>
        <v>119212.5</v>
      </c>
      <c r="Y78" s="97">
        <f>Y21+Y33+Y34+Y37+Y38</f>
        <v>96781.25</v>
      </c>
      <c r="Z78" s="97">
        <f>Z21+Z33+Z34+Z37+Z38</f>
        <v>96781.25</v>
      </c>
      <c r="AA78" s="97">
        <f>AA21+AA33+AA34+AA37+AA38</f>
        <v>96781.25</v>
      </c>
      <c r="AB78" s="97">
        <f>AB21+AB33+AB34+AB37+AB38</f>
        <v>59512.5</v>
      </c>
      <c r="AC78" s="97">
        <f>AC21+AC33+AC34+AC37+AC38</f>
        <v>-143456.25</v>
      </c>
      <c r="AD78" s="97">
        <f>AD21+AD33+AD34+AD37+AD38</f>
        <v>-232550</v>
      </c>
      <c r="AE78" s="97">
        <f>AE21+AE33+AE34+AE37+AE38</f>
        <v>-262297.5</v>
      </c>
      <c r="AF78" s="97">
        <f>AF21+AF33+AF34+AF37+AF38</f>
        <v>-261765</v>
      </c>
      <c r="AG78" s="97">
        <f>AG21+AG33+AG34+AG37+AG38</f>
        <v>-286333.75</v>
      </c>
      <c r="AH78" s="97">
        <f>AH21+AH33+AH34+AH37+AH38</f>
        <v>-316077.5</v>
      </c>
      <c r="AI78" s="97">
        <f>AI21+AI33+AI34+AI37+AI38</f>
        <v>-261765</v>
      </c>
      <c r="AJ78" s="97">
        <f>AJ21+AJ33+AJ34+AJ37+AJ38</f>
        <v>-286333.75</v>
      </c>
      <c r="AK78" s="97">
        <f>AK21+AK33+AK34+AK37+AK38</f>
        <v>-232042.5</v>
      </c>
      <c r="AL78" s="97">
        <f>AL21+AL33+AL34+AL37+AL38</f>
        <v>-232042.5</v>
      </c>
      <c r="AM78" s="97">
        <f>AM21+AM33+AM34+AM37+AM38</f>
        <v>-232042.5</v>
      </c>
      <c r="AN78" s="97">
        <f>AN21+AN33+AN34+AN37+AN38</f>
        <v>-143190</v>
      </c>
      <c r="AO78" s="97">
        <f>AO21+AO33+AO34+AO37+AO38</f>
        <v>-96918.5</v>
      </c>
      <c r="AP78" s="97">
        <f>AP21+AP33+AP34+AP37+AP38</f>
        <v>-156320</v>
      </c>
      <c r="AQ78" s="97">
        <f>AQ21+AQ33+AQ34+AQ37+AQ38</f>
        <v>-175228.5</v>
      </c>
      <c r="AR78" s="97">
        <f>AR21+AR33+AR34+AR37+AR38</f>
        <v>-174613.5</v>
      </c>
      <c r="AS78" s="97">
        <f>AS21+AS33+AS34+AS37+AS38</f>
        <v>-193354.5</v>
      </c>
      <c r="AT78" s="97">
        <f>AT21+AT33+AT34+AT37+AT38</f>
        <v>-212060.5</v>
      </c>
      <c r="AU78" s="97">
        <f>AU21+AU33+AU34+AU37+AU38</f>
        <v>-174613.5</v>
      </c>
      <c r="AV78" s="97">
        <f>AV21+AV33+AV34+AV37+AV38</f>
        <v>-193354.5</v>
      </c>
      <c r="AW78" s="97">
        <f>AW21+AW33+AW34+AW37+AW38</f>
        <v>-155740</v>
      </c>
      <c r="AX78" s="97">
        <f>AX21+AX33+AX34+AX37+AX38</f>
        <v>-155740</v>
      </c>
      <c r="AY78" s="97">
        <f>AY21+AY33+AY34+AY37+AY38</f>
        <v>-155740</v>
      </c>
      <c r="AZ78" s="97">
        <f>AZ21+AZ33+AZ34+AZ37+AZ38</f>
        <v>-96611</v>
      </c>
      <c r="BA78" s="97">
        <f>BA21+BA33+BA34+BA37+BA38</f>
        <v>-25616.899999999994</v>
      </c>
      <c r="BB78" s="97">
        <f>BB21+BB33+BB34+BB37+BB38</f>
        <v>-41137.899999999965</v>
      </c>
      <c r="BC78" s="97">
        <f>BC21+BC33+BC34+BC37+BC38</f>
        <v>-45836.200000000012</v>
      </c>
      <c r="BD78" s="97">
        <f>BD21+BD33+BD34+BD37+BD38</f>
        <v>-45221.200000000012</v>
      </c>
      <c r="BE78" s="97">
        <f>BE21+BE33+BE34+BE37+BE38</f>
        <v>-50751.299999999988</v>
      </c>
      <c r="BF78" s="97">
        <f>BF21+BF33+BF34+BF37+BF38</f>
        <v>-55124.599999999977</v>
      </c>
      <c r="BG78" s="97">
        <f>BG21+BG33+BG34+BG37+BG38</f>
        <v>-45221.200000000012</v>
      </c>
      <c r="BH78" s="97">
        <f>BH21+BH33+BH34+BH37+BH38</f>
        <v>-50751.299999999988</v>
      </c>
      <c r="BI78" s="97">
        <f>BI21+BI33+BI34+BI37+BI38</f>
        <v>-40557.899999999965</v>
      </c>
      <c r="BJ78" s="97">
        <f>BJ21+BJ33+BJ34+BJ37+BJ38</f>
        <v>-40557.899999999965</v>
      </c>
      <c r="BK78" s="97">
        <f>BK21+BK33+BK34+BK37+BK38</f>
        <v>-40557.899999999965</v>
      </c>
      <c r="BL78" s="97">
        <f>BL21+BL33+BL34+BL37+BL38</f>
        <v>-25309.399999999994</v>
      </c>
      <c r="BM78" s="118">
        <f>SUM(E78:BL78)</f>
        <v>-3821601.9499999997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'COGS-PRICE-MARGIN_CWS'!$D51</f>
        <v>0</v>
      </c>
      <c r="G68" s="102">
        <f>'COGS-PRICE-MARGIN_CWS'!$D51</f>
        <v>0</v>
      </c>
      <c r="H68" s="102">
        <f>'COGS-PRICE-MARGIN_CWS'!$D51</f>
        <v>0</v>
      </c>
      <c r="I68" s="102">
        <f>'COGS-PRICE-MARGIN_CWS'!$D51</f>
        <v>0</v>
      </c>
      <c r="J68" s="102">
        <f>'COGS-PRICE-MARGIN_CWS'!$D51</f>
        <v>0</v>
      </c>
      <c r="K68" s="102">
        <f>'COGS-PRICE-MARGIN_CWS'!$D51</f>
        <v>0</v>
      </c>
      <c r="L68" s="102">
        <f>'COGS-PRICE-MARGIN_CWS'!$D51</f>
        <v>0</v>
      </c>
      <c r="M68" s="102">
        <f>'COGS-PRICE-MARGIN_CWS'!$D51</f>
        <v>0</v>
      </c>
      <c r="N68" s="102">
        <f>'COGS-PRICE-MARGIN_CWS'!$D51</f>
        <v>0</v>
      </c>
      <c r="O68" s="102">
        <f>'COGS-PRICE-MARGIN_CWS'!$D51</f>
        <v>0</v>
      </c>
      <c r="P68" s="102">
        <f>'COGS-PRICE-MARGIN_CWS'!$D51</f>
        <v>0</v>
      </c>
      <c r="Q68" s="102">
        <f>'COGS-PRICE-MARGIN_CWS'!$D51</f>
        <v>0</v>
      </c>
      <c r="R68" s="102">
        <f>'COGS-PRICE-MARGIN_CWS'!$D63</f>
        <v>25</v>
      </c>
      <c r="S68" s="102">
        <f>'COGS-PRICE-MARGIN_CWS'!$D63</f>
        <v>25</v>
      </c>
      <c r="T68" s="102">
        <f>'COGS-PRICE-MARGIN_CWS'!$D63</f>
        <v>25</v>
      </c>
      <c r="U68" s="102">
        <f>'COGS-PRICE-MARGIN_CWS'!$D63</f>
        <v>25</v>
      </c>
      <c r="V68" s="102">
        <f>'COGS-PRICE-MARGIN_CWS'!$D63</f>
        <v>25</v>
      </c>
      <c r="W68" s="102">
        <f>'COGS-PRICE-MARGIN_CWS'!$D63</f>
        <v>25</v>
      </c>
      <c r="X68" s="102">
        <f>'COGS-PRICE-MARGIN_CWS'!$D63</f>
        <v>25</v>
      </c>
      <c r="Y68" s="102">
        <f>'COGS-PRICE-MARGIN_CWS'!$D63</f>
        <v>25</v>
      </c>
      <c r="Z68" s="102">
        <f>'COGS-PRICE-MARGIN_CWS'!$D63</f>
        <v>25</v>
      </c>
      <c r="AA68" s="102">
        <f>'COGS-PRICE-MARGIN_CWS'!$D63</f>
        <v>25</v>
      </c>
      <c r="AB68" s="102">
        <f>'COGS-PRICE-MARGIN_CWS'!$D63</f>
        <v>25</v>
      </c>
      <c r="AC68" s="102">
        <f>'COGS-PRICE-MARGIN_CWS'!$D63</f>
        <v>25</v>
      </c>
      <c r="AD68" s="102">
        <f>'COGS-PRICE-MARGIN_CWS'!$D84</f>
        <v>25</v>
      </c>
      <c r="AE68" s="102">
        <f>'COGS-PRICE-MARGIN_CWS'!$D84</f>
        <v>25</v>
      </c>
      <c r="AF68" s="102">
        <f>'COGS-PRICE-MARGIN_CWS'!$D84</f>
        <v>25</v>
      </c>
      <c r="AG68" s="102">
        <f>'COGS-PRICE-MARGIN_CWS'!$D84</f>
        <v>25</v>
      </c>
      <c r="AH68" s="102">
        <f>'COGS-PRICE-MARGIN_CWS'!$D84</f>
        <v>25</v>
      </c>
      <c r="AI68" s="102">
        <f>'COGS-PRICE-MARGIN_CWS'!$D84</f>
        <v>25</v>
      </c>
      <c r="AJ68" s="102">
        <f>'COGS-PRICE-MARGIN_CWS'!$D84</f>
        <v>25</v>
      </c>
      <c r="AK68" s="102">
        <f>'COGS-PRICE-MARGIN_CWS'!$D84</f>
        <v>25</v>
      </c>
      <c r="AL68" s="102">
        <f>'COGS-PRICE-MARGIN_CWS'!$D84</f>
        <v>25</v>
      </c>
      <c r="AM68" s="102">
        <f>'COGS-PRICE-MARGIN_CWS'!$D84</f>
        <v>25</v>
      </c>
      <c r="AN68" s="102">
        <f>'COGS-PRICE-MARGIN_CWS'!$D84</f>
        <v>25</v>
      </c>
      <c r="AO68" s="102">
        <f>'COGS-PRICE-MARGIN_CWS'!$D84</f>
        <v>25</v>
      </c>
      <c r="AP68" s="102">
        <f>'COGS-PRICE-MARGIN_CWS'!$D105</f>
        <v>35</v>
      </c>
      <c r="AQ68" s="102">
        <f>'COGS-PRICE-MARGIN_CWS'!$D105</f>
        <v>35</v>
      </c>
      <c r="AR68" s="102">
        <f>'COGS-PRICE-MARGIN_CWS'!$D105</f>
        <v>35</v>
      </c>
      <c r="AS68" s="102">
        <f>'COGS-PRICE-MARGIN_CWS'!$D105</f>
        <v>35</v>
      </c>
      <c r="AT68" s="102">
        <f>'COGS-PRICE-MARGIN_CWS'!$D105</f>
        <v>35</v>
      </c>
      <c r="AU68" s="102">
        <f>'COGS-PRICE-MARGIN_CWS'!$D105</f>
        <v>35</v>
      </c>
      <c r="AV68" s="102">
        <f>'COGS-PRICE-MARGIN_CWS'!$D105</f>
        <v>35</v>
      </c>
      <c r="AW68" s="102">
        <f>'COGS-PRICE-MARGIN_CWS'!$D105</f>
        <v>35</v>
      </c>
      <c r="AX68" s="102">
        <f>'COGS-PRICE-MARGIN_CWS'!$D105</f>
        <v>35</v>
      </c>
      <c r="AY68" s="102">
        <f>'COGS-PRICE-MARGIN_CWS'!$D105</f>
        <v>35</v>
      </c>
      <c r="AZ68" s="102">
        <f>'COGS-PRICE-MARGIN_CWS'!$D105</f>
        <v>35</v>
      </c>
      <c r="BA68" s="102">
        <f>'COGS-PRICE-MARGIN_CWS'!$D105</f>
        <v>35</v>
      </c>
      <c r="BB68" s="102">
        <f>'COGS-PRICE-MARGIN_CWS'!$D126</f>
        <v>35</v>
      </c>
      <c r="BC68" s="102">
        <f>'COGS-PRICE-MARGIN_CWS'!$D126</f>
        <v>35</v>
      </c>
      <c r="BD68" s="102">
        <f>'COGS-PRICE-MARGIN_CWS'!$D126</f>
        <v>35</v>
      </c>
      <c r="BE68" s="102">
        <f>'COGS-PRICE-MARGIN_CWS'!$D126</f>
        <v>35</v>
      </c>
      <c r="BF68" s="102">
        <f>'COGS-PRICE-MARGIN_CWS'!$D126</f>
        <v>35</v>
      </c>
      <c r="BG68" s="102">
        <f>'COGS-PRICE-MARGIN_CWS'!$D126</f>
        <v>35</v>
      </c>
      <c r="BH68" s="102">
        <f>'COGS-PRICE-MARGIN_CWS'!$D126</f>
        <v>35</v>
      </c>
      <c r="BI68" s="102">
        <f>'COGS-PRICE-MARGIN_CWS'!$D126</f>
        <v>35</v>
      </c>
      <c r="BJ68" s="102">
        <f>'COGS-PRICE-MARGIN_CWS'!$D126</f>
        <v>35</v>
      </c>
      <c r="BK68" s="102">
        <f>'COGS-PRICE-MARGIN_CWS'!$D126</f>
        <v>35</v>
      </c>
      <c r="BL68" s="102">
        <f>'COGS-PRICE-MARGIN_CWS'!$D126</f>
        <v>35</v>
      </c>
      <c r="BM68" s="102">
        <f>'COGS-PRICE-MARGIN_CWS'!$D126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'COGS-PRICE-MARGIN_CWS'!$D69</f>
        <v>168.75</v>
      </c>
      <c r="S141" s="102">
        <f>'COGS-PRICE-MARGIN_CWS'!$D69</f>
        <v>168.75</v>
      </c>
      <c r="T141" s="102">
        <f>'COGS-PRICE-MARGIN_CWS'!$D69</f>
        <v>168.75</v>
      </c>
      <c r="U141" s="102">
        <f>'COGS-PRICE-MARGIN_CWS'!$D69</f>
        <v>168.75</v>
      </c>
      <c r="V141" s="102">
        <f>'COGS-PRICE-MARGIN_CWS'!$D69</f>
        <v>168.75</v>
      </c>
      <c r="W141" s="102">
        <f>'COGS-PRICE-MARGIN_CWS'!$D69</f>
        <v>168.75</v>
      </c>
      <c r="X141" s="102">
        <f>'COGS-PRICE-MARGIN_CWS'!$D69</f>
        <v>168.75</v>
      </c>
      <c r="Y141" s="102">
        <f>'COGS-PRICE-MARGIN_CWS'!$D69</f>
        <v>168.75</v>
      </c>
      <c r="Z141" s="102">
        <f>'COGS-PRICE-MARGIN_CWS'!$D69</f>
        <v>168.75</v>
      </c>
      <c r="AA141" s="102">
        <f>'COGS-PRICE-MARGIN_CWS'!$D69</f>
        <v>168.75</v>
      </c>
      <c r="AB141" s="102">
        <f>'COGS-PRICE-MARGIN_CWS'!$D69</f>
        <v>168.75</v>
      </c>
      <c r="AC141" s="102">
        <f>'COGS-PRICE-MARGIN_CWS'!$D69</f>
        <v>168.75</v>
      </c>
      <c r="AD141" s="102">
        <f>'COGS-PRICE-MARGIN_CWS'!$D90</f>
        <v>191.25</v>
      </c>
      <c r="AE141" s="102">
        <f>'COGS-PRICE-MARGIN_CWS'!$D90</f>
        <v>191.25</v>
      </c>
      <c r="AF141" s="102">
        <f>'COGS-PRICE-MARGIN_CWS'!$D90</f>
        <v>191.25</v>
      </c>
      <c r="AG141" s="102">
        <f>'COGS-PRICE-MARGIN_CWS'!$D90</f>
        <v>191.25</v>
      </c>
      <c r="AH141" s="102">
        <f>'COGS-PRICE-MARGIN_CWS'!$D90</f>
        <v>191.25</v>
      </c>
      <c r="AI141" s="102">
        <f>'COGS-PRICE-MARGIN_CWS'!$D90</f>
        <v>191.25</v>
      </c>
      <c r="AJ141" s="102">
        <f>'COGS-PRICE-MARGIN_CWS'!$D90</f>
        <v>191.25</v>
      </c>
      <c r="AK141" s="102">
        <f>'COGS-PRICE-MARGIN_CWS'!$D90</f>
        <v>191.25</v>
      </c>
      <c r="AL141" s="102">
        <f>'COGS-PRICE-MARGIN_CWS'!$D90</f>
        <v>191.25</v>
      </c>
      <c r="AM141" s="102">
        <f>'COGS-PRICE-MARGIN_CWS'!$D90</f>
        <v>191.25</v>
      </c>
      <c r="AN141" s="102">
        <f>'COGS-PRICE-MARGIN_CWS'!$D90</f>
        <v>191.25</v>
      </c>
      <c r="AO141" s="300">
        <f>'COGS-PRICE-MARGIN_CWS'!$D90</f>
        <v>191.25</v>
      </c>
      <c r="AP141" s="300">
        <f>'COGS-PRICE-MARGIN_CWS'!$D111</f>
        <v>202.5</v>
      </c>
      <c r="AQ141" s="102">
        <f>'COGS-PRICE-MARGIN_CWS'!$D111</f>
        <v>202.5</v>
      </c>
      <c r="AR141" s="102">
        <f>'COGS-PRICE-MARGIN_CWS'!$D111</f>
        <v>202.5</v>
      </c>
      <c r="AS141" s="102">
        <f>'COGS-PRICE-MARGIN_CWS'!$D111</f>
        <v>202.5</v>
      </c>
      <c r="AT141" s="102">
        <f>'COGS-PRICE-MARGIN_CWS'!$D111</f>
        <v>202.5</v>
      </c>
      <c r="AU141" s="102">
        <f>'COGS-PRICE-MARGIN_CWS'!$D111</f>
        <v>202.5</v>
      </c>
      <c r="AV141" s="102">
        <f>'COGS-PRICE-MARGIN_CWS'!$D111</f>
        <v>202.5</v>
      </c>
      <c r="AW141" s="102">
        <f>'COGS-PRICE-MARGIN_CWS'!$D111</f>
        <v>202.5</v>
      </c>
      <c r="AX141" s="102">
        <f>'COGS-PRICE-MARGIN_CWS'!$D111</f>
        <v>202.5</v>
      </c>
      <c r="AY141" s="102">
        <f>'COGS-PRICE-MARGIN_CWS'!$D111</f>
        <v>202.5</v>
      </c>
      <c r="AZ141" s="102">
        <f>'COGS-PRICE-MARGIN_CWS'!$D111</f>
        <v>202.5</v>
      </c>
      <c r="BA141" s="102">
        <f>'COGS-PRICE-MARGIN_CWS'!$D111</f>
        <v>202.5</v>
      </c>
      <c r="BB141" s="102">
        <f>'COGS-PRICE-MARGIN_CWS'!$D132</f>
        <v>202.5</v>
      </c>
      <c r="BC141" s="102">
        <f>'COGS-PRICE-MARGIN_CWS'!$D132</f>
        <v>202.5</v>
      </c>
      <c r="BD141" s="102">
        <f>'COGS-PRICE-MARGIN_CWS'!$D132</f>
        <v>202.5</v>
      </c>
      <c r="BE141" s="102">
        <f>'COGS-PRICE-MARGIN_CWS'!$D132</f>
        <v>202.5</v>
      </c>
      <c r="BF141" s="102">
        <f>'COGS-PRICE-MARGIN_CWS'!$D132</f>
        <v>202.5</v>
      </c>
      <c r="BG141" s="102">
        <f>'COGS-PRICE-MARGIN_CWS'!$D132</f>
        <v>202.5</v>
      </c>
      <c r="BH141" s="102">
        <f>'COGS-PRICE-MARGIN_CWS'!$D132</f>
        <v>202.5</v>
      </c>
      <c r="BI141" s="102">
        <f>'COGS-PRICE-MARGIN_CWS'!$D132</f>
        <v>202.5</v>
      </c>
      <c r="BJ141" s="102">
        <f>'COGS-PRICE-MARGIN_CWS'!$D132</f>
        <v>202.5</v>
      </c>
      <c r="BK141" s="102">
        <f>'COGS-PRICE-MARGIN_CWS'!$D132</f>
        <v>202.5</v>
      </c>
      <c r="BL141" s="102">
        <f>'COGS-PRICE-MARGIN_CWS'!$D132</f>
        <v>202.5</v>
      </c>
      <c r="BM141" s="102">
        <f>'COGS-PRICE-MARGIN_CWS'!$D132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1180220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68020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1180220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1112200</v>
      </c>
      <c r="E8" s="9">
        <f>SUM(P18:AA18)</f>
        <v>4679120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68020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68020</v>
      </c>
      <c r="E10" s="140">
        <f>E7-E8</f>
        <v>173092.5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'REV-REVCALC_CWS'!D77</f>
        <v>0</v>
      </c>
      <c r="D14" s="9">
        <f>'REV-REVCALC_CWS'!E77</f>
        <v>0</v>
      </c>
      <c r="E14" s="9">
        <f>'REV-REVCALC_CWS'!F77</f>
        <v>0</v>
      </c>
      <c r="F14" s="9">
        <f>'REV-REVCALC_CWS'!G77</f>
        <v>0</v>
      </c>
      <c r="G14" s="9">
        <f>'REV-REVCALC_CWS'!H77</f>
        <v>136040</v>
      </c>
      <c r="H14" s="9">
        <f>'REV-REVCALC_CWS'!I77</f>
        <v>154920</v>
      </c>
      <c r="I14" s="9">
        <f>'REV-REVCALC_CWS'!J77</f>
        <v>171300</v>
      </c>
      <c r="J14" s="9">
        <f>'REV-REVCALC_CWS'!K77</f>
        <v>136040</v>
      </c>
      <c r="K14" s="9">
        <f>'REV-REVCALC_CWS'!L77</f>
        <v>154920</v>
      </c>
      <c r="L14" s="9">
        <f>'REV-REVCALC_CWS'!M77</f>
        <v>119660</v>
      </c>
      <c r="M14" s="9">
        <f>'REV-REVCALC_CWS'!N77</f>
        <v>119660</v>
      </c>
      <c r="N14" s="9">
        <f>'REV-REVCALC_CWS'!O77</f>
        <v>119660</v>
      </c>
      <c r="O14" s="9">
        <f>'REV-REVCALC_CWS'!P77</f>
        <v>68020</v>
      </c>
      <c r="P14" s="9">
        <f>'REV-REVCALC_CWS'!Q77</f>
        <v>240868.75</v>
      </c>
      <c r="Q14" s="9">
        <f>'REV-REVCALC_CWS'!R77</f>
        <v>391418.75</v>
      </c>
      <c r="R14" s="9">
        <f>'REV-REVCALC_CWS'!S77</f>
        <v>436587.5</v>
      </c>
      <c r="S14" s="9">
        <f>'REV-REVCALC_CWS'!T77</f>
        <v>437075</v>
      </c>
      <c r="T14" s="9">
        <f>'REV-REVCALC_CWS'!U77</f>
        <v>482412.5</v>
      </c>
      <c r="U14" s="9">
        <f>'REV-REVCALC_CWS'!V77</f>
        <v>527606.25</v>
      </c>
      <c r="V14" s="9">
        <f>'REV-REVCALC_CWS'!W77</f>
        <v>437075</v>
      </c>
      <c r="W14" s="9">
        <f>'REV-REVCALC_CWS'!X77</f>
        <v>482412.5</v>
      </c>
      <c r="X14" s="9">
        <f>'REV-REVCALC_CWS'!Y77</f>
        <v>391881.25</v>
      </c>
      <c r="Y14" s="9">
        <f>'REV-REVCALC_CWS'!Z77</f>
        <v>391881.25</v>
      </c>
      <c r="Z14" s="9">
        <f>'REV-REVCALC_CWS'!AA77</f>
        <v>391881.25</v>
      </c>
      <c r="AA14" s="9">
        <f>'REV-REVCALC_CWS'!AB77</f>
        <v>241112.5</v>
      </c>
      <c r="AB14" s="9">
        <f>'REV-REVCALC_CWS'!AC77</f>
        <v>155968.75</v>
      </c>
      <c r="AC14" s="9">
        <f>'REV-REVCALC_CWS'!AD77</f>
        <v>252725</v>
      </c>
      <c r="AD14" s="9">
        <f>'REV-REVCALC_CWS'!AE77</f>
        <v>284927.5</v>
      </c>
      <c r="AE14" s="9">
        <f>'REV-REVCALC_CWS'!AF77</f>
        <v>285460</v>
      </c>
      <c r="AF14" s="9">
        <f>'REV-REVCALC_CWS'!AG77</f>
        <v>312516.25</v>
      </c>
      <c r="AG14" s="9">
        <f>'REV-REVCALC_CWS'!AH77</f>
        <v>344722.5</v>
      </c>
      <c r="AH14" s="9">
        <f>'REV-REVCALC_CWS'!AI77</f>
        <v>285460</v>
      </c>
      <c r="AI14" s="9">
        <f>'REV-REVCALC_CWS'!AJ77</f>
        <v>312516.25</v>
      </c>
      <c r="AJ14" s="9">
        <f>'REV-REVCALC_CWS'!AK77</f>
        <v>253232.5</v>
      </c>
      <c r="AK14" s="9">
        <f>'REV-REVCALC_CWS'!AL77</f>
        <v>253232.5</v>
      </c>
      <c r="AL14" s="9">
        <f>'REV-REVCALC_CWS'!AM77</f>
        <v>253232.5</v>
      </c>
      <c r="AM14" s="9">
        <f>'REV-REVCALC_CWS'!AN77</f>
        <v>156235</v>
      </c>
      <c r="AN14" s="9">
        <f>'REV-REVCALC_CWS'!AO77</f>
        <v>194900</v>
      </c>
      <c r="AO14" s="9">
        <f>'REV-REVCALC_CWS'!AP77</f>
        <v>314355</v>
      </c>
      <c r="AP14" s="9">
        <f>'REV-REVCALC_CWS'!AQ77</f>
        <v>351927.5</v>
      </c>
      <c r="AQ14" s="9">
        <f>'REV-REVCALC_CWS'!AR77</f>
        <v>352542.5</v>
      </c>
      <c r="AR14" s="9">
        <f>'REV-REVCALC_CWS'!AS77</f>
        <v>390282.5</v>
      </c>
      <c r="AS14" s="9">
        <f>'REV-REVCALC_CWS'!AT77</f>
        <v>428057.5</v>
      </c>
      <c r="AT14" s="9">
        <f>'REV-REVCALC_CWS'!AU77</f>
        <v>352542.5</v>
      </c>
      <c r="AU14" s="9">
        <f>'REV-REVCALC_CWS'!AV77</f>
        <v>390282.5</v>
      </c>
      <c r="AV14" s="9">
        <f>'REV-REVCALC_CWS'!AW77</f>
        <v>314935</v>
      </c>
      <c r="AW14" s="9">
        <f>'REV-REVCALC_CWS'!AX77</f>
        <v>314935</v>
      </c>
      <c r="AX14" s="9">
        <f>'REV-REVCALC_CWS'!AY77</f>
        <v>314935</v>
      </c>
      <c r="AY14" s="9">
        <f>'REV-REVCALC_CWS'!AZ77</f>
        <v>195207.5</v>
      </c>
      <c r="AZ14" s="9">
        <f>'REV-REVCALC_CWS'!BA77</f>
        <v>234235</v>
      </c>
      <c r="BA14" s="9">
        <f>'REV-REVCALC_CWS'!BB77</f>
        <v>376200</v>
      </c>
      <c r="BB14" s="9">
        <f>'REV-REVCALC_CWS'!BC77</f>
        <v>418747.5</v>
      </c>
      <c r="BC14" s="9">
        <f>'REV-REVCALC_CWS'!BD77</f>
        <v>419362.5</v>
      </c>
      <c r="BD14" s="9">
        <f>'REV-REVCALC_CWS'!BE77</f>
        <v>468952.5</v>
      </c>
      <c r="BE14" s="9">
        <f>'REV-REVCALC_CWS'!BF77</f>
        <v>511825</v>
      </c>
      <c r="BF14" s="9">
        <f>'REV-REVCALC_CWS'!BG77</f>
        <v>419362.5</v>
      </c>
      <c r="BG14" s="9">
        <f>'REV-REVCALC_CWS'!BH77</f>
        <v>468952.5</v>
      </c>
      <c r="BH14" s="9">
        <f>'REV-REVCALC_CWS'!BI77</f>
        <v>376780</v>
      </c>
      <c r="BI14" s="9">
        <f>'REV-REVCALC_CWS'!BJ77</f>
        <v>376780</v>
      </c>
      <c r="BJ14" s="9">
        <f>'REV-REVCALC_CWS'!BK77</f>
        <v>376780</v>
      </c>
      <c r="BK14" s="9">
        <f>'REV-REVCALC_CWS'!BL77</f>
        <v>234542.5</v>
      </c>
      <c r="BL14" s="38">
        <f>SUM(C14:BK14)</f>
        <v>17780083.75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136040</v>
      </c>
      <c r="I16" s="66">
        <f t="shared" si="0"/>
        <v>154920</v>
      </c>
      <c r="J16" s="66">
        <f t="shared" si="0"/>
        <v>171300</v>
      </c>
      <c r="K16" s="66">
        <f t="shared" si="0"/>
        <v>136040</v>
      </c>
      <c r="L16" s="66">
        <f t="shared" si="0"/>
        <v>154920</v>
      </c>
      <c r="M16" s="66">
        <f t="shared" si="0"/>
        <v>119660</v>
      </c>
      <c r="N16" s="66">
        <f t="shared" si="0"/>
        <v>119660</v>
      </c>
      <c r="O16" s="66">
        <f t="shared" si="0"/>
        <v>119660</v>
      </c>
      <c r="P16" s="66">
        <f t="shared" si="0"/>
        <v>68020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136040</v>
      </c>
      <c r="H17" s="140">
        <f t="shared" si="2"/>
        <v>154920</v>
      </c>
      <c r="I17" s="140">
        <f t="shared" si="2"/>
        <v>171300</v>
      </c>
      <c r="J17" s="140">
        <f t="shared" si="2"/>
        <v>136040</v>
      </c>
      <c r="K17" s="140">
        <f t="shared" si="2"/>
        <v>154920</v>
      </c>
      <c r="L17" s="140">
        <f t="shared" si="2"/>
        <v>119660</v>
      </c>
      <c r="M17" s="140">
        <f t="shared" si="2"/>
        <v>119660</v>
      </c>
      <c r="N17" s="140">
        <f t="shared" si="2"/>
        <v>119660</v>
      </c>
      <c r="O17" s="140">
        <f t="shared" si="2"/>
        <v>68020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136040</v>
      </c>
      <c r="I18" s="140">
        <f t="shared" si="4"/>
        <v>154920</v>
      </c>
      <c r="J18" s="140">
        <f t="shared" si="4"/>
        <v>171300</v>
      </c>
      <c r="K18" s="140">
        <f t="shared" si="4"/>
        <v>136040</v>
      </c>
      <c r="L18" s="140">
        <f t="shared" si="4"/>
        <v>154920</v>
      </c>
      <c r="M18" s="140">
        <f t="shared" si="4"/>
        <v>119660</v>
      </c>
      <c r="N18" s="140">
        <f t="shared" si="4"/>
        <v>119660</v>
      </c>
      <c r="O18" s="140">
        <f t="shared" si="4"/>
        <v>119660</v>
      </c>
      <c r="P18" s="140">
        <f t="shared" si="4"/>
        <v>68020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136040</v>
      </c>
      <c r="H19" s="66">
        <f t="shared" si="6"/>
        <v>154920</v>
      </c>
      <c r="I19" s="66">
        <f t="shared" si="6"/>
        <v>171300</v>
      </c>
      <c r="J19" s="66">
        <f t="shared" si="6"/>
        <v>136040</v>
      </c>
      <c r="K19" s="66">
        <f t="shared" si="6"/>
        <v>154920</v>
      </c>
      <c r="L19" s="66">
        <f t="shared" si="6"/>
        <v>119660</v>
      </c>
      <c r="M19" s="66">
        <f t="shared" si="6"/>
        <v>119660</v>
      </c>
      <c r="N19" s="66">
        <f t="shared" si="6"/>
        <v>119660</v>
      </c>
      <c r="O19" s="66">
        <f t="shared" si="6"/>
        <v>68020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136040</v>
      </c>
      <c r="H20" s="140">
        <f t="shared" si="8"/>
        <v>18880</v>
      </c>
      <c r="I20" s="140">
        <f t="shared" si="8"/>
        <v>16380</v>
      </c>
      <c r="J20" s="140">
        <f t="shared" si="8"/>
        <v>-35260</v>
      </c>
      <c r="K20" s="140">
        <f t="shared" si="8"/>
        <v>18880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-51640</v>
      </c>
      <c r="P20" s="140">
        <f t="shared" si="8"/>
        <v>172848.75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901</v>
      </c>
      <c r="L175" s="26">
        <f>'COSM-BONUS_CWS'!J72</f>
        <v>1060.5</v>
      </c>
      <c r="M175" s="26">
        <f>'COSM-BONUS_CWS'!K72</f>
        <v>1157.5</v>
      </c>
      <c r="N175" s="26">
        <f>'COSM-BONUS_CWS'!L72</f>
        <v>901</v>
      </c>
      <c r="O175" s="26">
        <f>'COSM-BONUS_CWS'!M72</f>
        <v>1060.5</v>
      </c>
      <c r="P175" s="26">
        <f>'COSM-BONUS_CWS'!N72</f>
        <v>804</v>
      </c>
      <c r="Q175" s="26">
        <f>'COSM-BONUS_CWS'!O72</f>
        <v>804</v>
      </c>
      <c r="R175" s="26">
        <f>'COSM-BONUS_CWS'!P72</f>
        <v>804</v>
      </c>
      <c r="S175" s="26">
        <f>'COSM-BONUS_CWS'!Q72</f>
        <v>450.5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1000901</v>
      </c>
      <c r="L176" s="26">
        <f t="shared" si="70"/>
        <v>1001060.5</v>
      </c>
      <c r="M176" s="26">
        <f t="shared" si="70"/>
        <v>1001157.5</v>
      </c>
      <c r="N176" s="26">
        <f t="shared" si="70"/>
        <v>1000901</v>
      </c>
      <c r="O176" s="26">
        <f t="shared" si="70"/>
        <v>1001060.5</v>
      </c>
      <c r="P176" s="26">
        <f t="shared" si="70"/>
        <v>1000804</v>
      </c>
      <c r="Q176" s="26">
        <f t="shared" si="70"/>
        <v>1000804</v>
      </c>
      <c r="R176" s="26">
        <f t="shared" si="70"/>
        <v>1000804</v>
      </c>
      <c r="S176" s="26">
        <f t="shared" si="70"/>
        <v>1000450.5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901</v>
      </c>
      <c r="L209" s="26">
        <f t="shared" si="100"/>
        <v>1060.5</v>
      </c>
      <c r="M209" s="26">
        <f t="shared" si="100"/>
        <v>1157.5</v>
      </c>
      <c r="N209" s="26">
        <f t="shared" si="100"/>
        <v>901</v>
      </c>
      <c r="O209" s="26">
        <f t="shared" si="100"/>
        <v>1060.5</v>
      </c>
      <c r="P209" s="26">
        <f t="shared" si="100"/>
        <v>804</v>
      </c>
      <c r="Q209" s="26">
        <f t="shared" si="100"/>
        <v>804</v>
      </c>
      <c r="R209" s="26">
        <f t="shared" si="100"/>
        <v>804</v>
      </c>
      <c r="S209" s="26">
        <f t="shared" si="100"/>
        <v>450.5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2000901</v>
      </c>
      <c r="L210" s="26">
        <f t="shared" si="102"/>
        <v>2001060.5</v>
      </c>
      <c r="M210" s="26">
        <f t="shared" si="102"/>
        <v>2001157.5</v>
      </c>
      <c r="N210" s="26">
        <f t="shared" si="102"/>
        <v>2000901</v>
      </c>
      <c r="O210" s="26">
        <f t="shared" si="102"/>
        <v>2001060.5</v>
      </c>
      <c r="P210" s="26">
        <f t="shared" si="102"/>
        <v>2000804</v>
      </c>
      <c r="Q210" s="26">
        <f t="shared" si="102"/>
        <v>2000804</v>
      </c>
      <c r="R210" s="26">
        <f t="shared" si="102"/>
        <v>2000804</v>
      </c>
      <c r="S210" s="26">
        <f t="shared" si="102"/>
        <v>2000450.5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235104459.95124996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24007943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235104459.95124996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2000901</v>
      </c>
      <c r="L214" s="26">
        <f t="shared" si="107"/>
        <v>2001060.5</v>
      </c>
      <c r="M214" s="26">
        <f t="shared" si="107"/>
        <v>2001157.5</v>
      </c>
      <c r="N214" s="26">
        <f t="shared" si="107"/>
        <v>2000901</v>
      </c>
      <c r="O214" s="26">
        <f t="shared" si="107"/>
        <v>2001060.5</v>
      </c>
      <c r="P214" s="26">
        <f t="shared" si="107"/>
        <v>2000804</v>
      </c>
      <c r="Q214" s="26">
        <f t="shared" si="107"/>
        <v>2000804</v>
      </c>
      <c r="R214" s="26">
        <f t="shared" si="107"/>
        <v>2000804</v>
      </c>
      <c r="S214" s="26">
        <f t="shared" si="107"/>
        <v>2000450.5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235104459.95124996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24007943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235104459.95124996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320144.16000000003</v>
      </c>
      <c r="L219" s="26">
        <f>L210*STAFFPLAN_CWS!$C177</f>
        <v>320169.68</v>
      </c>
      <c r="M219" s="26">
        <f>M210*STAFFPLAN_CWS!$C177</f>
        <v>320185.2</v>
      </c>
      <c r="N219" s="26">
        <f>N210*STAFFPLAN_CWS!$C177</f>
        <v>320144.16000000003</v>
      </c>
      <c r="O219" s="26">
        <f>O210*STAFFPLAN_CWS!$C177</f>
        <v>320169.68</v>
      </c>
      <c r="P219" s="26">
        <f>P210*STAFFPLAN_CWS!$C177</f>
        <v>320128.64000000001</v>
      </c>
      <c r="Q219" s="26">
        <f>Q210*STAFFPLAN_CWS!$C177</f>
        <v>320128.64000000001</v>
      </c>
      <c r="R219" s="26">
        <f>R210*STAFFPLAN_CWS!$C177</f>
        <v>320128.64000000001</v>
      </c>
      <c r="S219" s="26">
        <f>S210*STAFFPLAN_CWS!$D177</f>
        <v>320072.08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80036.040000000008</v>
      </c>
      <c r="L220" s="26">
        <f>L210*STAFFPLAN_CWS!$C178</f>
        <v>80042.42</v>
      </c>
      <c r="M220" s="26">
        <f>M210*STAFFPLAN_CWS!$C178</f>
        <v>80046.3</v>
      </c>
      <c r="N220" s="26">
        <f>N210*STAFFPLAN_CWS!$C178</f>
        <v>80036.040000000008</v>
      </c>
      <c r="O220" s="26">
        <f>O210*STAFFPLAN_CWS!$C178</f>
        <v>80042.42</v>
      </c>
      <c r="P220" s="26">
        <f>P210*STAFFPLAN_CWS!$C178</f>
        <v>80032.160000000003</v>
      </c>
      <c r="Q220" s="26">
        <f>Q210*STAFFPLAN_CWS!$C178</f>
        <v>80032.160000000003</v>
      </c>
      <c r="R220" s="26">
        <f>R210*STAFFPLAN_CWS!$C178</f>
        <v>80032.160000000003</v>
      </c>
      <c r="S220" s="26">
        <f>S210*STAFFPLAN_CWS!$D178</f>
        <v>80018.02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400180.20000000007</v>
      </c>
      <c r="L224" s="26">
        <f t="shared" si="109"/>
        <v>400212.1</v>
      </c>
      <c r="M224" s="26">
        <f t="shared" si="109"/>
        <v>400231.5</v>
      </c>
      <c r="N224" s="26">
        <f t="shared" si="109"/>
        <v>400180.20000000007</v>
      </c>
      <c r="O224" s="26">
        <f t="shared" si="109"/>
        <v>400212.1</v>
      </c>
      <c r="P224" s="26">
        <f t="shared" si="109"/>
        <v>400160.80000000005</v>
      </c>
      <c r="Q224" s="26">
        <f t="shared" si="109"/>
        <v>400160.80000000005</v>
      </c>
      <c r="R224" s="26">
        <f t="shared" si="109"/>
        <v>400160.80000000005</v>
      </c>
      <c r="S224" s="26">
        <f t="shared" si="109"/>
        <v>400090.10000000003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47020891.990250021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4801588.5999999996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47020891.990249999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2682293.2000000002</v>
      </c>
      <c r="L232" s="26">
        <f t="shared" si="113"/>
        <v>2682484.6</v>
      </c>
      <c r="M232" s="26">
        <f t="shared" si="113"/>
        <v>2682601</v>
      </c>
      <c r="N232" s="26">
        <f t="shared" si="113"/>
        <v>2682293.2000000002</v>
      </c>
      <c r="O232" s="26">
        <f t="shared" si="113"/>
        <v>2682484.6</v>
      </c>
      <c r="P232" s="26">
        <f t="shared" si="113"/>
        <v>2682176.7999999998</v>
      </c>
      <c r="Q232" s="26">
        <f t="shared" si="113"/>
        <v>2682176.7999999998</v>
      </c>
      <c r="R232" s="26">
        <f t="shared" si="113"/>
        <v>2682176.7999999998</v>
      </c>
      <c r="S232" s="26">
        <f t="shared" si="113"/>
        <v>2681752.6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298998071.94150001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32184075.600000005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298998071.94149995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901</v>
      </c>
      <c r="L562" s="26">
        <f t="shared" si="376"/>
        <v>1060.5</v>
      </c>
      <c r="M562" s="26">
        <f t="shared" si="376"/>
        <v>1157.5</v>
      </c>
      <c r="N562" s="26">
        <f t="shared" si="376"/>
        <v>901</v>
      </c>
      <c r="O562" s="26">
        <f t="shared" si="376"/>
        <v>1060.5</v>
      </c>
      <c r="P562" s="26">
        <f t="shared" si="376"/>
        <v>804</v>
      </c>
      <c r="Q562" s="26">
        <f t="shared" si="376"/>
        <v>804</v>
      </c>
      <c r="R562" s="26">
        <f t="shared" si="376"/>
        <v>804</v>
      </c>
      <c r="S562" s="26">
        <f t="shared" si="376"/>
        <v>450.5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-95540.048749999987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4400901</v>
      </c>
      <c r="L563" s="26">
        <f t="shared" si="378"/>
        <v>4401060.5</v>
      </c>
      <c r="M563" s="26">
        <f t="shared" si="378"/>
        <v>4401157.5</v>
      </c>
      <c r="N563" s="26">
        <f t="shared" si="378"/>
        <v>4400901</v>
      </c>
      <c r="O563" s="26">
        <f t="shared" si="378"/>
        <v>4401060.5</v>
      </c>
      <c r="P563" s="26">
        <f t="shared" si="378"/>
        <v>4400804</v>
      </c>
      <c r="Q563" s="26">
        <f t="shared" si="378"/>
        <v>4400804</v>
      </c>
      <c r="R563" s="26">
        <f t="shared" si="378"/>
        <v>4400804</v>
      </c>
      <c r="S563" s="26">
        <f t="shared" si="378"/>
        <v>4400450.5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419904459.95125002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7900901</v>
      </c>
      <c r="L565" s="26">
        <f t="shared" si="381"/>
        <v>7901060.5</v>
      </c>
      <c r="M565" s="26">
        <f t="shared" si="381"/>
        <v>7901157.5</v>
      </c>
      <c r="N565" s="26">
        <f t="shared" si="381"/>
        <v>7900901</v>
      </c>
      <c r="O565" s="26">
        <f t="shared" si="381"/>
        <v>7901060.5</v>
      </c>
      <c r="P565" s="26">
        <f t="shared" si="381"/>
        <v>7900804</v>
      </c>
      <c r="Q565" s="26">
        <f t="shared" si="381"/>
        <v>7900804</v>
      </c>
      <c r="R565" s="26">
        <f t="shared" si="381"/>
        <v>7900804</v>
      </c>
      <c r="S565" s="26">
        <f t="shared" si="381"/>
        <v>7900450.5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497904459.95125014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880180.20000000007</v>
      </c>
      <c r="L566" s="26">
        <f t="shared" si="382"/>
        <v>880212.1</v>
      </c>
      <c r="M566" s="26">
        <f t="shared" si="382"/>
        <v>880231.5</v>
      </c>
      <c r="N566" s="26">
        <f t="shared" si="382"/>
        <v>880180.20000000007</v>
      </c>
      <c r="O566" s="26">
        <f t="shared" si="382"/>
        <v>880212.1</v>
      </c>
      <c r="P566" s="26">
        <f t="shared" si="382"/>
        <v>880160.8</v>
      </c>
      <c r="Q566" s="26">
        <f t="shared" si="382"/>
        <v>880160.8</v>
      </c>
      <c r="R566" s="26">
        <f t="shared" si="382"/>
        <v>880160.8</v>
      </c>
      <c r="S566" s="26">
        <f t="shared" si="382"/>
        <v>880090.10000000009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83980891.990249977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9343505.1999999993</v>
      </c>
      <c r="L568" s="26">
        <f t="shared" si="386"/>
        <v>9343696.5999999996</v>
      </c>
      <c r="M568" s="26">
        <f t="shared" si="386"/>
        <v>9343813</v>
      </c>
      <c r="N568" s="26">
        <f t="shared" si="386"/>
        <v>9343505.1999999993</v>
      </c>
      <c r="O568" s="26">
        <f t="shared" si="386"/>
        <v>9343696.5999999996</v>
      </c>
      <c r="P568" s="26">
        <f t="shared" si="386"/>
        <v>9343388.8000000007</v>
      </c>
      <c r="Q568" s="26">
        <f t="shared" si="386"/>
        <v>9343388.8000000007</v>
      </c>
      <c r="R568" s="26">
        <f t="shared" si="386"/>
        <v>9343388.8000000007</v>
      </c>
      <c r="S568" s="26">
        <f t="shared" si="386"/>
        <v>9342964.5999999996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615630791.94150019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112118619.59999998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615630791.94149983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9343505.1999999993</v>
      </c>
      <c r="L570" s="40">
        <f t="shared" si="388"/>
        <v>9343696.5999999996</v>
      </c>
      <c r="M570" s="40">
        <f t="shared" si="388"/>
        <v>9343813</v>
      </c>
      <c r="N570" s="40">
        <f t="shared" si="388"/>
        <v>9343505.1999999993</v>
      </c>
      <c r="O570" s="40">
        <f t="shared" si="388"/>
        <v>9343696.5999999996</v>
      </c>
      <c r="P570" s="40">
        <f t="shared" si="388"/>
        <v>9343388.8000000007</v>
      </c>
      <c r="Q570" s="40">
        <f t="shared" si="388"/>
        <v>9343388.8000000007</v>
      </c>
      <c r="R570" s="40">
        <f t="shared" si="388"/>
        <v>9343388.8000000007</v>
      </c>
      <c r="S570" s="40">
        <f t="shared" si="388"/>
        <v>9342964.5999999996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52807943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94807943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10561588.6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0.11139982859874936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7.1186946857395697E-2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112118619.60000001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615630791.94150007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24007943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24007943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4801588.5999999996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0.14055948066854373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32184075.600000005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901</v>
      </c>
      <c r="G10" s="9">
        <f>+STAFF_CWS!L562</f>
        <v>1060.5</v>
      </c>
      <c r="H10" s="9">
        <f>+STAFF_CWS!M562</f>
        <v>1157.5</v>
      </c>
      <c r="I10" s="9">
        <f>+STAFF_CWS!N562</f>
        <v>901</v>
      </c>
      <c r="J10" s="9">
        <f>+STAFF_CWS!O562</f>
        <v>1060.5</v>
      </c>
      <c r="K10" s="9">
        <f>+STAFF_CWS!P562</f>
        <v>804</v>
      </c>
      <c r="L10" s="9">
        <f>+STAFF_CWS!Q562</f>
        <v>804</v>
      </c>
      <c r="M10" s="9">
        <f>+STAFF_CWS!R562</f>
        <v>804</v>
      </c>
      <c r="N10" s="9">
        <f>+STAFF_CWS!S562</f>
        <v>450.5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-95540.048749999987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4400901</v>
      </c>
      <c r="G11" s="9">
        <f t="shared" si="0"/>
        <v>4401060.5</v>
      </c>
      <c r="H11" s="9">
        <f t="shared" si="0"/>
        <v>4401157.5</v>
      </c>
      <c r="I11" s="9">
        <f t="shared" si="0"/>
        <v>4400901</v>
      </c>
      <c r="J11" s="9">
        <f t="shared" si="0"/>
        <v>4401060.5</v>
      </c>
      <c r="K11" s="9">
        <f t="shared" si="0"/>
        <v>4400804</v>
      </c>
      <c r="L11" s="9">
        <f t="shared" si="0"/>
        <v>4400804</v>
      </c>
      <c r="M11" s="9">
        <f t="shared" si="0"/>
        <v>4400804</v>
      </c>
      <c r="N11" s="9">
        <f t="shared" si="0"/>
        <v>4400450.5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419904459.95125002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2023-04-07T17:35:28Z</dcterms:modified>
</cp:coreProperties>
</file>