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AA0FC92-F37E-0B44-942B-0D3079101FA8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7240" windowHeight="16440" firstSheet="34" activeTab="40" xr2:uid="{DA85E0E3-628C-7B47-A9EA-EB9D33076348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61" i="48" l="1"/>
  <c r="Y61" i="48"/>
  <c r="X61" i="48"/>
  <c r="W61" i="48"/>
  <c r="V61" i="48"/>
  <c r="U61" i="48"/>
  <c r="T61" i="48"/>
  <c r="S61" i="48"/>
  <c r="R61" i="48"/>
  <c r="Q61" i="48"/>
  <c r="P61" i="48"/>
  <c r="Z60" i="48"/>
  <c r="Y60" i="48"/>
  <c r="X60" i="48"/>
  <c r="W60" i="48"/>
  <c r="V60" i="48"/>
  <c r="U60" i="48"/>
  <c r="T60" i="48"/>
  <c r="S60" i="48"/>
  <c r="R60" i="48"/>
  <c r="Q60" i="48"/>
  <c r="P60" i="48"/>
  <c r="Z59" i="48"/>
  <c r="Y59" i="48"/>
  <c r="X59" i="48"/>
  <c r="W59" i="48"/>
  <c r="V59" i="48"/>
  <c r="U59" i="48"/>
  <c r="T59" i="48"/>
  <c r="S59" i="48"/>
  <c r="R59" i="48"/>
  <c r="Q59" i="48"/>
  <c r="P59" i="48"/>
  <c r="Z58" i="48"/>
  <c r="Y58" i="48"/>
  <c r="X58" i="48"/>
  <c r="W58" i="48"/>
  <c r="V58" i="48"/>
  <c r="U58" i="48"/>
  <c r="T58" i="48"/>
  <c r="S58" i="48"/>
  <c r="R58" i="48"/>
  <c r="Q58" i="48"/>
  <c r="P58" i="48"/>
  <c r="O61" i="48"/>
  <c r="O60" i="48"/>
  <c r="O59" i="48"/>
  <c r="O58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W51" i="48" s="1"/>
  <c r="Z52" i="48"/>
  <c r="Y52" i="48"/>
  <c r="X52" i="48"/>
  <c r="W52" i="48"/>
  <c r="V52" i="48"/>
  <c r="U52" i="48"/>
  <c r="T52" i="48"/>
  <c r="S52" i="48"/>
  <c r="R52" i="48"/>
  <c r="Q52" i="48"/>
  <c r="P52" i="48"/>
  <c r="Z51" i="48"/>
  <c r="Y51" i="48"/>
  <c r="X51" i="48"/>
  <c r="P51" i="48"/>
  <c r="O52" i="48"/>
  <c r="O51" i="48"/>
  <c r="Z50" i="48"/>
  <c r="Y50" i="48"/>
  <c r="X50" i="48"/>
  <c r="W50" i="48"/>
  <c r="V50" i="48"/>
  <c r="U50" i="48"/>
  <c r="T50" i="48"/>
  <c r="S50" i="48"/>
  <c r="R50" i="48"/>
  <c r="Q50" i="48"/>
  <c r="P50" i="48"/>
  <c r="O50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U51" i="48" l="1"/>
  <c r="Q51" i="48"/>
  <c r="R51" i="48"/>
  <c r="S51" i="48"/>
  <c r="T51" i="48"/>
  <c r="V51" i="48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F175" i="46"/>
  <c r="G175" i="46" s="1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216" i="46" l="1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AS72" i="48"/>
  <c r="AS81" i="48" s="1"/>
  <c r="U54" i="48"/>
  <c r="AA54" i="48"/>
  <c r="S54" i="48"/>
  <c r="AS59" i="48"/>
  <c r="AT72" i="48"/>
  <c r="AT81" i="48" s="1"/>
  <c r="R54" i="48"/>
  <c r="AP54" i="48"/>
  <c r="AX54" i="48"/>
  <c r="AW54" i="48"/>
  <c r="Q54" i="48"/>
  <c r="BI72" i="48"/>
  <c r="BI81" i="48" s="1"/>
  <c r="AO51" i="48"/>
  <c r="AO54" i="48" s="1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4" i="48"/>
  <c r="AL51" i="48"/>
  <c r="AL54" i="48" s="1"/>
  <c r="AY51" i="48"/>
  <c r="AY54" i="48" s="1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54" i="48"/>
  <c r="AH72" i="48"/>
  <c r="AH81" i="48" s="1"/>
  <c r="AH59" i="48"/>
  <c r="AH51" i="48"/>
  <c r="AH54" i="48" s="1"/>
  <c r="AX72" i="48"/>
  <c r="AX81" i="48" s="1"/>
  <c r="AX59" i="48"/>
  <c r="AX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Y72" i="48"/>
  <c r="Y81" i="48" s="1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72" i="48"/>
  <c r="V81" i="48" s="1"/>
  <c r="BJ61" i="48"/>
  <c r="BJ59" i="48"/>
  <c r="BJ58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72" i="48"/>
  <c r="O81" i="48" s="1"/>
  <c r="O54" i="48"/>
  <c r="W72" i="48"/>
  <c r="W81" i="48" s="1"/>
  <c r="W54" i="48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4" i="48"/>
  <c r="BB51" i="48"/>
  <c r="BB54" i="48" s="1"/>
  <c r="AO58" i="48"/>
  <c r="P72" i="48"/>
  <c r="P81" i="48" s="1"/>
  <c r="P54" i="48"/>
  <c r="X72" i="48"/>
  <c r="X81" i="48" s="1"/>
  <c r="X54" i="48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4" i="48"/>
  <c r="BE51" i="48"/>
  <c r="BE54" i="48" s="1"/>
  <c r="BE60" i="48"/>
  <c r="AW61" i="48"/>
  <c r="AJ61" i="48"/>
  <c r="AZ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T81" i="48" l="1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8" i="48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3" i="48"/>
  <c r="S65" i="48" s="1"/>
  <c r="R63" i="48"/>
  <c r="R65" i="48" s="1"/>
  <c r="U63" i="48"/>
  <c r="U65" i="48" s="1"/>
  <c r="Q63" i="48"/>
  <c r="Q65" i="48" s="1"/>
  <c r="X63" i="48"/>
  <c r="X65" i="48" s="1"/>
  <c r="T63" i="48"/>
  <c r="T65" i="48" s="1"/>
  <c r="P63" i="48"/>
  <c r="P65" i="48" s="1"/>
  <c r="V63" i="48"/>
  <c r="V65" i="48" s="1"/>
  <c r="Y63" i="48"/>
  <c r="Y65" i="48" s="1"/>
  <c r="W63" i="48"/>
  <c r="W65" i="48" s="1"/>
  <c r="Z63" i="48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S8" i="48" s="1"/>
  <c r="S13" i="48" s="1"/>
  <c r="W6" i="48"/>
  <c r="W9" i="48" s="1"/>
  <c r="W8" i="48" s="1"/>
  <c r="W13" i="48" s="1"/>
  <c r="R6" i="48"/>
  <c r="P6" i="48"/>
  <c r="P9" i="48" s="1"/>
  <c r="P8" i="48" s="1"/>
  <c r="P13" i="48" s="1"/>
  <c r="Z6" i="48"/>
  <c r="Z9" i="48" s="1"/>
  <c r="Z8" i="48" s="1"/>
  <c r="Z13" i="48" s="1"/>
  <c r="X6" i="48"/>
  <c r="T6" i="48"/>
  <c r="T9" i="48" s="1"/>
  <c r="T8" i="48" s="1"/>
  <c r="T13" i="48" s="1"/>
  <c r="Q6" i="48"/>
  <c r="U6" i="48"/>
  <c r="U9" i="48" s="1"/>
  <c r="U8" i="48" s="1"/>
  <c r="U13" i="48" s="1"/>
  <c r="Y6" i="48"/>
  <c r="Y9" i="48" s="1"/>
  <c r="Y8" i="48" s="1"/>
  <c r="Y13" i="48" s="1"/>
  <c r="V6" i="48"/>
  <c r="O6" i="48"/>
  <c r="O9" i="48" s="1"/>
  <c r="O8" i="48" s="1"/>
  <c r="O13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K8" i="48" l="1"/>
  <c r="K13" i="48" s="1"/>
  <c r="K35" i="48" s="1"/>
  <c r="K34" i="48" s="1"/>
  <c r="K38" i="48" s="1"/>
  <c r="G20" i="51"/>
  <c r="Q9" i="48"/>
  <c r="Q8" i="48" s="1"/>
  <c r="Q13" i="48" s="1"/>
  <c r="Q23" i="48" s="1"/>
  <c r="V9" i="48"/>
  <c r="V8" i="48" s="1"/>
  <c r="V13" i="48" s="1"/>
  <c r="X111" i="59" s="1"/>
  <c r="R9" i="48"/>
  <c r="R8" i="48" s="1"/>
  <c r="R13" i="48" s="1"/>
  <c r="R23" i="48" s="1"/>
  <c r="X9" i="48"/>
  <c r="X8" i="48" s="1"/>
  <c r="X13" i="48" s="1"/>
  <c r="X21" i="48" s="1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P44" i="48" s="1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21" i="71"/>
  <c r="S15" i="92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W44" i="48" s="1"/>
  <c r="X38" i="50"/>
  <c r="X39" i="50" s="1"/>
  <c r="X51" i="52" s="1"/>
  <c r="X25" i="50"/>
  <c r="Y111" i="59"/>
  <c r="W24" i="48"/>
  <c r="S23" i="48"/>
  <c r="S35" i="48"/>
  <c r="S44" i="48" s="1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44" i="48" s="1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O44" i="48" s="1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44" i="48" s="1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V14" i="48"/>
  <c r="V17" i="48" s="1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W38" i="50" l="1"/>
  <c r="W39" i="50" s="1"/>
  <c r="W51" i="52" s="1"/>
  <c r="V21" i="48"/>
  <c r="Y25" i="50"/>
  <c r="W25" i="50"/>
  <c r="Y38" i="50"/>
  <c r="Y39" i="50" s="1"/>
  <c r="Y51" i="52" s="1"/>
  <c r="X35" i="48"/>
  <c r="X44" i="48" s="1"/>
  <c r="Q22" i="48"/>
  <c r="W15" i="92"/>
  <c r="V24" i="48"/>
  <c r="S111" i="59"/>
  <c r="V21" i="71"/>
  <c r="Q35" i="48"/>
  <c r="Q44" i="48" s="1"/>
  <c r="U34" i="48"/>
  <c r="U44" i="48"/>
  <c r="Z111" i="59"/>
  <c r="F7" i="59" s="1"/>
  <c r="R35" i="48"/>
  <c r="X23" i="48"/>
  <c r="X14" i="48"/>
  <c r="X17" i="48" s="1"/>
  <c r="X22" i="48"/>
  <c r="R38" i="50"/>
  <c r="R39" i="50" s="1"/>
  <c r="R51" i="52" s="1"/>
  <c r="Q24" i="48"/>
  <c r="R14" i="48"/>
  <c r="R17" i="48" s="1"/>
  <c r="T114" i="59" s="1"/>
  <c r="Q21" i="48"/>
  <c r="Y15" i="92"/>
  <c r="R24" i="48"/>
  <c r="S38" i="50"/>
  <c r="S39" i="50" s="1"/>
  <c r="S51" i="52" s="1"/>
  <c r="V22" i="48"/>
  <c r="X21" i="71"/>
  <c r="S25" i="50"/>
  <c r="R25" i="50"/>
  <c r="Q14" i="48"/>
  <c r="Q17" i="48" s="1"/>
  <c r="S114" i="59" s="1"/>
  <c r="X24" i="48"/>
  <c r="R21" i="48"/>
  <c r="Q21" i="71"/>
  <c r="R15" i="92"/>
  <c r="F20" i="51"/>
  <c r="E3" i="97" s="1"/>
  <c r="R22" i="48"/>
  <c r="V35" i="48"/>
  <c r="V23" i="48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T26" i="48"/>
  <c r="V115" i="59" s="1"/>
  <c r="U47" i="50"/>
  <c r="V30" i="50" s="1"/>
  <c r="U57" i="82"/>
  <c r="U59" i="82" s="1"/>
  <c r="Z57" i="82"/>
  <c r="W66" i="82"/>
  <c r="W78" i="82"/>
  <c r="W27" i="82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34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O26" i="48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S26" i="48"/>
  <c r="U115" i="59" s="1"/>
  <c r="W47" i="50"/>
  <c r="X30" i="50" s="1"/>
  <c r="Y114" i="59"/>
  <c r="W7" i="52"/>
  <c r="T19" i="82"/>
  <c r="T20" i="82" s="1"/>
  <c r="S66" i="82"/>
  <c r="S27" i="82"/>
  <c r="S28" i="82" s="1"/>
  <c r="S78" i="82"/>
  <c r="D96" i="49"/>
  <c r="AM53" i="82"/>
  <c r="AM54" i="82"/>
  <c r="AM52" i="82"/>
  <c r="AM67" i="82"/>
  <c r="AM44" i="82"/>
  <c r="AM48" i="82" s="1"/>
  <c r="AM55" i="82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D92" i="49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34" i="48"/>
  <c r="D90" i="49"/>
  <c r="O17" i="48"/>
  <c r="U114" i="59"/>
  <c r="S7" i="52"/>
  <c r="D93" i="4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Q47" i="50" l="1"/>
  <c r="X26" i="48"/>
  <c r="F30" i="51"/>
  <c r="R34" i="48"/>
  <c r="R44" i="48"/>
  <c r="R10" i="52" s="1"/>
  <c r="F29" i="51"/>
  <c r="V34" i="48"/>
  <c r="V38" i="48" s="1"/>
  <c r="V40" i="48" s="1"/>
  <c r="V44" i="48"/>
  <c r="V10" i="52" s="1"/>
  <c r="F28" i="51"/>
  <c r="E3" i="50"/>
  <c r="R47" i="50"/>
  <c r="S30" i="50" s="1"/>
  <c r="E3" i="91"/>
  <c r="F27" i="51"/>
  <c r="Q26" i="48"/>
  <c r="R26" i="48"/>
  <c r="T115" i="59" s="1"/>
  <c r="T116" i="59" s="1"/>
  <c r="P47" i="50"/>
  <c r="Q7" i="52"/>
  <c r="V26" i="48"/>
  <c r="X115" i="59" s="1"/>
  <c r="X116" i="59" s="1"/>
  <c r="O47" i="50"/>
  <c r="P30" i="50" s="1"/>
  <c r="D97" i="49"/>
  <c r="Y97" i="49" s="1"/>
  <c r="F21" i="51"/>
  <c r="F39" i="51"/>
  <c r="F24" i="51"/>
  <c r="M44" i="48"/>
  <c r="G88" i="48"/>
  <c r="L88" i="48"/>
  <c r="E88" i="48"/>
  <c r="H20" i="51"/>
  <c r="E21" i="51"/>
  <c r="G21" i="51"/>
  <c r="BK59" i="48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Z47" i="50"/>
  <c r="AA30" i="50" s="1"/>
  <c r="AI47" i="50"/>
  <c r="AJ30" i="50" s="1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K97" i="49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W97" i="49" l="1"/>
  <c r="BI97" i="49"/>
  <c r="BN97" i="49" s="1"/>
  <c r="F38" i="51"/>
  <c r="D24" i="49"/>
  <c r="AK24" i="49" s="1"/>
  <c r="F47" i="51"/>
  <c r="F13" i="51" s="1"/>
  <c r="F31" i="51"/>
  <c r="F5" i="51" s="1"/>
  <c r="R28" i="48"/>
  <c r="R38" i="48"/>
  <c r="R40" i="48" s="1"/>
  <c r="R8" i="52" s="1"/>
  <c r="D20" i="49"/>
  <c r="X125" i="59"/>
  <c r="F21" i="59" s="1"/>
  <c r="E31" i="116" s="1"/>
  <c r="E24" i="51"/>
  <c r="E3" i="51" s="1"/>
  <c r="BK71" i="48"/>
  <c r="C65" i="48"/>
  <c r="C66" i="48" s="1"/>
  <c r="F66" i="48"/>
  <c r="F89" i="48"/>
  <c r="BK54" i="48"/>
  <c r="C77" i="48"/>
  <c r="BK77" i="48" s="1"/>
  <c r="BK75" i="48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H9" i="49" l="1"/>
  <c r="T120" i="59"/>
  <c r="F42" i="51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90" i="48" l="1"/>
  <c r="H74" i="82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93" i="48" s="1"/>
  <c r="R86" i="48"/>
  <c r="R92" i="48" s="1"/>
  <c r="V86" i="48"/>
  <c r="V92" i="48" s="1"/>
  <c r="V87" i="48"/>
  <c r="V93" i="48" s="1"/>
  <c r="AF87" i="48"/>
  <c r="H87" i="48"/>
  <c r="H93" i="48" s="1"/>
  <c r="AE87" i="48"/>
  <c r="X87" i="48"/>
  <c r="X93" i="48" s="1"/>
  <c r="X86" i="48"/>
  <c r="X92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Q86" i="48"/>
  <c r="Q92" i="48" s="1"/>
  <c r="Q87" i="48"/>
  <c r="Q93" i="48" s="1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J82" i="82" l="1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C83" i="82" l="1"/>
  <c r="AC13" i="82" s="1"/>
  <c r="AI12" i="52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O87" i="48" l="1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E17" i="51" l="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E159" i="91" l="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D10" i="12" l="1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H566" i="6" l="1"/>
  <c r="AI232" i="6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H568" i="6" l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4" i="6" l="1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<sst xmlns="http://schemas.openxmlformats.org/spreadsheetml/2006/main" count="7632" uniqueCount="1253">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</sst>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-123197135.96416667</c:v>
                </c:pt>
                <c:pt idx="14">
                  <c:v>-133899626.20083334</c:v>
                </c:pt>
                <c:pt idx="15">
                  <c:v>-144581846.33750001</c:v>
                </c:pt>
                <c:pt idx="16">
                  <c:v>-155283631.47416666</c:v>
                </c:pt>
                <c:pt idx="17">
                  <c:v>-165958339.66833332</c:v>
                </c:pt>
                <c:pt idx="18">
                  <c:v>-176624051.16999999</c:v>
                </c:pt>
                <c:pt idx="19">
                  <c:v>-186316442.97333333</c:v>
                </c:pt>
                <c:pt idx="20">
                  <c:v>-195998077.83416668</c:v>
                </c:pt>
                <c:pt idx="21">
                  <c:v>-205707674.73750001</c:v>
                </c:pt>
                <c:pt idx="22">
                  <c:v>-215435786.64083335</c:v>
                </c:pt>
                <c:pt idx="23">
                  <c:v>-225145383.54416668</c:v>
                </c:pt>
                <c:pt idx="24">
                  <c:v>-234896330.57500002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-123818765.04749998</c:v>
                </c:pt>
                <c:pt idx="14">
                  <c:v>-134763359.36749998</c:v>
                </c:pt>
                <c:pt idx="15">
                  <c:v>-145504392.83749998</c:v>
                </c:pt>
                <c:pt idx="16">
                  <c:v>-156230216.30749997</c:v>
                </c:pt>
                <c:pt idx="17">
                  <c:v>-166992093.08499998</c:v>
                </c:pt>
                <c:pt idx="18">
                  <c:v>-177670608.16999999</c:v>
                </c:pt>
                <c:pt idx="19">
                  <c:v>-187264986.13999999</c:v>
                </c:pt>
                <c:pt idx="20">
                  <c:v>-196943792.91749999</c:v>
                </c:pt>
                <c:pt idx="21">
                  <c:v>-206528046.23749998</c:v>
                </c:pt>
                <c:pt idx="22">
                  <c:v>-216254399.80749997</c:v>
                </c:pt>
                <c:pt idx="23">
                  <c:v>-225885198.37749997</c:v>
                </c:pt>
                <c:pt idx="24">
                  <c:v>-235643481.32499996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-123197135.96416667</c:v>
                </c:pt>
                <c:pt idx="14">
                  <c:v>-133899626.20083334</c:v>
                </c:pt>
                <c:pt idx="15">
                  <c:v>-144581846.33750001</c:v>
                </c:pt>
                <c:pt idx="16">
                  <c:v>-155283631.47416666</c:v>
                </c:pt>
                <c:pt idx="17">
                  <c:v>-165958339.66833332</c:v>
                </c:pt>
                <c:pt idx="18">
                  <c:v>-176624051.16999999</c:v>
                </c:pt>
                <c:pt idx="19">
                  <c:v>-186316442.97333333</c:v>
                </c:pt>
                <c:pt idx="20">
                  <c:v>-195998077.83416668</c:v>
                </c:pt>
                <c:pt idx="21">
                  <c:v>-205707674.73750001</c:v>
                </c:pt>
                <c:pt idx="22">
                  <c:v>-215435786.64083335</c:v>
                </c:pt>
                <c:pt idx="23">
                  <c:v>-225145383.54416668</c:v>
                </c:pt>
                <c:pt idx="24">
                  <c:v>-234896330.57500002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-123818765.04749998</c:v>
                </c:pt>
                <c:pt idx="14">
                  <c:v>-134763359.36749998</c:v>
                </c:pt>
                <c:pt idx="15">
                  <c:v>-145504392.83749998</c:v>
                </c:pt>
                <c:pt idx="16">
                  <c:v>-156230216.30749997</c:v>
                </c:pt>
                <c:pt idx="17">
                  <c:v>-166992093.08499998</c:v>
                </c:pt>
                <c:pt idx="18">
                  <c:v>-177670608.16999999</c:v>
                </c:pt>
                <c:pt idx="19">
                  <c:v>-187264986.13999999</c:v>
                </c:pt>
                <c:pt idx="20">
                  <c:v>-196943792.91749999</c:v>
                </c:pt>
                <c:pt idx="21">
                  <c:v>-206528046.23749998</c:v>
                </c:pt>
                <c:pt idx="22">
                  <c:v>-216254399.80749997</c:v>
                </c:pt>
                <c:pt idx="23">
                  <c:v>-225885198.37749997</c:v>
                </c:pt>
                <c:pt idx="24">
                  <c:v>-235643481.32499996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52905688.307499975</c:v>
                </c:pt>
                <c:pt idx="12">
                  <c:v>43496170.707499973</c:v>
                </c:pt>
                <c:pt idx="13">
                  <c:v>32411451.259999976</c:v>
                </c:pt>
                <c:pt idx="14">
                  <c:v>21466856.939999975</c:v>
                </c:pt>
                <c:pt idx="15">
                  <c:v>10725823.469999976</c:v>
                </c:pt>
                <c:pt idx="16">
                  <c:v>-2.2351741790771484E-8</c:v>
                </c:pt>
                <c:pt idx="17">
                  <c:v>-10761876.777500022</c:v>
                </c:pt>
                <c:pt idx="18">
                  <c:v>-21440391.862500023</c:v>
                </c:pt>
                <c:pt idx="19">
                  <c:v>-31034769.832500022</c:v>
                </c:pt>
                <c:pt idx="20">
                  <c:v>-40713576.610000022</c:v>
                </c:pt>
                <c:pt idx="21">
                  <c:v>-50297829.930000022</c:v>
                </c:pt>
                <c:pt idx="22">
                  <c:v>-60024183.500000022</c:v>
                </c:pt>
                <c:pt idx="23">
                  <c:v>-69654982.070000023</c:v>
                </c:pt>
                <c:pt idx="24">
                  <c:v>-79413265.017500028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348285.75</c:v>
                </c:pt>
                <c:pt idx="13">
                  <c:v>570311.5</c:v>
                </c:pt>
                <c:pt idx="14">
                  <c:v>630766.5</c:v>
                </c:pt>
                <c:pt idx="15">
                  <c:v>630766.5</c:v>
                </c:pt>
                <c:pt idx="16">
                  <c:v>693896.75</c:v>
                </c:pt>
                <c:pt idx="17">
                  <c:v>759702</c:v>
                </c:pt>
                <c:pt idx="18">
                  <c:v>630766.5</c:v>
                </c:pt>
                <c:pt idx="19">
                  <c:v>693896.75</c:v>
                </c:pt>
                <c:pt idx="20">
                  <c:v>570311.5</c:v>
                </c:pt>
                <c:pt idx="21">
                  <c:v>570311.5</c:v>
                </c:pt>
                <c:pt idx="22">
                  <c:v>570311.5</c:v>
                </c:pt>
                <c:pt idx="23">
                  <c:v>348285.75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128935.75</c:v>
                </c:pt>
                <c:pt idx="13">
                  <c:v>212931.5</c:v>
                </c:pt>
                <c:pt idx="14">
                  <c:v>233261.5</c:v>
                </c:pt>
                <c:pt idx="15">
                  <c:v>233261.5</c:v>
                </c:pt>
                <c:pt idx="16">
                  <c:v>255196.75</c:v>
                </c:pt>
                <c:pt idx="17">
                  <c:v>279807</c:v>
                </c:pt>
                <c:pt idx="18">
                  <c:v>233261.5</c:v>
                </c:pt>
                <c:pt idx="19">
                  <c:v>255196.75</c:v>
                </c:pt>
                <c:pt idx="20">
                  <c:v>212931.5</c:v>
                </c:pt>
                <c:pt idx="21">
                  <c:v>212931.5</c:v>
                </c:pt>
                <c:pt idx="22">
                  <c:v>212931.5</c:v>
                </c:pt>
                <c:pt idx="23">
                  <c:v>128935.75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171914.33333333334</c:v>
                </c:pt>
                <c:pt idx="13">
                  <c:v>283908.66666666669</c:v>
                </c:pt>
                <c:pt idx="14">
                  <c:v>311015.33333333331</c:v>
                </c:pt>
                <c:pt idx="15">
                  <c:v>311015.33333333331</c:v>
                </c:pt>
                <c:pt idx="16">
                  <c:v>340262.33333333331</c:v>
                </c:pt>
                <c:pt idx="17">
                  <c:v>373076</c:v>
                </c:pt>
                <c:pt idx="18">
                  <c:v>933046</c:v>
                </c:pt>
                <c:pt idx="19">
                  <c:v>1020787</c:v>
                </c:pt>
                <c:pt idx="20">
                  <c:v>851726</c:v>
                </c:pt>
                <c:pt idx="21">
                  <c:v>851726</c:v>
                </c:pt>
                <c:pt idx="22">
                  <c:v>851726</c:v>
                </c:pt>
                <c:pt idx="23">
                  <c:v>515743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691560</c:v>
                </c:pt>
                <c:pt idx="23">
                  <c:v>1076760</c:v>
                </c:pt>
                <c:pt idx="24">
                  <c:v>1616040</c:v>
                </c:pt>
                <c:pt idx="25">
                  <c:v>1967856</c:v>
                </c:pt>
                <c:pt idx="26">
                  <c:v>2129105</c:v>
                </c:pt>
                <c:pt idx="27">
                  <c:v>2290354</c:v>
                </c:pt>
                <c:pt idx="28">
                  <c:v>2290354</c:v>
                </c:pt>
                <c:pt idx="29">
                  <c:v>2290354</c:v>
                </c:pt>
                <c:pt idx="30">
                  <c:v>2041151</c:v>
                </c:pt>
                <c:pt idx="31">
                  <c:v>1953197</c:v>
                </c:pt>
                <c:pt idx="32">
                  <c:v>1791948</c:v>
                </c:pt>
                <c:pt idx="33">
                  <c:v>1528086</c:v>
                </c:pt>
                <c:pt idx="34">
                  <c:v>1293542</c:v>
                </c:pt>
                <c:pt idx="35">
                  <c:v>1337519</c:v>
                </c:pt>
                <c:pt idx="36">
                  <c:v>1733312</c:v>
                </c:pt>
                <c:pt idx="37">
                  <c:v>1738662</c:v>
                </c:pt>
                <c:pt idx="38">
                  <c:v>1741230</c:v>
                </c:pt>
                <c:pt idx="39">
                  <c:v>1743798</c:v>
                </c:pt>
                <c:pt idx="40">
                  <c:v>1743798</c:v>
                </c:pt>
                <c:pt idx="41">
                  <c:v>1743798</c:v>
                </c:pt>
                <c:pt idx="42">
                  <c:v>1739946</c:v>
                </c:pt>
                <c:pt idx="43">
                  <c:v>1738662</c:v>
                </c:pt>
                <c:pt idx="44">
                  <c:v>1736094</c:v>
                </c:pt>
                <c:pt idx="45">
                  <c:v>1732028</c:v>
                </c:pt>
                <c:pt idx="46">
                  <c:v>1728390</c:v>
                </c:pt>
                <c:pt idx="47">
                  <c:v>1729032</c:v>
                </c:pt>
                <c:pt idx="48">
                  <c:v>1735024</c:v>
                </c:pt>
                <c:pt idx="49">
                  <c:v>2047024</c:v>
                </c:pt>
                <c:pt idx="50">
                  <c:v>2203024</c:v>
                </c:pt>
                <c:pt idx="51">
                  <c:v>2359024</c:v>
                </c:pt>
                <c:pt idx="52">
                  <c:v>2359024</c:v>
                </c:pt>
                <c:pt idx="53">
                  <c:v>2359024</c:v>
                </c:pt>
                <c:pt idx="54">
                  <c:v>2131024</c:v>
                </c:pt>
                <c:pt idx="55">
                  <c:v>2059024</c:v>
                </c:pt>
                <c:pt idx="56">
                  <c:v>1903024</c:v>
                </c:pt>
                <c:pt idx="57">
                  <c:v>1663024</c:v>
                </c:pt>
                <c:pt idx="58">
                  <c:v>7027024</c:v>
                </c:pt>
                <c:pt idx="59">
                  <c:v>12391024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372360</c:v>
                </c:pt>
                <c:pt idx="22">
                  <c:v>603480</c:v>
                </c:pt>
                <c:pt idx="23">
                  <c:v>680520</c:v>
                </c:pt>
                <c:pt idx="24">
                  <c:v>776927</c:v>
                </c:pt>
                <c:pt idx="25">
                  <c:v>850222</c:v>
                </c:pt>
                <c:pt idx="26">
                  <c:v>938176</c:v>
                </c:pt>
                <c:pt idx="27">
                  <c:v>776927</c:v>
                </c:pt>
                <c:pt idx="28">
                  <c:v>850222</c:v>
                </c:pt>
                <c:pt idx="29">
                  <c:v>688973</c:v>
                </c:pt>
                <c:pt idx="30">
                  <c:v>688973</c:v>
                </c:pt>
                <c:pt idx="31">
                  <c:v>688973</c:v>
                </c:pt>
                <c:pt idx="32">
                  <c:v>425111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425111</c:v>
                </c:pt>
                <c:pt idx="25">
                  <c:v>688973</c:v>
                </c:pt>
                <c:pt idx="26">
                  <c:v>776927</c:v>
                </c:pt>
                <c:pt idx="27">
                  <c:v>776927</c:v>
                </c:pt>
                <c:pt idx="28">
                  <c:v>850222</c:v>
                </c:pt>
                <c:pt idx="29">
                  <c:v>938176</c:v>
                </c:pt>
                <c:pt idx="30">
                  <c:v>776927</c:v>
                </c:pt>
                <c:pt idx="31">
                  <c:v>850222</c:v>
                </c:pt>
                <c:pt idx="32">
                  <c:v>688973</c:v>
                </c:pt>
                <c:pt idx="33">
                  <c:v>688973</c:v>
                </c:pt>
                <c:pt idx="34">
                  <c:v>688973</c:v>
                </c:pt>
                <c:pt idx="35">
                  <c:v>425111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691560</c:v>
                </c:pt>
                <c:pt idx="22">
                  <c:v>1076760</c:v>
                </c:pt>
                <c:pt idx="23">
                  <c:v>1616040</c:v>
                </c:pt>
                <c:pt idx="24">
                  <c:v>1967856</c:v>
                </c:pt>
                <c:pt idx="25">
                  <c:v>2129105</c:v>
                </c:pt>
                <c:pt idx="26">
                  <c:v>2290354</c:v>
                </c:pt>
                <c:pt idx="27">
                  <c:v>2290354</c:v>
                </c:pt>
                <c:pt idx="28">
                  <c:v>2290354</c:v>
                </c:pt>
                <c:pt idx="29">
                  <c:v>2041151</c:v>
                </c:pt>
                <c:pt idx="30">
                  <c:v>1953197</c:v>
                </c:pt>
                <c:pt idx="31">
                  <c:v>1791948</c:v>
                </c:pt>
                <c:pt idx="32">
                  <c:v>1528086</c:v>
                </c:pt>
                <c:pt idx="33">
                  <c:v>1293542</c:v>
                </c:pt>
                <c:pt idx="34">
                  <c:v>1337519</c:v>
                </c:pt>
                <c:pt idx="35">
                  <c:v>1733312</c:v>
                </c:pt>
                <c:pt idx="36">
                  <c:v>1738662</c:v>
                </c:pt>
                <c:pt idx="37">
                  <c:v>1741230</c:v>
                </c:pt>
                <c:pt idx="38">
                  <c:v>1743798</c:v>
                </c:pt>
                <c:pt idx="39">
                  <c:v>1743798</c:v>
                </c:pt>
                <c:pt idx="40">
                  <c:v>1743798</c:v>
                </c:pt>
                <c:pt idx="41">
                  <c:v>1739946</c:v>
                </c:pt>
                <c:pt idx="42">
                  <c:v>1738662</c:v>
                </c:pt>
                <c:pt idx="43">
                  <c:v>1736094</c:v>
                </c:pt>
                <c:pt idx="44">
                  <c:v>1732028</c:v>
                </c:pt>
                <c:pt idx="45">
                  <c:v>1728390</c:v>
                </c:pt>
                <c:pt idx="46">
                  <c:v>1729032</c:v>
                </c:pt>
                <c:pt idx="47">
                  <c:v>1735024</c:v>
                </c:pt>
                <c:pt idx="48">
                  <c:v>2047024</c:v>
                </c:pt>
                <c:pt idx="49">
                  <c:v>2203024</c:v>
                </c:pt>
                <c:pt idx="50">
                  <c:v>2359024</c:v>
                </c:pt>
                <c:pt idx="51">
                  <c:v>2359024</c:v>
                </c:pt>
                <c:pt idx="52">
                  <c:v>2359024</c:v>
                </c:pt>
                <c:pt idx="53">
                  <c:v>2131024</c:v>
                </c:pt>
                <c:pt idx="54">
                  <c:v>2059024</c:v>
                </c:pt>
                <c:pt idx="55">
                  <c:v>1903024</c:v>
                </c:pt>
                <c:pt idx="56">
                  <c:v>1663024</c:v>
                </c:pt>
                <c:pt idx="57">
                  <c:v>7027024</c:v>
                </c:pt>
                <c:pt idx="58">
                  <c:v>12391024</c:v>
                </c:pt>
                <c:pt idx="59">
                  <c:v>19795024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513600</c:v>
                </c:pt>
                <c:pt idx="22">
                  <c:v>975840</c:v>
                </c:pt>
                <c:pt idx="23">
                  <c:v>1284000</c:v>
                </c:pt>
                <c:pt idx="24">
                  <c:v>1457447</c:v>
                </c:pt>
                <c:pt idx="25">
                  <c:v>1627149</c:v>
                </c:pt>
                <c:pt idx="26">
                  <c:v>1788398</c:v>
                </c:pt>
                <c:pt idx="27">
                  <c:v>1715103</c:v>
                </c:pt>
                <c:pt idx="28">
                  <c:v>1627149</c:v>
                </c:pt>
                <c:pt idx="29">
                  <c:v>1539195</c:v>
                </c:pt>
                <c:pt idx="30">
                  <c:v>1377946</c:v>
                </c:pt>
                <c:pt idx="31">
                  <c:v>1377946</c:v>
                </c:pt>
                <c:pt idx="32">
                  <c:v>1114084</c:v>
                </c:pt>
                <c:pt idx="33">
                  <c:v>879540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910570</c:v>
                </c:pt>
                <c:pt idx="25">
                  <c:v>1451990</c:v>
                </c:pt>
                <c:pt idx="26">
                  <c:v>1648870</c:v>
                </c:pt>
                <c:pt idx="27">
                  <c:v>1722700</c:v>
                </c:pt>
                <c:pt idx="28">
                  <c:v>1919580</c:v>
                </c:pt>
                <c:pt idx="29">
                  <c:v>2116460</c:v>
                </c:pt>
                <c:pt idx="30">
                  <c:v>1722700</c:v>
                </c:pt>
                <c:pt idx="31">
                  <c:v>1919580</c:v>
                </c:pt>
                <c:pt idx="32">
                  <c:v>1525820</c:v>
                </c:pt>
                <c:pt idx="33">
                  <c:v>1525820</c:v>
                </c:pt>
                <c:pt idx="34">
                  <c:v>1525820</c:v>
                </c:pt>
                <c:pt idx="35">
                  <c:v>935180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636115</c:v>
                </c:pt>
                <c:pt idx="25">
                  <c:v>1030945</c:v>
                </c:pt>
                <c:pt idx="26">
                  <c:v>1162555</c:v>
                </c:pt>
                <c:pt idx="27">
                  <c:v>1162555</c:v>
                </c:pt>
                <c:pt idx="28">
                  <c:v>1272230</c:v>
                </c:pt>
                <c:pt idx="29">
                  <c:v>1403840</c:v>
                </c:pt>
                <c:pt idx="30">
                  <c:v>1162555</c:v>
                </c:pt>
                <c:pt idx="31">
                  <c:v>1272230</c:v>
                </c:pt>
                <c:pt idx="32">
                  <c:v>1030945</c:v>
                </c:pt>
                <c:pt idx="33">
                  <c:v>1030945</c:v>
                </c:pt>
                <c:pt idx="34">
                  <c:v>1030945</c:v>
                </c:pt>
                <c:pt idx="35">
                  <c:v>636115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3223.3937500000002</c:v>
                </c:pt>
                <c:pt idx="13">
                  <c:v>5323.2875000000004</c:v>
                </c:pt>
                <c:pt idx="14">
                  <c:v>5831.5375000000004</c:v>
                </c:pt>
                <c:pt idx="15">
                  <c:v>5831.5375000000004</c:v>
                </c:pt>
                <c:pt idx="16">
                  <c:v>6379.9187500000007</c:v>
                </c:pt>
                <c:pt idx="17">
                  <c:v>6995.1750000000002</c:v>
                </c:pt>
                <c:pt idx="18">
                  <c:v>5831.5375000000004</c:v>
                </c:pt>
                <c:pt idx="19">
                  <c:v>6379.9187500000007</c:v>
                </c:pt>
                <c:pt idx="20">
                  <c:v>5323.2875000000004</c:v>
                </c:pt>
                <c:pt idx="21">
                  <c:v>5323.2875000000004</c:v>
                </c:pt>
                <c:pt idx="22">
                  <c:v>5323.2875000000004</c:v>
                </c:pt>
                <c:pt idx="23">
                  <c:v>3223.3937500000002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5603223.3937499998</c:v>
                </c:pt>
                <c:pt idx="13">
                  <c:v>5605323.2874999996</c:v>
                </c:pt>
                <c:pt idx="14">
                  <c:v>5605831.5374999996</c:v>
                </c:pt>
                <c:pt idx="15">
                  <c:v>5605831.5374999996</c:v>
                </c:pt>
                <c:pt idx="16">
                  <c:v>5606379.9187500002</c:v>
                </c:pt>
                <c:pt idx="17">
                  <c:v>5606995.1749999998</c:v>
                </c:pt>
                <c:pt idx="18">
                  <c:v>5605831.5374999996</c:v>
                </c:pt>
                <c:pt idx="19">
                  <c:v>5606379.9187500002</c:v>
                </c:pt>
                <c:pt idx="20">
                  <c:v>5605323.2874999996</c:v>
                </c:pt>
                <c:pt idx="21">
                  <c:v>5605323.2874999996</c:v>
                </c:pt>
                <c:pt idx="22">
                  <c:v>5605323.2874999996</c:v>
                </c:pt>
                <c:pt idx="23">
                  <c:v>5603223.3937499998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3223.3937500000002</c:v>
                </c:pt>
                <c:pt idx="13">
                  <c:v>5323.2875000000004</c:v>
                </c:pt>
                <c:pt idx="14">
                  <c:v>5831.5375000000004</c:v>
                </c:pt>
                <c:pt idx="15">
                  <c:v>5831.5375000000004</c:v>
                </c:pt>
                <c:pt idx="16">
                  <c:v>6379.9187500000007</c:v>
                </c:pt>
                <c:pt idx="17">
                  <c:v>6995.1750000000002</c:v>
                </c:pt>
                <c:pt idx="18">
                  <c:v>5831.5375000000004</c:v>
                </c:pt>
                <c:pt idx="19">
                  <c:v>6379.9187500000007</c:v>
                </c:pt>
                <c:pt idx="20">
                  <c:v>5323.2875000000004</c:v>
                </c:pt>
                <c:pt idx="21">
                  <c:v>5323.2875000000004</c:v>
                </c:pt>
                <c:pt idx="22">
                  <c:v>5323.2875000000004</c:v>
                </c:pt>
                <c:pt idx="23">
                  <c:v>3223.3937500000002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5603223.3937499998</c:v>
                </c:pt>
                <c:pt idx="13">
                  <c:v>5605323.2874999996</c:v>
                </c:pt>
                <c:pt idx="14">
                  <c:v>5605831.5374999996</c:v>
                </c:pt>
                <c:pt idx="15">
                  <c:v>5605831.5374999996</c:v>
                </c:pt>
                <c:pt idx="16">
                  <c:v>5606379.9187500002</c:v>
                </c:pt>
                <c:pt idx="17">
                  <c:v>5606995.1749999998</c:v>
                </c:pt>
                <c:pt idx="18">
                  <c:v>5605831.5374999996</c:v>
                </c:pt>
                <c:pt idx="19">
                  <c:v>5606379.9187500002</c:v>
                </c:pt>
                <c:pt idx="20">
                  <c:v>5605323.2874999996</c:v>
                </c:pt>
                <c:pt idx="21">
                  <c:v>5605323.2874999996</c:v>
                </c:pt>
                <c:pt idx="22">
                  <c:v>5605323.2874999996</c:v>
                </c:pt>
                <c:pt idx="23">
                  <c:v>5603223.3937499998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B1" workbookViewId="1">
      <selection activeCell="D5" sqref="D5"/>
    </sheetView>
    <sheetView workbookViewId="2">
      <selection activeCell="D4" sqref="D4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</row>
    <row r="8" spans="1:4" ht="15" x14ac:dyDescent="0.2">
      <c r="A8" s="327" t="s">
        <v>1171</v>
      </c>
      <c r="C8" s="327" t="s">
        <v>1129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99.440970061936881</v>
      </c>
      <c r="E5" s="256">
        <f>E153/E168</f>
        <v>-60.318488526090363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98.143672764639575</v>
      </c>
      <c r="E6" s="256">
        <f>(E150+E151)/E168</f>
        <v>-61.577086656931485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12.539143505009894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2.6603072936625245</v>
      </c>
      <c r="F10" s="257">
        <f>F21/((E152+F152)/2)</f>
        <v>9.9797602640749616</v>
      </c>
      <c r="G10" s="257">
        <f>G21/((F152+G152)/2)</f>
        <v>0.53729281130778561</v>
      </c>
      <c r="H10" s="257">
        <f>H21/((G152+H152)/2)</f>
        <v>0.76520962702916406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3.3747106481481484</v>
      </c>
      <c r="F11" s="257">
        <f>F21/((E166+F166)/2)</f>
        <v>11.778523489932885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-28.039473753808213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-5.1344463449046369</v>
      </c>
      <c r="E15" s="258">
        <f>E113/((D180+E180)/2)</f>
        <v>7.0218351934721825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12831975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16712865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-3880890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181.35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18925090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18925271.349999998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15044381.350000001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33664989.562500007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67264989.562500015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13452997.912500001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20202085.912500001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123467075.47499998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123905584.97499999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-122454129.97499999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-234896330.57499999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-122454129.97499999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-268665.75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-1040040</v>
      </c>
      <c r="F125" s="121">
        <f>'FIN-CASHFLOW_CWS'!F10</f>
        <v>-117272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840000</v>
      </c>
      <c r="F126" s="121">
        <f>'FIN-CASHFLOW_CWS'!F11</f>
        <v>269854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-448305.75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-122902435.72499999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109034616.50749996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-3670837.0925000459</v>
      </c>
      <c r="E140" s="121">
        <f>'FIN-CASHFLOW_CWS'!E25</f>
        <v>-122909435.72499999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43496170.707499959</v>
      </c>
      <c r="F142" s="121">
        <f>'FIN-CASHFLOW_CWS'!F27</f>
        <v>-79413265.017500043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43496170.707499959</v>
      </c>
      <c r="E143" s="121">
        <f>'FIN-CASHFLOW_CWS'!E28</f>
        <v>-79413265.017500043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43496170.707499973</v>
      </c>
      <c r="E150" s="121">
        <f>'FIN-BALANCE_CWS'!F7</f>
        <v>-79413265.017500028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348285.75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1616040</v>
      </c>
      <c r="F152" s="121">
        <f>'FIN-BALANCE_CWS'!G9</f>
        <v>1733312</v>
      </c>
      <c r="G152" s="121">
        <f>'FIN-BALANCE_CWS'!H9</f>
        <v>1735024</v>
      </c>
      <c r="H152" s="121">
        <f>'FIN-BALANCE_CWS'!I9</f>
        <v>19795024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44151790.707499973</v>
      </c>
      <c r="E153" s="121">
        <f>'FIN-BALANCE_CWS'!F10</f>
        <v>-77448939.267500028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44232015.707499973</v>
      </c>
      <c r="E160" s="121">
        <f>'FIN-BALANCE_CWS'!F17</f>
        <v>-77382114.267500028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1284000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1284000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1284000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156230216.30749997</v>
      </c>
      <c r="E177" s="121">
        <f>'FIN-BALANCE_CWS'!F34</f>
        <v>156230216.30749997</v>
      </c>
      <c r="F177" s="121">
        <f>'FIN-BALANCE_CWS'!G34</f>
        <v>156230216.30749997</v>
      </c>
      <c r="G177" s="121">
        <f>'FIN-BALANCE_CWS'!H34</f>
        <v>156230216.30749997</v>
      </c>
      <c r="H177" s="121">
        <f>'FIN-BALANCE_CWS'!I34</f>
        <v>156230216.30749997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-225145383.54416668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-9750947.0308333337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43788015.707499966</v>
      </c>
      <c r="E180" s="121">
        <f>'FIN-BALANCE_CWS'!F37</f>
        <v>-78666114.267500043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44232015.707499966</v>
      </c>
      <c r="E182" s="121">
        <f>'FIN-BALANCE_CWS'!F39</f>
        <v>-77382114.267500043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2127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12831975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16712865</v>
      </c>
      <c r="H11" s="70">
        <f>SUM(AO115:AZ115)</f>
        <v>931756</v>
      </c>
      <c r="I11" s="70">
        <f>SUM(BA115:BL115)</f>
        <v>8237500</v>
      </c>
      <c r="J11" s="65">
        <f>SUM(D11:I11)</f>
        <v>29335371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-3880890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181.35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18925090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18925271.349999998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15044381.350000001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33664989.562500007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67264989.562500015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13452997.912500001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20202085.912500001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123467075.47499998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123905584.97499999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-122454129.97499999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-234896330.57499999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2127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636115</v>
      </c>
      <c r="AD114" s="70">
        <f>'REV-REVCALC_CWS'!AB17</f>
        <v>1030945</v>
      </c>
      <c r="AE114" s="70">
        <f>'REV-REVCALC_CWS'!AC17</f>
        <v>1162555</v>
      </c>
      <c r="AF114" s="70">
        <f>'REV-REVCALC_CWS'!AD17</f>
        <v>1162555</v>
      </c>
      <c r="AG114" s="70">
        <f>'REV-REVCALC_CWS'!AE17</f>
        <v>1272230</v>
      </c>
      <c r="AH114" s="70">
        <f>'REV-REVCALC_CWS'!AF17</f>
        <v>1403840</v>
      </c>
      <c r="AI114" s="70">
        <f>'REV-REVCALC_CWS'!AG17</f>
        <v>1162555</v>
      </c>
      <c r="AJ114" s="70">
        <f>'REV-REVCALC_CWS'!AH17</f>
        <v>1272230</v>
      </c>
      <c r="AK114" s="70">
        <f>'REV-REVCALC_CWS'!AI17</f>
        <v>1030945</v>
      </c>
      <c r="AL114" s="70">
        <f>'REV-REVCALC_CWS'!AJ17</f>
        <v>1030945</v>
      </c>
      <c r="AM114" s="70">
        <f>'REV-REVCALC_CWS'!AK17</f>
        <v>1030945</v>
      </c>
      <c r="AN114" s="70">
        <f>'REV-REVCALC_CWS'!AL17</f>
        <v>636115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828501</v>
      </c>
      <c r="AD115" s="70">
        <f>'REV-REVCALC_CWS'!AB26</f>
        <v>1342743</v>
      </c>
      <c r="AE115" s="70">
        <f>'REV-REVCALC_CWS'!AC26</f>
        <v>1514157</v>
      </c>
      <c r="AF115" s="70">
        <f>'REV-REVCALC_CWS'!AD26</f>
        <v>1514157</v>
      </c>
      <c r="AG115" s="70">
        <f>'REV-REVCALC_CWS'!AE26</f>
        <v>1657002</v>
      </c>
      <c r="AH115" s="70">
        <f>'REV-REVCALC_CWS'!AF26</f>
        <v>1828416</v>
      </c>
      <c r="AI115" s="70">
        <f>'REV-REVCALC_CWS'!AG26</f>
        <v>1514157</v>
      </c>
      <c r="AJ115" s="70">
        <f>'REV-REVCALC_CWS'!AH26</f>
        <v>1657002</v>
      </c>
      <c r="AK115" s="70">
        <f>'REV-REVCALC_CWS'!AI26</f>
        <v>1342743</v>
      </c>
      <c r="AL115" s="70">
        <f>'REV-REVCALC_CWS'!AJ26</f>
        <v>1342743</v>
      </c>
      <c r="AM115" s="70">
        <f>'REV-REVCALC_CWS'!AK26</f>
        <v>1342743</v>
      </c>
      <c r="AN115" s="70">
        <f>'REV-REVCALC_CWS'!AL26</f>
        <v>828501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29335371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-192386</v>
      </c>
      <c r="AD116" s="70">
        <f t="shared" si="8"/>
        <v>-311798</v>
      </c>
      <c r="AE116" s="70">
        <f t="shared" si="8"/>
        <v>-351602</v>
      </c>
      <c r="AF116" s="70">
        <f t="shared" si="8"/>
        <v>-351602</v>
      </c>
      <c r="AG116" s="70">
        <f t="shared" si="8"/>
        <v>-384772</v>
      </c>
      <c r="AH116" s="70">
        <f t="shared" si="8"/>
        <v>-424576</v>
      </c>
      <c r="AI116" s="70">
        <f t="shared" si="8"/>
        <v>-351602</v>
      </c>
      <c r="AJ116" s="70">
        <f t="shared" si="8"/>
        <v>-384772</v>
      </c>
      <c r="AK116" s="70">
        <f t="shared" si="8"/>
        <v>-311798</v>
      </c>
      <c r="AL116" s="70">
        <f t="shared" si="8"/>
        <v>-311798</v>
      </c>
      <c r="AM116" s="70">
        <f t="shared" si="8"/>
        <v>-311798</v>
      </c>
      <c r="AN116" s="70">
        <f t="shared" si="8"/>
        <v>-192386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8.99</v>
      </c>
      <c r="AD120" s="70">
        <f>'REV-REVCALC_CWS'!AB40</f>
        <v>14.57</v>
      </c>
      <c r="AE120" s="70">
        <f>'REV-REVCALC_CWS'!AC40</f>
        <v>16.43</v>
      </c>
      <c r="AF120" s="70">
        <f>'REV-REVCALC_CWS'!AD40</f>
        <v>16.43</v>
      </c>
      <c r="AG120" s="70">
        <f>'REV-REVCALC_CWS'!AE40</f>
        <v>17.98</v>
      </c>
      <c r="AH120" s="70">
        <f>'REV-REVCALC_CWS'!AF40</f>
        <v>19.84</v>
      </c>
      <c r="AI120" s="70">
        <f>'REV-REVCALC_CWS'!AG40</f>
        <v>16.43</v>
      </c>
      <c r="AJ120" s="70">
        <f>'REV-REVCALC_CWS'!AH40</f>
        <v>17.98</v>
      </c>
      <c r="AK120" s="70">
        <f>'REV-REVCALC_CWS'!AI40</f>
        <v>14.57</v>
      </c>
      <c r="AL120" s="70">
        <f>'REV-REVCALC_CWS'!AJ40</f>
        <v>14.57</v>
      </c>
      <c r="AM120" s="70">
        <f>'REV-REVCALC_CWS'!AK40</f>
        <v>14.57</v>
      </c>
      <c r="AN120" s="70">
        <f>'REV-REVCALC_CWS'!AL40</f>
        <v>8.99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910570</v>
      </c>
      <c r="AD121" s="70">
        <f>'REV-REVCALC_CWS'!AB41</f>
        <v>1451990</v>
      </c>
      <c r="AE121" s="70">
        <f>'REV-REVCALC_CWS'!AC41</f>
        <v>1648870</v>
      </c>
      <c r="AF121" s="70">
        <f>'REV-REVCALC_CWS'!AD41</f>
        <v>1722700</v>
      </c>
      <c r="AG121" s="70">
        <f>'REV-REVCALC_CWS'!AE41</f>
        <v>1919580</v>
      </c>
      <c r="AH121" s="70">
        <f>'REV-REVCALC_CWS'!AF41</f>
        <v>2116460</v>
      </c>
      <c r="AI121" s="70">
        <f>'REV-REVCALC_CWS'!AG41</f>
        <v>1722700</v>
      </c>
      <c r="AJ121" s="70">
        <f>'REV-REVCALC_CWS'!AH41</f>
        <v>1919580</v>
      </c>
      <c r="AK121" s="70">
        <f>'REV-REVCALC_CWS'!AI41</f>
        <v>1525820</v>
      </c>
      <c r="AL121" s="70">
        <f>'REV-REVCALC_CWS'!AJ41</f>
        <v>1525820</v>
      </c>
      <c r="AM121" s="70">
        <f>'REV-REVCALC_CWS'!AK41</f>
        <v>1525820</v>
      </c>
      <c r="AN121" s="70">
        <f>'REV-REVCALC_CWS'!AL41</f>
        <v>935180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910578.99</v>
      </c>
      <c r="AD122" s="70">
        <f t="shared" si="10"/>
        <v>1452004.57</v>
      </c>
      <c r="AE122" s="70">
        <f t="shared" si="10"/>
        <v>1648886.43</v>
      </c>
      <c r="AF122" s="70">
        <f t="shared" si="10"/>
        <v>1722716.43</v>
      </c>
      <c r="AG122" s="70">
        <f t="shared" si="10"/>
        <v>1919597.98</v>
      </c>
      <c r="AH122" s="70">
        <f t="shared" si="10"/>
        <v>2116479.84</v>
      </c>
      <c r="AI122" s="70">
        <f t="shared" si="10"/>
        <v>1722716.43</v>
      </c>
      <c r="AJ122" s="70">
        <f t="shared" si="10"/>
        <v>1919597.98</v>
      </c>
      <c r="AK122" s="70">
        <f t="shared" si="10"/>
        <v>1525834.57</v>
      </c>
      <c r="AL122" s="70">
        <f t="shared" si="10"/>
        <v>1525834.57</v>
      </c>
      <c r="AM122" s="70">
        <f t="shared" si="10"/>
        <v>1525834.57</v>
      </c>
      <c r="AN122" s="70">
        <f t="shared" si="10"/>
        <v>935188.99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718192.99</v>
      </c>
      <c r="AD129" s="104">
        <f t="shared" si="12"/>
        <v>1140206.57</v>
      </c>
      <c r="AE129" s="104">
        <f t="shared" si="12"/>
        <v>1297284.43</v>
      </c>
      <c r="AF129" s="104">
        <f t="shared" si="12"/>
        <v>1371114.43</v>
      </c>
      <c r="AG129" s="104">
        <f t="shared" si="12"/>
        <v>1534825.98</v>
      </c>
      <c r="AH129" s="104">
        <f t="shared" si="12"/>
        <v>1691903.8399999999</v>
      </c>
      <c r="AI129" s="104">
        <f t="shared" si="12"/>
        <v>1371114.43</v>
      </c>
      <c r="AJ129" s="104">
        <f t="shared" ref="AJ129:BL129" si="13">AJ127+AJ122+AJ116</f>
        <v>1534825.98</v>
      </c>
      <c r="AK129" s="104">
        <f t="shared" si="13"/>
        <v>1214036.57</v>
      </c>
      <c r="AL129" s="104">
        <f t="shared" si="13"/>
        <v>1214036.57</v>
      </c>
      <c r="AM129" s="104">
        <f t="shared" si="13"/>
        <v>1214036.57</v>
      </c>
      <c r="AN129" s="104">
        <f t="shared" si="13"/>
        <v>742802.99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2803223.3937499998</v>
      </c>
      <c r="R150" s="158">
        <f>STAFF_CWS!U210</f>
        <v>2805323.2875000001</v>
      </c>
      <c r="S150" s="158">
        <f>STAFF_CWS!V210</f>
        <v>2805831.5375000001</v>
      </c>
      <c r="T150" s="158">
        <f>STAFF_CWS!W210</f>
        <v>2805831.5375000001</v>
      </c>
      <c r="U150" s="158">
        <f>STAFF_CWS!X210</f>
        <v>2806379.9187500002</v>
      </c>
      <c r="V150" s="158">
        <f>STAFF_CWS!Y210</f>
        <v>2806995.1749999998</v>
      </c>
      <c r="W150" s="158">
        <f>STAFF_CWS!Z210</f>
        <v>2805831.5375000001</v>
      </c>
      <c r="X150" s="158">
        <f>STAFF_CWS!AA210</f>
        <v>2806379.9187500002</v>
      </c>
      <c r="Y150" s="158">
        <f>STAFF_CWS!AB210</f>
        <v>2805323.2875000001</v>
      </c>
      <c r="Z150" s="158">
        <f>STAFF_CWS!AC210</f>
        <v>2805323.2875000001</v>
      </c>
      <c r="AA150" s="158">
        <f>STAFF_CWS!AD210</f>
        <v>2805323.2875000001</v>
      </c>
      <c r="AB150" s="158">
        <f>STAFF_CWS!AE210</f>
        <v>2803223.3937499998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5603223.3937499998</v>
      </c>
      <c r="R154" s="160">
        <f t="shared" si="17"/>
        <v>5605323.2874999996</v>
      </c>
      <c r="S154" s="160">
        <f t="shared" si="17"/>
        <v>5605831.5374999996</v>
      </c>
      <c r="T154" s="160">
        <f t="shared" si="17"/>
        <v>5605831.5374999996</v>
      </c>
      <c r="U154" s="160">
        <f t="shared" si="17"/>
        <v>5606379.9187500002</v>
      </c>
      <c r="V154" s="160">
        <f t="shared" si="17"/>
        <v>5606995.1749999998</v>
      </c>
      <c r="W154" s="160">
        <f t="shared" si="17"/>
        <v>5605831.5374999996</v>
      </c>
      <c r="X154" s="160">
        <f t="shared" si="17"/>
        <v>5606379.9187500002</v>
      </c>
      <c r="Y154" s="160">
        <f t="shared" si="17"/>
        <v>5605323.2874999996</v>
      </c>
      <c r="Z154" s="160">
        <f t="shared" si="17"/>
        <v>5605323.2874999996</v>
      </c>
      <c r="AA154" s="160">
        <f t="shared" si="17"/>
        <v>5605323.2874999996</v>
      </c>
      <c r="AB154" s="160">
        <f t="shared" si="17"/>
        <v>5603223.3937499998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1120644.67875</v>
      </c>
      <c r="R164" s="161">
        <f>STAFF_CWS!U224+STAFF_CWS!U289+STAFF_CWS!U372+STAFF_CWS!U545</f>
        <v>1121064.6575</v>
      </c>
      <c r="S164" s="161">
        <f>STAFF_CWS!V224+STAFF_CWS!V289+STAFF_CWS!V372+STAFF_CWS!V545</f>
        <v>1121166.3075000001</v>
      </c>
      <c r="T164" s="161">
        <f>STAFF_CWS!W224+STAFF_CWS!W289+STAFF_CWS!W372+STAFF_CWS!W545</f>
        <v>1121166.3075000001</v>
      </c>
      <c r="U164" s="161">
        <f>STAFF_CWS!X224+STAFF_CWS!X289+STAFF_CWS!X372+STAFF_CWS!X545</f>
        <v>1121275.9837500001</v>
      </c>
      <c r="V164" s="161">
        <f>STAFF_CWS!Y224+STAFF_CWS!Y289+STAFF_CWS!Y372+STAFF_CWS!Y545</f>
        <v>1121399.0350000001</v>
      </c>
      <c r="W164" s="161">
        <f>STAFF_CWS!Z224+STAFF_CWS!Z289+STAFF_CWS!Z372+STAFF_CWS!Z545</f>
        <v>1121166.3075000001</v>
      </c>
      <c r="X164" s="161">
        <f>STAFF_CWS!AA224+STAFF_CWS!AA289+STAFF_CWS!AA372+STAFF_CWS!AA545</f>
        <v>1121275.9837500001</v>
      </c>
      <c r="Y164" s="161">
        <f>STAFF_CWS!AB224+STAFF_CWS!AB289+STAFF_CWS!AB372+STAFF_CWS!AB545</f>
        <v>1121064.6575</v>
      </c>
      <c r="Z164" s="161">
        <f>STAFF_CWS!AC224+STAFF_CWS!AC289+STAFF_CWS!AC372+STAFF_CWS!AC545</f>
        <v>1121064.6575</v>
      </c>
      <c r="AA164" s="161">
        <f>STAFF_CWS!AD224+STAFF_CWS!AD289+STAFF_CWS!AD372+STAFF_CWS!AD545</f>
        <v>1121064.6575</v>
      </c>
      <c r="AB164" s="161">
        <f>STAFF_CWS!AE224+STAFF_CWS!AE289+STAFF_CWS!AE372+STAFF_CWS!AE545</f>
        <v>1120644.67875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1683068.67875</v>
      </c>
      <c r="R167" s="161">
        <f t="shared" si="19"/>
        <v>1683488.6575</v>
      </c>
      <c r="S167" s="161">
        <f t="shared" si="19"/>
        <v>1683590.3075000001</v>
      </c>
      <c r="T167" s="161">
        <f t="shared" si="19"/>
        <v>1683590.3075000001</v>
      </c>
      <c r="U167" s="161">
        <f t="shared" si="19"/>
        <v>1683699.9837500001</v>
      </c>
      <c r="V167" s="161">
        <f t="shared" si="19"/>
        <v>1683823.0350000001</v>
      </c>
      <c r="W167" s="161">
        <f t="shared" si="19"/>
        <v>1683590.3075000001</v>
      </c>
      <c r="X167" s="161">
        <f t="shared" si="19"/>
        <v>1683699.9837500001</v>
      </c>
      <c r="Y167" s="161">
        <f t="shared" si="19"/>
        <v>1683488.6575</v>
      </c>
      <c r="Z167" s="161">
        <f t="shared" si="19"/>
        <v>1683488.6575</v>
      </c>
      <c r="AA167" s="161">
        <f t="shared" si="19"/>
        <v>1683488.6575</v>
      </c>
      <c r="AB167" s="161">
        <f t="shared" si="19"/>
        <v>1683068.67875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10786292.0725</v>
      </c>
      <c r="R169" s="130">
        <f t="shared" si="20"/>
        <v>10788811.945</v>
      </c>
      <c r="S169" s="130">
        <f t="shared" si="20"/>
        <v>10789421.844999999</v>
      </c>
      <c r="T169" s="130">
        <f t="shared" si="20"/>
        <v>10789421.844999999</v>
      </c>
      <c r="U169" s="130">
        <f t="shared" si="20"/>
        <v>10790079.9025</v>
      </c>
      <c r="V169" s="130">
        <f t="shared" si="20"/>
        <v>10790818.210000001</v>
      </c>
      <c r="W169" s="130">
        <f t="shared" si="20"/>
        <v>9789421.8449999988</v>
      </c>
      <c r="X169" s="130">
        <f t="shared" si="20"/>
        <v>9790079.9024999999</v>
      </c>
      <c r="Y169" s="130">
        <f t="shared" si="20"/>
        <v>9788811.9450000003</v>
      </c>
      <c r="Z169" s="130">
        <f t="shared" si="20"/>
        <v>9788811.9450000003</v>
      </c>
      <c r="AA169" s="130">
        <f t="shared" si="20"/>
        <v>9788811.9450000003</v>
      </c>
      <c r="AB169" s="130">
        <f t="shared" si="20"/>
        <v>9786292.0724999998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10827695.364166666</v>
      </c>
      <c r="R205" s="130">
        <f t="shared" si="22"/>
        <v>10815910.236666666</v>
      </c>
      <c r="S205" s="130">
        <f t="shared" si="22"/>
        <v>10815970.136666665</v>
      </c>
      <c r="T205" s="130">
        <f t="shared" si="22"/>
        <v>10835535.136666665</v>
      </c>
      <c r="U205" s="130">
        <f t="shared" si="22"/>
        <v>10820228.194166666</v>
      </c>
      <c r="V205" s="130">
        <f t="shared" si="22"/>
        <v>10825676.501666667</v>
      </c>
      <c r="W205" s="130">
        <f t="shared" si="22"/>
        <v>9826141.8033333328</v>
      </c>
      <c r="X205" s="130">
        <f t="shared" si="22"/>
        <v>9827154.8608333338</v>
      </c>
      <c r="Y205" s="130">
        <f t="shared" si="22"/>
        <v>9823016.9033333343</v>
      </c>
      <c r="Z205" s="130">
        <f t="shared" si="22"/>
        <v>9841531.9033333343</v>
      </c>
      <c r="AA205" s="130">
        <f t="shared" si="22"/>
        <v>9823016.9033333343</v>
      </c>
      <c r="AB205" s="130">
        <f t="shared" si="22"/>
        <v>9823707.0308333337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-10754935.364166666</v>
      </c>
      <c r="R207" s="130">
        <f t="shared" si="24"/>
        <v>-10702490.236666666</v>
      </c>
      <c r="S207" s="130">
        <f t="shared" si="24"/>
        <v>-10682220.136666665</v>
      </c>
      <c r="T207" s="130">
        <f t="shared" si="24"/>
        <v>-10701785.136666665</v>
      </c>
      <c r="U207" s="130">
        <f t="shared" si="24"/>
        <v>-10674708.194166666</v>
      </c>
      <c r="V207" s="130">
        <f t="shared" si="24"/>
        <v>-10665711.501666667</v>
      </c>
      <c r="W207" s="130">
        <f t="shared" si="24"/>
        <v>-9692391.8033333328</v>
      </c>
      <c r="X207" s="130">
        <f t="shared" si="24"/>
        <v>-9681634.8608333338</v>
      </c>
      <c r="Y207" s="130">
        <f t="shared" si="24"/>
        <v>-9709596.9033333343</v>
      </c>
      <c r="Z207" s="130">
        <f t="shared" si="24"/>
        <v>-9728111.9033333343</v>
      </c>
      <c r="AA207" s="130">
        <f t="shared" si="24"/>
        <v>-9709596.9033333343</v>
      </c>
      <c r="AB207" s="130">
        <f t="shared" si="24"/>
        <v>-9750947.0308333337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-123197135.96416667</v>
      </c>
      <c r="R208" s="130">
        <f t="shared" si="26"/>
        <v>-133899626.20083334</v>
      </c>
      <c r="S208" s="130">
        <f t="shared" si="26"/>
        <v>-144581846.33750001</v>
      </c>
      <c r="T208" s="130">
        <f t="shared" si="26"/>
        <v>-155283631.47416666</v>
      </c>
      <c r="U208" s="130">
        <f t="shared" si="26"/>
        <v>-165958339.66833332</v>
      </c>
      <c r="V208" s="130">
        <f t="shared" si="26"/>
        <v>-176624051.16999999</v>
      </c>
      <c r="W208" s="130">
        <f t="shared" si="26"/>
        <v>-186316442.97333333</v>
      </c>
      <c r="X208" s="130">
        <f t="shared" si="26"/>
        <v>-195998077.83416668</v>
      </c>
      <c r="Y208" s="130">
        <f t="shared" si="26"/>
        <v>-205707674.73750001</v>
      </c>
      <c r="Z208" s="130">
        <f t="shared" si="26"/>
        <v>-215435786.64083335</v>
      </c>
      <c r="AA208" s="130">
        <f t="shared" si="26"/>
        <v>-225145383.54416668</v>
      </c>
      <c r="AB208" s="130">
        <f t="shared" si="26"/>
        <v>-234896330.57500002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-122454129.97499999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-268665.75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-1040040</v>
      </c>
      <c r="F10" s="121">
        <f>SUM(AB40:AM40)</f>
        <v>-117272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840000</v>
      </c>
      <c r="F11" s="121">
        <f>SUM(AB41:AM41)</f>
        <v>269854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-448305.75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-122902435.72499999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156230216.30749997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109034616.50749996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-3670837.0925000459</v>
      </c>
      <c r="E25" s="121">
        <f t="shared" si="3"/>
        <v>-122909435.72499999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43496170.707499959</v>
      </c>
      <c r="F27" s="121">
        <f t="shared" si="4"/>
        <v>-79413265.017500043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43496170.707499959</v>
      </c>
      <c r="E28" s="121">
        <f t="shared" ref="E28:H28" si="5">+E27+E25</f>
        <v>-79413265.017500043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-10754935.364166666</v>
      </c>
      <c r="Q35" s="121">
        <f>'FIN-P&amp;L_CWS'!R207</f>
        <v>-10702490.236666666</v>
      </c>
      <c r="R35" s="121">
        <f>'FIN-P&amp;L_CWS'!S207</f>
        <v>-10682220.136666665</v>
      </c>
      <c r="S35" s="121">
        <f>'FIN-P&amp;L_CWS'!T207</f>
        <v>-10701785.136666665</v>
      </c>
      <c r="T35" s="121">
        <f>'FIN-P&amp;L_CWS'!U207</f>
        <v>-10674708.194166666</v>
      </c>
      <c r="U35" s="121">
        <f>'FIN-P&amp;L_CWS'!V207</f>
        <v>-10665711.501666667</v>
      </c>
      <c r="V35" s="121">
        <f>'FIN-P&amp;L_CWS'!W207</f>
        <v>-9692391.8033333328</v>
      </c>
      <c r="W35" s="121">
        <f>'FIN-P&amp;L_CWS'!X207</f>
        <v>-9681634.8608333338</v>
      </c>
      <c r="X35" s="121">
        <f>'FIN-P&amp;L_CWS'!Y207</f>
        <v>-9709596.9033333343</v>
      </c>
      <c r="Y35" s="121">
        <f>'FIN-P&amp;L_CWS'!Z207</f>
        <v>-9728111.9033333343</v>
      </c>
      <c r="Z35" s="121">
        <f>'FIN-P&amp;L_CWS'!AA207</f>
        <v>-9709596.9033333343</v>
      </c>
      <c r="AA35" s="121">
        <f>'FIN-P&amp;L_CWS'!AB207</f>
        <v>-9750947.0308333337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-268665.75</v>
      </c>
      <c r="Q39" s="121">
        <f>'REV-AR_CWS'!Q20*-1</f>
        <v>-222025.75</v>
      </c>
      <c r="R39" s="121">
        <f>'REV-AR_CWS'!R20*-1</f>
        <v>-60455</v>
      </c>
      <c r="S39" s="121">
        <f>'REV-AR_CWS'!S20*-1</f>
        <v>0</v>
      </c>
      <c r="T39" s="121">
        <f>'REV-AR_CWS'!T20*-1</f>
        <v>-63130.25</v>
      </c>
      <c r="U39" s="121">
        <f>'REV-AR_CWS'!U20*-1</f>
        <v>-65805.25</v>
      </c>
      <c r="V39" s="121">
        <f>'REV-AR_CWS'!V20*-1</f>
        <v>128935.5</v>
      </c>
      <c r="W39" s="121">
        <f>'REV-AR_CWS'!W20*-1</f>
        <v>-63130.25</v>
      </c>
      <c r="X39" s="121">
        <f>'REV-AR_CWS'!X20*-1</f>
        <v>123585.25</v>
      </c>
      <c r="Y39" s="121">
        <f>'REV-AR_CWS'!Y20*-1</f>
        <v>0</v>
      </c>
      <c r="Z39" s="121">
        <f>'REV-AR_CWS'!Z20*-1</f>
        <v>0</v>
      </c>
      <c r="AA39" s="121">
        <f>'REV-AR_CWS'!AA20*-1</f>
        <v>222025.75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-154080</v>
      </c>
      <c r="Z40" s="121">
        <f>'COGS-INVENTORY_CWS'!Z43*-1</f>
        <v>-385200</v>
      </c>
      <c r="AA40" s="121">
        <f>'COGS-INVENTORY_CWS'!AA43*-1</f>
        <v>-539280</v>
      </c>
      <c r="AB40" s="121">
        <f>'COGS-INVENTORY_CWS'!AB43*-1</f>
        <v>-351816</v>
      </c>
      <c r="AC40" s="121">
        <f>'COGS-INVENTORY_CWS'!AC43*-1</f>
        <v>-161249</v>
      </c>
      <c r="AD40" s="121">
        <f>'COGS-INVENTORY_CWS'!AD43*-1</f>
        <v>-161249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249203</v>
      </c>
      <c r="AH40" s="121">
        <f>'COGS-INVENTORY_CWS'!AH43*-1</f>
        <v>87954</v>
      </c>
      <c r="AI40" s="121">
        <f>'COGS-INVENTORY_CWS'!AI43*-1</f>
        <v>161249</v>
      </c>
      <c r="AJ40" s="121">
        <f>'COGS-INVENTORY_CWS'!AJ43*-1</f>
        <v>263862</v>
      </c>
      <c r="AK40" s="121">
        <f>'COGS-INVENTORY_CWS'!AK43*-1</f>
        <v>234544</v>
      </c>
      <c r="AL40" s="121">
        <f>'COGS-INVENTORY_CWS'!AL43*-1</f>
        <v>-43977</v>
      </c>
      <c r="AM40" s="121">
        <f>'COGS-INVENTORY_CWS'!AM43*-1</f>
        <v>-395793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154080</v>
      </c>
      <c r="Z41" s="121">
        <f>'COGS-INVENTORY_CWS'!Z70</f>
        <v>462240</v>
      </c>
      <c r="AA41" s="121">
        <f>'COGS-INVENTORY_CWS'!AA70</f>
        <v>308160</v>
      </c>
      <c r="AB41" s="121">
        <f>'COGS-INVENTORY_CWS'!AB70</f>
        <v>173447</v>
      </c>
      <c r="AC41" s="121">
        <f>'COGS-INVENTORY_CWS'!AC70</f>
        <v>169702</v>
      </c>
      <c r="AD41" s="121">
        <f>'COGS-INVENTORY_CWS'!AD70</f>
        <v>161249</v>
      </c>
      <c r="AE41" s="121">
        <f>'COGS-INVENTORY_CWS'!AE70</f>
        <v>-73295</v>
      </c>
      <c r="AF41" s="121">
        <f>'COGS-INVENTORY_CWS'!AF70</f>
        <v>-87954</v>
      </c>
      <c r="AG41" s="121">
        <f>'COGS-INVENTORY_CWS'!AG70</f>
        <v>-87954</v>
      </c>
      <c r="AH41" s="121">
        <f>'COGS-INVENTORY_CWS'!AH70</f>
        <v>-161249</v>
      </c>
      <c r="AI41" s="121">
        <f>'COGS-INVENTORY_CWS'!AI70</f>
        <v>0</v>
      </c>
      <c r="AJ41" s="121">
        <f>'COGS-INVENTORY_CWS'!AJ70</f>
        <v>-263862</v>
      </c>
      <c r="AK41" s="121">
        <f>'COGS-INVENTORY_CWS'!AK70</f>
        <v>-234544</v>
      </c>
      <c r="AL41" s="121">
        <f>'COGS-INVENTORY_CWS'!AL70</f>
        <v>307839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-329784.08333333331</v>
      </c>
      <c r="Q43" s="121">
        <f t="shared" si="6"/>
        <v>-242104.08333333337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-87168.583333333343</v>
      </c>
      <c r="U43" s="121">
        <f t="shared" si="6"/>
        <v>-12803.583333333336</v>
      </c>
      <c r="V43" s="121">
        <f t="shared" si="6"/>
        <v>105013.83333333331</v>
      </c>
      <c r="W43" s="121">
        <f t="shared" si="6"/>
        <v>2828.0833333333358</v>
      </c>
      <c r="X43" s="121">
        <f t="shared" si="6"/>
        <v>125343.58333333331</v>
      </c>
      <c r="Y43" s="121">
        <f t="shared" si="6"/>
        <v>1758.333333333343</v>
      </c>
      <c r="Z43" s="121">
        <f t="shared" si="6"/>
        <v>78798.333333333314</v>
      </c>
      <c r="AA43" s="121">
        <f t="shared" si="6"/>
        <v>-7335.9166666666279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-11084719.4475</v>
      </c>
      <c r="Q45" s="121">
        <f t="shared" si="7"/>
        <v>-10944594.32</v>
      </c>
      <c r="R45" s="121">
        <f t="shared" si="7"/>
        <v>-10741033.469999999</v>
      </c>
      <c r="S45" s="121">
        <f t="shared" si="7"/>
        <v>-10725823.469999999</v>
      </c>
      <c r="T45" s="121">
        <f t="shared" si="7"/>
        <v>-10761876.7775</v>
      </c>
      <c r="U45" s="121">
        <f t="shared" si="7"/>
        <v>-10678515.085000001</v>
      </c>
      <c r="V45" s="121">
        <f t="shared" si="7"/>
        <v>-9587377.9699999988</v>
      </c>
      <c r="W45" s="121">
        <f t="shared" si="7"/>
        <v>-9678806.7774999999</v>
      </c>
      <c r="X45" s="121">
        <f t="shared" si="7"/>
        <v>-9584253.3200000003</v>
      </c>
      <c r="Y45" s="121">
        <f t="shared" si="7"/>
        <v>-9726353.5700000003</v>
      </c>
      <c r="Z45" s="121">
        <f t="shared" si="7"/>
        <v>-9630798.5700000003</v>
      </c>
      <c r="AA45" s="121">
        <f t="shared" si="7"/>
        <v>-9758282.9474999998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52905688.30749999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43581870.007499993</v>
      </c>
      <c r="O55" s="121">
        <f t="shared" si="10"/>
        <v>-9409517.5999999996</v>
      </c>
      <c r="P55" s="121">
        <f t="shared" si="10"/>
        <v>-11084719.4475</v>
      </c>
      <c r="Q55" s="121">
        <f t="shared" si="10"/>
        <v>-10944594.32</v>
      </c>
      <c r="R55" s="121">
        <f t="shared" si="10"/>
        <v>-10741033.469999999</v>
      </c>
      <c r="S55" s="121">
        <f t="shared" si="10"/>
        <v>-10725823.469999999</v>
      </c>
      <c r="T55" s="121">
        <f t="shared" si="10"/>
        <v>-10761876.7775</v>
      </c>
      <c r="U55" s="121">
        <f t="shared" si="10"/>
        <v>-10678515.085000001</v>
      </c>
      <c r="V55" s="121">
        <f t="shared" si="10"/>
        <v>-9594377.9699999988</v>
      </c>
      <c r="W55" s="121">
        <f t="shared" si="10"/>
        <v>-9678806.7774999999</v>
      </c>
      <c r="X55" s="121">
        <f t="shared" si="10"/>
        <v>-9584253.3200000003</v>
      </c>
      <c r="Y55" s="121">
        <f t="shared" si="10"/>
        <v>-9726353.5700000003</v>
      </c>
      <c r="Z55" s="121">
        <f t="shared" si="10"/>
        <v>-9630798.5700000003</v>
      </c>
      <c r="AA55" s="121">
        <f t="shared" si="10"/>
        <v>-9758282.9474999998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52905688.307499975</v>
      </c>
      <c r="P57" s="121">
        <f t="shared" si="11"/>
        <v>43496170.707499973</v>
      </c>
      <c r="Q57" s="121">
        <f t="shared" si="11"/>
        <v>32411451.259999976</v>
      </c>
      <c r="R57" s="121">
        <f t="shared" si="11"/>
        <v>21466856.939999975</v>
      </c>
      <c r="S57" s="121">
        <f t="shared" si="11"/>
        <v>10725823.469999976</v>
      </c>
      <c r="T57" s="121">
        <f t="shared" si="11"/>
        <v>-2.2351741790771484E-8</v>
      </c>
      <c r="U57" s="121">
        <f t="shared" si="11"/>
        <v>-10761876.777500022</v>
      </c>
      <c r="V57" s="121">
        <f t="shared" si="11"/>
        <v>-21440391.862500023</v>
      </c>
      <c r="W57" s="121">
        <f t="shared" si="11"/>
        <v>-31034769.832500022</v>
      </c>
      <c r="X57" s="121">
        <f t="shared" si="11"/>
        <v>-40713576.610000022</v>
      </c>
      <c r="Y57" s="121">
        <f t="shared" si="11"/>
        <v>-50297829.930000022</v>
      </c>
      <c r="Z57" s="121">
        <f t="shared" si="11"/>
        <v>-60024183.500000022</v>
      </c>
      <c r="AA57" s="121">
        <f t="shared" si="11"/>
        <v>-69654982.070000023</v>
      </c>
      <c r="AB57" s="121">
        <f t="shared" si="11"/>
        <v>-79413265.017500028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52905688.307499975</v>
      </c>
      <c r="O58" s="121">
        <f t="shared" si="13"/>
        <v>43496170.707499973</v>
      </c>
      <c r="P58" s="121">
        <f t="shared" si="13"/>
        <v>32411451.259999976</v>
      </c>
      <c r="Q58" s="121">
        <f t="shared" si="13"/>
        <v>21466856.939999975</v>
      </c>
      <c r="R58" s="121">
        <f t="shared" si="13"/>
        <v>10725823.469999976</v>
      </c>
      <c r="S58" s="121">
        <f t="shared" si="13"/>
        <v>-2.2351741790771484E-8</v>
      </c>
      <c r="T58" s="121">
        <f t="shared" si="13"/>
        <v>-10761876.777500022</v>
      </c>
      <c r="U58" s="121">
        <f t="shared" si="13"/>
        <v>-21440391.862500023</v>
      </c>
      <c r="V58" s="121">
        <f t="shared" si="13"/>
        <v>-31034769.832500022</v>
      </c>
      <c r="W58" s="121">
        <f t="shared" si="13"/>
        <v>-40713576.610000022</v>
      </c>
      <c r="X58" s="121">
        <f t="shared" si="13"/>
        <v>-50297829.930000022</v>
      </c>
      <c r="Y58" s="121">
        <f t="shared" si="13"/>
        <v>-60024183.500000022</v>
      </c>
      <c r="Z58" s="121">
        <f t="shared" si="13"/>
        <v>-69654982.070000023</v>
      </c>
      <c r="AA58" s="121">
        <f t="shared" si="13"/>
        <v>-79413265.017500028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156230216.30749997</v>
      </c>
      <c r="O60" s="130">
        <f t="shared" si="15"/>
        <v>156230216.30749997</v>
      </c>
      <c r="P60" s="130">
        <f t="shared" si="15"/>
        <v>156230216.30749997</v>
      </c>
      <c r="Q60" s="130">
        <f t="shared" si="15"/>
        <v>156230216.30749997</v>
      </c>
      <c r="R60" s="130">
        <f t="shared" si="15"/>
        <v>156230216.30749997</v>
      </c>
      <c r="S60" s="130">
        <f t="shared" si="15"/>
        <v>156230216.30749997</v>
      </c>
      <c r="T60" s="130">
        <f t="shared" si="15"/>
        <v>156230216.30749997</v>
      </c>
      <c r="U60" s="130">
        <f t="shared" si="15"/>
        <v>156230216.30749997</v>
      </c>
      <c r="V60" s="130">
        <f t="shared" si="15"/>
        <v>156230216.30749997</v>
      </c>
      <c r="W60" s="130">
        <f t="shared" si="15"/>
        <v>156230216.30749997</v>
      </c>
      <c r="X60" s="130">
        <f t="shared" si="15"/>
        <v>156230216.30749997</v>
      </c>
      <c r="Y60" s="130">
        <f t="shared" si="15"/>
        <v>156230216.30749997</v>
      </c>
      <c r="Z60" s="130">
        <f t="shared" si="15"/>
        <v>156230216.30749997</v>
      </c>
      <c r="AA60" s="130">
        <f t="shared" si="15"/>
        <v>156230216.30749997</v>
      </c>
      <c r="AB60" s="130">
        <f t="shared" si="15"/>
        <v>156230216.30749997</v>
      </c>
      <c r="AC60" s="130">
        <f t="shared" si="15"/>
        <v>156230216.30749997</v>
      </c>
      <c r="AD60" s="130">
        <f t="shared" si="15"/>
        <v>156230216.30749997</v>
      </c>
      <c r="AE60" s="130">
        <f t="shared" si="15"/>
        <v>156230216.30749997</v>
      </c>
      <c r="AF60" s="130">
        <f t="shared" si="15"/>
        <v>156230216.30749997</v>
      </c>
      <c r="AG60" s="130">
        <f t="shared" si="15"/>
        <v>156230216.30749997</v>
      </c>
      <c r="AH60" s="130">
        <f t="shared" si="15"/>
        <v>156230216.30749997</v>
      </c>
      <c r="AI60" s="130">
        <f t="shared" si="15"/>
        <v>156230216.30749997</v>
      </c>
      <c r="AJ60" s="130">
        <f t="shared" ref="AJ60:BK60" si="16">AJ53+AI60</f>
        <v>156230216.30749997</v>
      </c>
      <c r="AK60" s="130">
        <f t="shared" si="16"/>
        <v>156230216.30749997</v>
      </c>
      <c r="AL60" s="130">
        <f t="shared" si="16"/>
        <v>156230216.30749997</v>
      </c>
      <c r="AM60" s="130">
        <f t="shared" si="16"/>
        <v>156230216.30749997</v>
      </c>
      <c r="AN60" s="130">
        <f t="shared" si="16"/>
        <v>156230216.30749997</v>
      </c>
      <c r="AO60" s="130">
        <f t="shared" si="16"/>
        <v>156230216.30749997</v>
      </c>
      <c r="AP60" s="130">
        <f t="shared" si="16"/>
        <v>156230216.30749997</v>
      </c>
      <c r="AQ60" s="130">
        <f t="shared" si="16"/>
        <v>156230216.30749997</v>
      </c>
      <c r="AR60" s="130">
        <f t="shared" si="16"/>
        <v>156230216.30749997</v>
      </c>
      <c r="AS60" s="130">
        <f t="shared" si="16"/>
        <v>156230216.30749997</v>
      </c>
      <c r="AT60" s="130">
        <f t="shared" si="16"/>
        <v>156230216.30749997</v>
      </c>
      <c r="AU60" s="130">
        <f t="shared" si="16"/>
        <v>156230216.30749997</v>
      </c>
      <c r="AV60" s="130">
        <f t="shared" si="16"/>
        <v>156230216.30749997</v>
      </c>
      <c r="AW60" s="130">
        <f t="shared" si="16"/>
        <v>156230216.30749997</v>
      </c>
      <c r="AX60" s="130">
        <f t="shared" si="16"/>
        <v>156230216.30749997</v>
      </c>
      <c r="AY60" s="130">
        <f t="shared" si="16"/>
        <v>156230216.30749997</v>
      </c>
      <c r="AZ60" s="130">
        <f t="shared" si="16"/>
        <v>156230216.30749997</v>
      </c>
      <c r="BA60" s="130">
        <f t="shared" si="16"/>
        <v>156230216.30749997</v>
      </c>
      <c r="BB60" s="130">
        <f t="shared" si="16"/>
        <v>156230216.30749997</v>
      </c>
      <c r="BC60" s="130">
        <f t="shared" si="16"/>
        <v>156230216.30749997</v>
      </c>
      <c r="BD60" s="130">
        <f t="shared" si="16"/>
        <v>156230216.30749997</v>
      </c>
      <c r="BE60" s="130">
        <f t="shared" si="16"/>
        <v>156230216.30749997</v>
      </c>
      <c r="BF60" s="130">
        <f t="shared" si="16"/>
        <v>156230216.30749997</v>
      </c>
      <c r="BG60" s="130">
        <f t="shared" si="16"/>
        <v>156230216.30749997</v>
      </c>
      <c r="BH60" s="130">
        <f t="shared" si="16"/>
        <v>156230216.30749997</v>
      </c>
      <c r="BI60" s="130">
        <f t="shared" si="16"/>
        <v>156230216.30749997</v>
      </c>
      <c r="BJ60" s="130">
        <f t="shared" si="16"/>
        <v>156230216.30749997</v>
      </c>
      <c r="BK60" s="130">
        <f t="shared" si="16"/>
        <v>156230216.30749997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-11084719.4475</v>
      </c>
      <c r="Q67" s="121">
        <f t="shared" si="17"/>
        <v>-10944594.32</v>
      </c>
      <c r="R67" s="121">
        <f t="shared" si="17"/>
        <v>-10741033.469999999</v>
      </c>
      <c r="S67" s="121">
        <f t="shared" si="17"/>
        <v>-10725823.469999999</v>
      </c>
      <c r="T67" s="121">
        <f t="shared" si="17"/>
        <v>-10761876.7775</v>
      </c>
      <c r="U67" s="121">
        <f t="shared" si="17"/>
        <v>-10678515.085000001</v>
      </c>
      <c r="V67" s="121">
        <f t="shared" si="17"/>
        <v>-9594377.9699999988</v>
      </c>
      <c r="W67" s="121">
        <f t="shared" si="17"/>
        <v>-9678806.7774999999</v>
      </c>
      <c r="X67" s="121">
        <f t="shared" si="17"/>
        <v>-9584253.3200000003</v>
      </c>
      <c r="Y67" s="121">
        <f t="shared" si="17"/>
        <v>-9726353.5700000003</v>
      </c>
      <c r="Z67" s="121">
        <f t="shared" si="17"/>
        <v>-9630798.5700000003</v>
      </c>
      <c r="AA67" s="121">
        <f t="shared" si="17"/>
        <v>-9758282.9474999998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-123818765.04749998</v>
      </c>
      <c r="R69" s="121">
        <f t="shared" si="18"/>
        <v>-134763359.36749998</v>
      </c>
      <c r="S69" s="121">
        <f t="shared" si="18"/>
        <v>-145504392.83749998</v>
      </c>
      <c r="T69" s="121">
        <f t="shared" si="18"/>
        <v>-156230216.30749997</v>
      </c>
      <c r="U69" s="121">
        <f t="shared" si="18"/>
        <v>-166992093.08499998</v>
      </c>
      <c r="V69" s="121">
        <f t="shared" si="18"/>
        <v>-177670608.16999999</v>
      </c>
      <c r="W69" s="121">
        <f t="shared" si="18"/>
        <v>-187264986.13999999</v>
      </c>
      <c r="X69" s="121">
        <f t="shared" si="18"/>
        <v>-196943792.91749999</v>
      </c>
      <c r="Y69" s="121">
        <f t="shared" si="18"/>
        <v>-206528046.23749998</v>
      </c>
      <c r="Z69" s="121">
        <f t="shared" si="18"/>
        <v>-216254399.80749997</v>
      </c>
      <c r="AA69" s="121">
        <f t="shared" si="18"/>
        <v>-225885198.37749997</v>
      </c>
      <c r="AB69" s="121">
        <f t="shared" si="18"/>
        <v>-235643481.32499996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-123818765.04749998</v>
      </c>
      <c r="Q70" s="121">
        <f t="shared" si="20"/>
        <v>-134763359.36749998</v>
      </c>
      <c r="R70" s="121">
        <f t="shared" si="20"/>
        <v>-145504392.83749998</v>
      </c>
      <c r="S70" s="121">
        <f t="shared" si="20"/>
        <v>-156230216.30749997</v>
      </c>
      <c r="T70" s="121">
        <f t="shared" si="20"/>
        <v>-166992093.08499998</v>
      </c>
      <c r="U70" s="121">
        <f t="shared" si="20"/>
        <v>-177670608.16999999</v>
      </c>
      <c r="V70" s="121">
        <f t="shared" si="20"/>
        <v>-187264986.13999999</v>
      </c>
      <c r="W70" s="121">
        <f t="shared" si="20"/>
        <v>-196943792.91749999</v>
      </c>
      <c r="X70" s="121">
        <f t="shared" si="20"/>
        <v>-206528046.23749998</v>
      </c>
      <c r="Y70" s="121">
        <f t="shared" si="20"/>
        <v>-216254399.80749997</v>
      </c>
      <c r="Z70" s="121">
        <f t="shared" si="20"/>
        <v>-225885198.37749997</v>
      </c>
      <c r="AA70" s="121">
        <f t="shared" si="20"/>
        <v>-235643481.32499996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43496170.707499973</v>
      </c>
      <c r="F7" s="121">
        <f>AB50</f>
        <v>-79413265.017500028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348285.75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1616040</v>
      </c>
      <c r="G9" s="121">
        <f>AN52</f>
        <v>1733312</v>
      </c>
      <c r="H9" s="121">
        <f>AZ52</f>
        <v>1735024</v>
      </c>
      <c r="I9" s="121">
        <f>BL52</f>
        <v>19795024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44151790.707499973</v>
      </c>
      <c r="F10" s="121">
        <f>AB53</f>
        <v>-77448939.267500028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44232015.707499973</v>
      </c>
      <c r="F17" s="121">
        <f>F15+F10</f>
        <v>-77382114.267500028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1284000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1284000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1284000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156230216.30749997</v>
      </c>
      <c r="F34" s="121">
        <f>AB77</f>
        <v>156230216.30749997</v>
      </c>
      <c r="G34" s="121">
        <f>AN77</f>
        <v>156230216.30749997</v>
      </c>
      <c r="H34" s="121">
        <f>AZ77</f>
        <v>156230216.30749997</v>
      </c>
      <c r="I34" s="121">
        <f>BL77</f>
        <v>156230216.30749997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-225145383.54416668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-9750947.0308333337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43788015.707499966</v>
      </c>
      <c r="F37" s="121">
        <f>AB80</f>
        <v>-78666114.267500043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44232015.707499966</v>
      </c>
      <c r="F39" s="121">
        <f>F37+F31</f>
        <v>-77382114.267500043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52905688.307499975</v>
      </c>
      <c r="P50" s="121">
        <f>IF($D42="Y",'FIN-CASHFLOW_CWS'!O58,'FIN-CASHFLOW_CWS'!O70)</f>
        <v>43496170.707499973</v>
      </c>
      <c r="Q50" s="121">
        <f>IF($D42="Y",'FIN-CASHFLOW_CWS'!P58,'FIN-CASHFLOW_CWS'!P70)</f>
        <v>32411451.259999976</v>
      </c>
      <c r="R50" s="121">
        <f>IF($D42="Y",'FIN-CASHFLOW_CWS'!Q58,'FIN-CASHFLOW_CWS'!Q70)</f>
        <v>21466856.939999975</v>
      </c>
      <c r="S50" s="121">
        <f>IF($D42="Y",'FIN-CASHFLOW_CWS'!R58,'FIN-CASHFLOW_CWS'!R70)</f>
        <v>10725823.469999976</v>
      </c>
      <c r="T50" s="121">
        <f>IF($D42="Y",'FIN-CASHFLOW_CWS'!S58,'FIN-CASHFLOW_CWS'!S70)</f>
        <v>-2.2351741790771484E-8</v>
      </c>
      <c r="U50" s="121">
        <f>IF($D42="Y",'FIN-CASHFLOW_CWS'!T58,'FIN-CASHFLOW_CWS'!T70)</f>
        <v>-10761876.777500022</v>
      </c>
      <c r="V50" s="121">
        <f>IF($D42="Y",'FIN-CASHFLOW_CWS'!U58,'FIN-CASHFLOW_CWS'!U70)</f>
        <v>-21440391.862500023</v>
      </c>
      <c r="W50" s="121">
        <f>IF($D42="Y",'FIN-CASHFLOW_CWS'!V58,'FIN-CASHFLOW_CWS'!V70)</f>
        <v>-31034769.832500022</v>
      </c>
      <c r="X50" s="121">
        <f>IF($D42="Y",'FIN-CASHFLOW_CWS'!W58,'FIN-CASHFLOW_CWS'!W70)</f>
        <v>-40713576.610000022</v>
      </c>
      <c r="Y50" s="121">
        <f>IF($D42="Y",'FIN-CASHFLOW_CWS'!X58,'FIN-CASHFLOW_CWS'!X70)</f>
        <v>-50297829.930000022</v>
      </c>
      <c r="Z50" s="121">
        <f>IF($D42="Y",'FIN-CASHFLOW_CWS'!Y58,'FIN-CASHFLOW_CWS'!Y70)</f>
        <v>-60024183.500000022</v>
      </c>
      <c r="AA50" s="121">
        <f>IF($D42="Y",'FIN-CASHFLOW_CWS'!Z58,'FIN-CASHFLOW_CWS'!Z70)</f>
        <v>-69654982.070000023</v>
      </c>
      <c r="AB50" s="121">
        <f>IF($D42="Y",'FIN-CASHFLOW_CWS'!AA58,'FIN-CASHFLOW_CWS'!AA70)</f>
        <v>-79413265.017500028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348285.75</v>
      </c>
      <c r="R51" s="121">
        <f>'REV-AR_CWS'!Q19</f>
        <v>570311.5</v>
      </c>
      <c r="S51" s="121">
        <f>'REV-AR_CWS'!R19</f>
        <v>630766.5</v>
      </c>
      <c r="T51" s="121">
        <f>'REV-AR_CWS'!S19</f>
        <v>630766.5</v>
      </c>
      <c r="U51" s="121">
        <f>'REV-AR_CWS'!T19</f>
        <v>693896.75</v>
      </c>
      <c r="V51" s="121">
        <f>'REV-AR_CWS'!U19</f>
        <v>759702</v>
      </c>
      <c r="W51" s="121">
        <f>'REV-AR_CWS'!V19</f>
        <v>630766.5</v>
      </c>
      <c r="X51" s="121">
        <f>'REV-AR_CWS'!W19</f>
        <v>693896.75</v>
      </c>
      <c r="Y51" s="121">
        <f>'REV-AR_CWS'!X19</f>
        <v>570311.5</v>
      </c>
      <c r="Z51" s="121">
        <f>'REV-AR_CWS'!Y19</f>
        <v>570311.5</v>
      </c>
      <c r="AA51" s="121">
        <f>'REV-AR_CWS'!Z19</f>
        <v>570311.5</v>
      </c>
      <c r="AB51" s="121">
        <f>'REV-AR_CWS'!AA19</f>
        <v>348285.75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691560</v>
      </c>
      <c r="AA52" s="121">
        <f>'COGS-INVENTORY_CWS'!Z48</f>
        <v>1076760</v>
      </c>
      <c r="AB52" s="121">
        <f>'COGS-INVENTORY_CWS'!AA48</f>
        <v>1616040</v>
      </c>
      <c r="AC52" s="121">
        <f>'COGS-INVENTORY_CWS'!AB48</f>
        <v>1967856</v>
      </c>
      <c r="AD52" s="121">
        <f>'COGS-INVENTORY_CWS'!AC48</f>
        <v>2129105</v>
      </c>
      <c r="AE52" s="121">
        <f>'COGS-INVENTORY_CWS'!AD48</f>
        <v>2290354</v>
      </c>
      <c r="AF52" s="121">
        <f>'COGS-INVENTORY_CWS'!AE48</f>
        <v>2290354</v>
      </c>
      <c r="AG52" s="121">
        <f>'COGS-INVENTORY_CWS'!AF48</f>
        <v>2290354</v>
      </c>
      <c r="AH52" s="121">
        <f>'COGS-INVENTORY_CWS'!AG48</f>
        <v>2041151</v>
      </c>
      <c r="AI52" s="121">
        <f>'COGS-INVENTORY_CWS'!AH48</f>
        <v>1953197</v>
      </c>
      <c r="AJ52" s="121">
        <f>'COGS-INVENTORY_CWS'!AI48</f>
        <v>1791948</v>
      </c>
      <c r="AK52" s="121">
        <f>'COGS-INVENTORY_CWS'!AJ48</f>
        <v>1528086</v>
      </c>
      <c r="AL52" s="121">
        <f>'COGS-INVENTORY_CWS'!AK48</f>
        <v>1293542</v>
      </c>
      <c r="AM52" s="121">
        <f>'COGS-INVENTORY_CWS'!AL48</f>
        <v>1337519</v>
      </c>
      <c r="AN52" s="121">
        <f>'COGS-INVENTORY_CWS'!AM48</f>
        <v>1733312</v>
      </c>
      <c r="AO52" s="121">
        <f>'COGS-INVENTORY_CWS'!AN48</f>
        <v>1738662</v>
      </c>
      <c r="AP52" s="121">
        <f>'COGS-INVENTORY_CWS'!AO48</f>
        <v>1741230</v>
      </c>
      <c r="AQ52" s="121">
        <f>'COGS-INVENTORY_CWS'!AP48</f>
        <v>1743798</v>
      </c>
      <c r="AR52" s="121">
        <f>'COGS-INVENTORY_CWS'!AQ48</f>
        <v>1743798</v>
      </c>
      <c r="AS52" s="121">
        <f>'COGS-INVENTORY_CWS'!AR48</f>
        <v>1743798</v>
      </c>
      <c r="AT52" s="121">
        <f>'COGS-INVENTORY_CWS'!AS48</f>
        <v>1739946</v>
      </c>
      <c r="AU52" s="121">
        <f>'COGS-INVENTORY_CWS'!AT48</f>
        <v>1738662</v>
      </c>
      <c r="AV52" s="121">
        <f>'COGS-INVENTORY_CWS'!AU48</f>
        <v>1736094</v>
      </c>
      <c r="AW52" s="121">
        <f>'COGS-INVENTORY_CWS'!AV48</f>
        <v>1732028</v>
      </c>
      <c r="AX52" s="121">
        <f>'COGS-INVENTORY_CWS'!AW48</f>
        <v>1728390</v>
      </c>
      <c r="AY52" s="121">
        <f>'COGS-INVENTORY_CWS'!AX48</f>
        <v>1729032</v>
      </c>
      <c r="AZ52" s="121">
        <f>'COGS-INVENTORY_CWS'!AY48</f>
        <v>1735024</v>
      </c>
      <c r="BA52" s="121">
        <f>'COGS-INVENTORY_CWS'!AZ48</f>
        <v>2047024</v>
      </c>
      <c r="BB52" s="121">
        <f>'COGS-INVENTORY_CWS'!BA48</f>
        <v>2203024</v>
      </c>
      <c r="BC52" s="121">
        <f>'COGS-INVENTORY_CWS'!BB48</f>
        <v>2359024</v>
      </c>
      <c r="BD52" s="121">
        <f>'COGS-INVENTORY_CWS'!BC48</f>
        <v>2359024</v>
      </c>
      <c r="BE52" s="121">
        <f>'COGS-INVENTORY_CWS'!BD48</f>
        <v>2359024</v>
      </c>
      <c r="BF52" s="121">
        <f>'COGS-INVENTORY_CWS'!BE48</f>
        <v>2131024</v>
      </c>
      <c r="BG52" s="121">
        <f>'COGS-INVENTORY_CWS'!BF48</f>
        <v>2059024</v>
      </c>
      <c r="BH52" s="121">
        <f>'COGS-INVENTORY_CWS'!BG48</f>
        <v>1903024</v>
      </c>
      <c r="BI52" s="121">
        <f>'COGS-INVENTORY_CWS'!BH48</f>
        <v>1663024</v>
      </c>
      <c r="BJ52" s="121">
        <f>'COGS-INVENTORY_CWS'!BI48</f>
        <v>7027024</v>
      </c>
      <c r="BK52" s="121">
        <f>'COGS-INVENTORY_CWS'!BJ48</f>
        <v>12391024</v>
      </c>
      <c r="BL52" s="121">
        <f>'COGS-INVENTORY_CWS'!BK48</f>
        <v>19795024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53398998.307499975</v>
      </c>
      <c r="P53" s="121">
        <f t="shared" si="3"/>
        <v>44151790.707499973</v>
      </c>
      <c r="Q53" s="121">
        <f t="shared" si="3"/>
        <v>33451297.009999976</v>
      </c>
      <c r="R53" s="121">
        <f t="shared" si="3"/>
        <v>22792928.439999975</v>
      </c>
      <c r="S53" s="121">
        <f t="shared" si="3"/>
        <v>12163709.969999976</v>
      </c>
      <c r="T53" s="121">
        <f t="shared" si="3"/>
        <v>1437886.4999999776</v>
      </c>
      <c r="U53" s="121">
        <f t="shared" si="3"/>
        <v>-9260860.0275000222</v>
      </c>
      <c r="V53" s="121">
        <f t="shared" si="3"/>
        <v>-19963449.862500023</v>
      </c>
      <c r="W53" s="121">
        <f t="shared" si="3"/>
        <v>-29725283.332500022</v>
      </c>
      <c r="X53" s="121">
        <f t="shared" si="3"/>
        <v>-39405159.860000022</v>
      </c>
      <c r="Y53" s="121">
        <f t="shared" si="3"/>
        <v>-49190038.430000022</v>
      </c>
      <c r="Z53" s="121">
        <f t="shared" si="3"/>
        <v>-58762312.000000022</v>
      </c>
      <c r="AA53" s="121">
        <f t="shared" si="3"/>
        <v>-68007910.570000023</v>
      </c>
      <c r="AB53" s="121">
        <f t="shared" si="3"/>
        <v>-77448939.267500028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53480864.974166639</v>
      </c>
      <c r="P60" s="121">
        <f t="shared" si="5"/>
        <v>44232015.707499973</v>
      </c>
      <c r="Q60" s="121">
        <f t="shared" si="5"/>
        <v>33529880.343333308</v>
      </c>
      <c r="R60" s="121">
        <f t="shared" si="5"/>
        <v>22869870.106666643</v>
      </c>
      <c r="S60" s="121">
        <f t="shared" si="5"/>
        <v>12239009.969999976</v>
      </c>
      <c r="T60" s="121">
        <f t="shared" si="5"/>
        <v>1511544.8333333109</v>
      </c>
      <c r="U60" s="121">
        <f t="shared" si="5"/>
        <v>-9188843.3608333562</v>
      </c>
      <c r="V60" s="121">
        <f t="shared" si="5"/>
        <v>-19893074.862500023</v>
      </c>
      <c r="W60" s="121">
        <f t="shared" si="5"/>
        <v>-29649666.665833354</v>
      </c>
      <c r="X60" s="121">
        <f t="shared" si="5"/>
        <v>-39331301.526666686</v>
      </c>
      <c r="Y60" s="121">
        <f t="shared" si="5"/>
        <v>-49117938.430000022</v>
      </c>
      <c r="Z60" s="121">
        <f t="shared" si="5"/>
        <v>-58691970.333333358</v>
      </c>
      <c r="AA60" s="121">
        <f t="shared" si="5"/>
        <v>-67939327.236666694</v>
      </c>
      <c r="AB60" s="121">
        <f t="shared" si="5"/>
        <v>-77382114.267500028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513600</v>
      </c>
      <c r="AA66" s="121">
        <f>'COGS-INVENTORY_CWS'!Z69</f>
        <v>975840</v>
      </c>
      <c r="AB66" s="121">
        <f>'COGS-INVENTORY_CWS'!AA69</f>
        <v>1284000</v>
      </c>
      <c r="AC66" s="121">
        <f>'COGS-INVENTORY_CWS'!AB69</f>
        <v>1457447</v>
      </c>
      <c r="AD66" s="121">
        <f>'COGS-INVENTORY_CWS'!AC69</f>
        <v>1627149</v>
      </c>
      <c r="AE66" s="121">
        <f>'COGS-INVENTORY_CWS'!AD69</f>
        <v>1788398</v>
      </c>
      <c r="AF66" s="121">
        <f>'COGS-INVENTORY_CWS'!AE69</f>
        <v>1715103</v>
      </c>
      <c r="AG66" s="121">
        <f>'COGS-INVENTORY_CWS'!AF69</f>
        <v>1627149</v>
      </c>
      <c r="AH66" s="121">
        <f>'COGS-INVENTORY_CWS'!AG69</f>
        <v>1539195</v>
      </c>
      <c r="AI66" s="121">
        <f>'COGS-INVENTORY_CWS'!AH69</f>
        <v>1377946</v>
      </c>
      <c r="AJ66" s="121">
        <f>'COGS-INVENTORY_CWS'!AI69</f>
        <v>1377946</v>
      </c>
      <c r="AK66" s="121">
        <f>'COGS-INVENTORY_CWS'!AJ69</f>
        <v>1114084</v>
      </c>
      <c r="AL66" s="121">
        <f>'COGS-INVENTORY_CWS'!AK69</f>
        <v>879540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513600</v>
      </c>
      <c r="AA68" s="121">
        <f t="shared" si="7"/>
        <v>975840</v>
      </c>
      <c r="AB68" s="121">
        <f t="shared" si="7"/>
        <v>1284000</v>
      </c>
      <c r="AC68" s="121">
        <f t="shared" si="7"/>
        <v>1457447</v>
      </c>
      <c r="AD68" s="121">
        <f t="shared" si="7"/>
        <v>1627149</v>
      </c>
      <c r="AE68" s="121">
        <f t="shared" si="7"/>
        <v>1788398</v>
      </c>
      <c r="AF68" s="121">
        <f t="shared" si="7"/>
        <v>1715103</v>
      </c>
      <c r="AG68" s="121">
        <f t="shared" si="7"/>
        <v>1627149</v>
      </c>
      <c r="AH68" s="121">
        <f t="shared" si="7"/>
        <v>1539195</v>
      </c>
      <c r="AI68" s="121">
        <f t="shared" si="7"/>
        <v>1377946</v>
      </c>
      <c r="AJ68" s="121">
        <f t="shared" si="7"/>
        <v>1377946</v>
      </c>
      <c r="AK68" s="121">
        <f t="shared" si="7"/>
        <v>1114084</v>
      </c>
      <c r="AL68" s="121">
        <f t="shared" si="7"/>
        <v>879540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513600</v>
      </c>
      <c r="AA74" s="121">
        <f t="shared" si="8"/>
        <v>975840</v>
      </c>
      <c r="AB74" s="121">
        <f t="shared" si="8"/>
        <v>1284000</v>
      </c>
      <c r="AC74" s="121">
        <f t="shared" si="8"/>
        <v>1457447</v>
      </c>
      <c r="AD74" s="121">
        <f t="shared" si="8"/>
        <v>1627149</v>
      </c>
      <c r="AE74" s="121">
        <f t="shared" si="8"/>
        <v>1788398</v>
      </c>
      <c r="AF74" s="121">
        <f t="shared" si="8"/>
        <v>1715103</v>
      </c>
      <c r="AG74" s="121">
        <f t="shared" si="8"/>
        <v>1627149</v>
      </c>
      <c r="AH74" s="121">
        <f t="shared" si="8"/>
        <v>1539195</v>
      </c>
      <c r="AI74" s="121">
        <f t="shared" si="8"/>
        <v>1377946</v>
      </c>
      <c r="AJ74" s="121">
        <f t="shared" ref="AJ74:BL74" si="9">AJ72+AJ68</f>
        <v>1377946</v>
      </c>
      <c r="AK74" s="121">
        <f t="shared" si="9"/>
        <v>1114084</v>
      </c>
      <c r="AL74" s="121">
        <f t="shared" si="9"/>
        <v>879540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156230216.30749997</v>
      </c>
      <c r="P77" s="121">
        <f>IF($D42="Y",'FIN-CASHFLOW_CWS'!O60,'FIN-CASHFLOW_CWS'!O65)</f>
        <v>156230216.30749997</v>
      </c>
      <c r="Q77" s="121">
        <f>IF($D42="Y",'FIN-CASHFLOW_CWS'!P60,'FIN-CASHFLOW_CWS'!P65)</f>
        <v>156230216.30749997</v>
      </c>
      <c r="R77" s="121">
        <f>IF($D42="Y",'FIN-CASHFLOW_CWS'!Q60,'FIN-CASHFLOW_CWS'!Q65)</f>
        <v>156230216.30749997</v>
      </c>
      <c r="S77" s="121">
        <f>IF($D42="Y",'FIN-CASHFLOW_CWS'!R60,'FIN-CASHFLOW_CWS'!R65)</f>
        <v>156230216.30749997</v>
      </c>
      <c r="T77" s="121">
        <f>IF($D42="Y",'FIN-CASHFLOW_CWS'!S60,'FIN-CASHFLOW_CWS'!S65)</f>
        <v>156230216.30749997</v>
      </c>
      <c r="U77" s="121">
        <f>IF($D42="Y",'FIN-CASHFLOW_CWS'!T60,'FIN-CASHFLOW_CWS'!T65)</f>
        <v>156230216.30749997</v>
      </c>
      <c r="V77" s="121">
        <f>IF($D42="Y",'FIN-CASHFLOW_CWS'!U60,'FIN-CASHFLOW_CWS'!U65)</f>
        <v>156230216.30749997</v>
      </c>
      <c r="W77" s="121">
        <f>IF($D42="Y",'FIN-CASHFLOW_CWS'!V60,'FIN-CASHFLOW_CWS'!V65)</f>
        <v>156230216.30749997</v>
      </c>
      <c r="X77" s="121">
        <f>IF($D42="Y",'FIN-CASHFLOW_CWS'!W60,'FIN-CASHFLOW_CWS'!W65)</f>
        <v>156230216.30749997</v>
      </c>
      <c r="Y77" s="121">
        <f>IF($D42="Y",'FIN-CASHFLOW_CWS'!X60,'FIN-CASHFLOW_CWS'!X65)</f>
        <v>156230216.30749997</v>
      </c>
      <c r="Z77" s="121">
        <f>IF($D42="Y",'FIN-CASHFLOW_CWS'!Y60,'FIN-CASHFLOW_CWS'!Y65)</f>
        <v>156230216.30749997</v>
      </c>
      <c r="AA77" s="121">
        <f>IF($D42="Y",'FIN-CASHFLOW_CWS'!Z60,'FIN-CASHFLOW_CWS'!Z65)</f>
        <v>156230216.30749997</v>
      </c>
      <c r="AB77" s="121">
        <f>IF($D42="Y",'FIN-CASHFLOW_CWS'!AA60,'FIN-CASHFLOW_CWS'!AA65)</f>
        <v>156230216.30749997</v>
      </c>
      <c r="AC77" s="121">
        <f>IF($D42="Y",'FIN-CASHFLOW_CWS'!AB60,'FIN-CASHFLOW_CWS'!AB65)</f>
        <v>156230216.30749997</v>
      </c>
      <c r="AD77" s="121">
        <f>IF($D42="Y",'FIN-CASHFLOW_CWS'!AC60,'FIN-CASHFLOW_CWS'!AC65)</f>
        <v>156230216.30749997</v>
      </c>
      <c r="AE77" s="121">
        <f>IF($D42="Y",'FIN-CASHFLOW_CWS'!AD60,'FIN-CASHFLOW_CWS'!AD65)</f>
        <v>156230216.30749997</v>
      </c>
      <c r="AF77" s="121">
        <f>IF($D42="Y",'FIN-CASHFLOW_CWS'!AE60,'FIN-CASHFLOW_CWS'!AE65)</f>
        <v>156230216.30749997</v>
      </c>
      <c r="AG77" s="121">
        <f>IF($D42="Y",'FIN-CASHFLOW_CWS'!AF60,'FIN-CASHFLOW_CWS'!AF65)</f>
        <v>156230216.30749997</v>
      </c>
      <c r="AH77" s="121">
        <f>IF($D42="Y",'FIN-CASHFLOW_CWS'!AG60,'FIN-CASHFLOW_CWS'!AG65)</f>
        <v>156230216.30749997</v>
      </c>
      <c r="AI77" s="121">
        <f>IF($D42="Y",'FIN-CASHFLOW_CWS'!AH60,'FIN-CASHFLOW_CWS'!AH65)</f>
        <v>156230216.30749997</v>
      </c>
      <c r="AJ77" s="121">
        <f>IF($D42="Y",'FIN-CASHFLOW_CWS'!AI60,'FIN-CASHFLOW_CWS'!AI65)</f>
        <v>156230216.30749997</v>
      </c>
      <c r="AK77" s="121">
        <f>IF($D42="Y",'FIN-CASHFLOW_CWS'!AJ60,'FIN-CASHFLOW_CWS'!AJ65)</f>
        <v>156230216.30749997</v>
      </c>
      <c r="AL77" s="121">
        <f>IF($D42="Y",'FIN-CASHFLOW_CWS'!AK60,'FIN-CASHFLOW_CWS'!AK65)</f>
        <v>156230216.30749997</v>
      </c>
      <c r="AM77" s="121">
        <f>IF($D42="Y",'FIN-CASHFLOW_CWS'!AL60,'FIN-CASHFLOW_CWS'!AL65)</f>
        <v>156230216.30749997</v>
      </c>
      <c r="AN77" s="121">
        <f>IF($D42="Y",'FIN-CASHFLOW_CWS'!AM60,'FIN-CASHFLOW_CWS'!AM65)</f>
        <v>156230216.30749997</v>
      </c>
      <c r="AO77" s="121">
        <f>IF($D42="Y",'FIN-CASHFLOW_CWS'!AN60,'FIN-CASHFLOW_CWS'!AN65)</f>
        <v>156230216.30749997</v>
      </c>
      <c r="AP77" s="121">
        <f>IF($D42="Y",'FIN-CASHFLOW_CWS'!AO60,'FIN-CASHFLOW_CWS'!AO65)</f>
        <v>156230216.30749997</v>
      </c>
      <c r="AQ77" s="121">
        <f>IF($D42="Y",'FIN-CASHFLOW_CWS'!AP60,'FIN-CASHFLOW_CWS'!AP65)</f>
        <v>156230216.30749997</v>
      </c>
      <c r="AR77" s="121">
        <f>IF($D42="Y",'FIN-CASHFLOW_CWS'!AQ60,'FIN-CASHFLOW_CWS'!AQ65)</f>
        <v>156230216.30749997</v>
      </c>
      <c r="AS77" s="121">
        <f>IF($D42="Y",'FIN-CASHFLOW_CWS'!AR60,'FIN-CASHFLOW_CWS'!AR65)</f>
        <v>156230216.30749997</v>
      </c>
      <c r="AT77" s="121">
        <f>IF($D42="Y",'FIN-CASHFLOW_CWS'!AS60,'FIN-CASHFLOW_CWS'!AS65)</f>
        <v>156230216.30749997</v>
      </c>
      <c r="AU77" s="121">
        <f>IF($D42="Y",'FIN-CASHFLOW_CWS'!AT60,'FIN-CASHFLOW_CWS'!AT65)</f>
        <v>156230216.30749997</v>
      </c>
      <c r="AV77" s="121">
        <f>IF($D42="Y",'FIN-CASHFLOW_CWS'!AU60,'FIN-CASHFLOW_CWS'!AU65)</f>
        <v>156230216.30749997</v>
      </c>
      <c r="AW77" s="121">
        <f>IF($D42="Y",'FIN-CASHFLOW_CWS'!AV60,'FIN-CASHFLOW_CWS'!AV65)</f>
        <v>156230216.30749997</v>
      </c>
      <c r="AX77" s="121">
        <f>IF($D42="Y",'FIN-CASHFLOW_CWS'!AW60,'FIN-CASHFLOW_CWS'!AW65)</f>
        <v>156230216.30749997</v>
      </c>
      <c r="AY77" s="121">
        <f>IF($D42="Y",'FIN-CASHFLOW_CWS'!AX60,'FIN-CASHFLOW_CWS'!AX65)</f>
        <v>156230216.30749997</v>
      </c>
      <c r="AZ77" s="121">
        <f>IF($D42="Y",'FIN-CASHFLOW_CWS'!AY60,'FIN-CASHFLOW_CWS'!AY65)</f>
        <v>156230216.30749997</v>
      </c>
      <c r="BA77" s="121">
        <f>IF($D42="Y",'FIN-CASHFLOW_CWS'!AZ60,'FIN-CASHFLOW_CWS'!AZ65)</f>
        <v>156230216.30749997</v>
      </c>
      <c r="BB77" s="121">
        <f>IF($D42="Y",'FIN-CASHFLOW_CWS'!BA60,'FIN-CASHFLOW_CWS'!BA65)</f>
        <v>156230216.30749997</v>
      </c>
      <c r="BC77" s="121">
        <f>IF($D42="Y",'FIN-CASHFLOW_CWS'!BB60,'FIN-CASHFLOW_CWS'!BB65)</f>
        <v>156230216.30749997</v>
      </c>
      <c r="BD77" s="121">
        <f>IF($D42="Y",'FIN-CASHFLOW_CWS'!BC60,'FIN-CASHFLOW_CWS'!BC65)</f>
        <v>156230216.30749997</v>
      </c>
      <c r="BE77" s="121">
        <f>IF($D42="Y",'FIN-CASHFLOW_CWS'!BD60,'FIN-CASHFLOW_CWS'!BD65)</f>
        <v>156230216.30749997</v>
      </c>
      <c r="BF77" s="121">
        <f>IF($D42="Y",'FIN-CASHFLOW_CWS'!BE60,'FIN-CASHFLOW_CWS'!BE65)</f>
        <v>156230216.30749997</v>
      </c>
      <c r="BG77" s="121">
        <f>IF($D42="Y",'FIN-CASHFLOW_CWS'!BF60,'FIN-CASHFLOW_CWS'!BF65)</f>
        <v>156230216.30749997</v>
      </c>
      <c r="BH77" s="121">
        <f>IF($D42="Y",'FIN-CASHFLOW_CWS'!BG60,'FIN-CASHFLOW_CWS'!BG65)</f>
        <v>156230216.30749997</v>
      </c>
      <c r="BI77" s="121">
        <f>IF($D42="Y",'FIN-CASHFLOW_CWS'!BH60,'FIN-CASHFLOW_CWS'!BH65)</f>
        <v>156230216.30749997</v>
      </c>
      <c r="BJ77" s="121">
        <f>IF($D42="Y",'FIN-CASHFLOW_CWS'!BI60,'FIN-CASHFLOW_CWS'!BI65)</f>
        <v>156230216.30749997</v>
      </c>
      <c r="BK77" s="121">
        <f>IF($D42="Y",'FIN-CASHFLOW_CWS'!BJ60,'FIN-CASHFLOW_CWS'!BJ65)</f>
        <v>156230216.30749997</v>
      </c>
      <c r="BL77" s="121">
        <f>IF($D42="Y",'FIN-CASHFLOW_CWS'!BK60,'FIN-CASHFLOW_CWS'!BK65)</f>
        <v>156230216.30749997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-123197135.96416667</v>
      </c>
      <c r="S78" s="121">
        <f t="shared" si="10"/>
        <v>-133899626.20083334</v>
      </c>
      <c r="T78" s="121">
        <f t="shared" si="10"/>
        <v>-144581846.33750001</v>
      </c>
      <c r="U78" s="121">
        <f t="shared" si="10"/>
        <v>-155283631.47416666</v>
      </c>
      <c r="V78" s="121">
        <f t="shared" si="10"/>
        <v>-165958339.66833332</v>
      </c>
      <c r="W78" s="121">
        <f t="shared" si="10"/>
        <v>-176624051.16999999</v>
      </c>
      <c r="X78" s="121">
        <f t="shared" si="10"/>
        <v>-186316442.97333333</v>
      </c>
      <c r="Y78" s="121">
        <f t="shared" si="10"/>
        <v>-195998077.83416668</v>
      </c>
      <c r="Z78" s="121">
        <f t="shared" si="10"/>
        <v>-205707674.73750001</v>
      </c>
      <c r="AA78" s="121">
        <f t="shared" si="10"/>
        <v>-215435786.64083335</v>
      </c>
      <c r="AB78" s="121">
        <f t="shared" si="10"/>
        <v>-225145383.54416668</v>
      </c>
      <c r="AC78" s="121">
        <f t="shared" si="10"/>
        <v>-234896330.57500002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-10754935.364166666</v>
      </c>
      <c r="R79" s="70">
        <f>'FIN-CASHFLOW_CWS'!Q35</f>
        <v>-10702490.236666666</v>
      </c>
      <c r="S79" s="70">
        <f>'FIN-CASHFLOW_CWS'!R35</f>
        <v>-10682220.136666665</v>
      </c>
      <c r="T79" s="70">
        <f>'FIN-CASHFLOW_CWS'!S35</f>
        <v>-10701785.136666665</v>
      </c>
      <c r="U79" s="70">
        <f>'FIN-CASHFLOW_CWS'!T35</f>
        <v>-10674708.194166666</v>
      </c>
      <c r="V79" s="70">
        <f>'FIN-CASHFLOW_CWS'!U35</f>
        <v>-10665711.501666667</v>
      </c>
      <c r="W79" s="70">
        <f>'FIN-CASHFLOW_CWS'!V35</f>
        <v>-9692391.8033333328</v>
      </c>
      <c r="X79" s="70">
        <f>'FIN-CASHFLOW_CWS'!W35</f>
        <v>-9681634.8608333338</v>
      </c>
      <c r="Y79" s="70">
        <f>'FIN-CASHFLOW_CWS'!X35</f>
        <v>-9709596.9033333343</v>
      </c>
      <c r="Z79" s="70">
        <f>'FIN-CASHFLOW_CWS'!Y35</f>
        <v>-9728111.9033333343</v>
      </c>
      <c r="AA79" s="70">
        <f>'FIN-CASHFLOW_CWS'!Z35</f>
        <v>-9709596.9033333343</v>
      </c>
      <c r="AB79" s="70">
        <f>'FIN-CASHFLOW_CWS'!AA35</f>
        <v>-9750947.0308333337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53144864.974166632</v>
      </c>
      <c r="P80" s="121">
        <f t="shared" si="11"/>
        <v>43788015.707499966</v>
      </c>
      <c r="Q80" s="121">
        <f t="shared" si="11"/>
        <v>33033080.3433333</v>
      </c>
      <c r="R80" s="121">
        <f t="shared" si="11"/>
        <v>22330590.106666639</v>
      </c>
      <c r="S80" s="121">
        <f t="shared" si="11"/>
        <v>11648369.969999975</v>
      </c>
      <c r="T80" s="121">
        <f t="shared" si="11"/>
        <v>946584.83333330415</v>
      </c>
      <c r="U80" s="121">
        <f t="shared" si="11"/>
        <v>-9728123.3608333524</v>
      </c>
      <c r="V80" s="121">
        <f t="shared" si="11"/>
        <v>-20393834.862500012</v>
      </c>
      <c r="W80" s="121">
        <f t="shared" si="11"/>
        <v>-30086226.665833347</v>
      </c>
      <c r="X80" s="121">
        <f t="shared" si="11"/>
        <v>-39767861.526666686</v>
      </c>
      <c r="Y80" s="121">
        <f t="shared" si="11"/>
        <v>-49477458.430000037</v>
      </c>
      <c r="Z80" s="121">
        <f t="shared" si="11"/>
        <v>-59205570.333333373</v>
      </c>
      <c r="AA80" s="121">
        <f t="shared" si="11"/>
        <v>-68915167.236666709</v>
      </c>
      <c r="AB80" s="121">
        <f t="shared" si="11"/>
        <v>-78666114.267500043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53480864.974166632</v>
      </c>
      <c r="P82" s="121">
        <f t="shared" si="12"/>
        <v>44232015.707499966</v>
      </c>
      <c r="Q82" s="121">
        <f t="shared" si="12"/>
        <v>33529880.3433333</v>
      </c>
      <c r="R82" s="121">
        <f t="shared" si="12"/>
        <v>22869870.106666639</v>
      </c>
      <c r="S82" s="121">
        <f t="shared" si="12"/>
        <v>12239009.969999975</v>
      </c>
      <c r="T82" s="121">
        <f t="shared" si="12"/>
        <v>1511544.8333333042</v>
      </c>
      <c r="U82" s="121">
        <f t="shared" si="12"/>
        <v>-9188843.3608333524</v>
      </c>
      <c r="V82" s="121">
        <f t="shared" si="12"/>
        <v>-19893074.862500012</v>
      </c>
      <c r="W82" s="121">
        <f t="shared" si="12"/>
        <v>-29649666.665833347</v>
      </c>
      <c r="X82" s="121">
        <f t="shared" si="12"/>
        <v>-39331301.526666686</v>
      </c>
      <c r="Y82" s="121">
        <f t="shared" si="12"/>
        <v>-49117938.430000037</v>
      </c>
      <c r="Z82" s="121">
        <f t="shared" si="12"/>
        <v>-58691970.333333373</v>
      </c>
      <c r="AA82" s="121">
        <f t="shared" si="12"/>
        <v>-67939327.236666709</v>
      </c>
      <c r="AB82" s="121">
        <f t="shared" si="12"/>
        <v>-77382114.267500043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52905688.30749999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-11084719.4475</v>
      </c>
      <c r="Q6" s="121">
        <f>'FIN-CASHFLOW_CWS'!Q67</f>
        <v>-10944594.32</v>
      </c>
      <c r="R6" s="121">
        <f>'FIN-CASHFLOW_CWS'!R67</f>
        <v>-10741033.469999999</v>
      </c>
      <c r="S6" s="121">
        <f>'FIN-CASHFLOW_CWS'!S67</f>
        <v>-10725823.469999999</v>
      </c>
      <c r="T6" s="121">
        <f>'FIN-CASHFLOW_CWS'!T67</f>
        <v>-10761876.7775</v>
      </c>
      <c r="U6" s="121">
        <f>'FIN-CASHFLOW_CWS'!U67</f>
        <v>-10678515.085000001</v>
      </c>
      <c r="V6" s="121">
        <f>'FIN-CASHFLOW_CWS'!V67</f>
        <v>-9594377.9699999988</v>
      </c>
      <c r="W6" s="121">
        <f>'FIN-CASHFLOW_CWS'!W67</f>
        <v>-9678806.7774999999</v>
      </c>
      <c r="X6" s="121">
        <f>'FIN-CASHFLOW_CWS'!X67</f>
        <v>-9584253.3200000003</v>
      </c>
      <c r="Y6" s="121">
        <f>'FIN-CASHFLOW_CWS'!Y67</f>
        <v>-9726353.5700000003</v>
      </c>
      <c r="Z6" s="121">
        <f>'FIN-CASHFLOW_CWS'!Z67</f>
        <v>-9630798.5700000003</v>
      </c>
      <c r="AA6" s="121">
        <f>'FIN-CASHFLOW_CWS'!AA67</f>
        <v>-9758282.9474999998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-123818765.04749998</v>
      </c>
      <c r="R8" s="121">
        <f>'FIN-CASHFLOW_CWS'!R69</f>
        <v>-134763359.36749998</v>
      </c>
      <c r="S8" s="121">
        <f>'FIN-CASHFLOW_CWS'!S69</f>
        <v>-145504392.83749998</v>
      </c>
      <c r="T8" s="121">
        <f>'FIN-CASHFLOW_CWS'!T69</f>
        <v>-156230216.30749997</v>
      </c>
      <c r="U8" s="121">
        <f>'FIN-CASHFLOW_CWS'!U69</f>
        <v>-166992093.08499998</v>
      </c>
      <c r="V8" s="121">
        <f>'FIN-CASHFLOW_CWS'!V69</f>
        <v>-177670608.16999999</v>
      </c>
      <c r="W8" s="121">
        <f>'FIN-CASHFLOW_CWS'!W69</f>
        <v>-187264986.13999999</v>
      </c>
      <c r="X8" s="121">
        <f>'FIN-CASHFLOW_CWS'!X69</f>
        <v>-196943792.91749999</v>
      </c>
      <c r="Y8" s="121">
        <f>'FIN-CASHFLOW_CWS'!Y69</f>
        <v>-206528046.23749998</v>
      </c>
      <c r="Z8" s="121">
        <f>'FIN-CASHFLOW_CWS'!Z69</f>
        <v>-216254399.80749997</v>
      </c>
      <c r="AA8" s="121">
        <f>'FIN-CASHFLOW_CWS'!AA69</f>
        <v>-225885198.37749997</v>
      </c>
      <c r="AB8" s="121">
        <f>'FIN-CASHFLOW_CWS'!AB69</f>
        <v>-235643481.32499996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-123818765.04749998</v>
      </c>
      <c r="Q9" s="121">
        <f>'FIN-CASHFLOW_CWS'!Q70</f>
        <v>-134763359.36749998</v>
      </c>
      <c r="R9" s="121">
        <f>'FIN-CASHFLOW_CWS'!R70</f>
        <v>-145504392.83749998</v>
      </c>
      <c r="S9" s="121">
        <f>'FIN-CASHFLOW_CWS'!S70</f>
        <v>-156230216.30749997</v>
      </c>
      <c r="T9" s="121">
        <f>'FIN-CASHFLOW_CWS'!T70</f>
        <v>-166992093.08499998</v>
      </c>
      <c r="U9" s="121">
        <f>'FIN-CASHFLOW_CWS'!U70</f>
        <v>-177670608.16999999</v>
      </c>
      <c r="V9" s="121">
        <f>'FIN-CASHFLOW_CWS'!V70</f>
        <v>-187264986.13999999</v>
      </c>
      <c r="W9" s="121">
        <f>'FIN-CASHFLOW_CWS'!W70</f>
        <v>-196943792.91749999</v>
      </c>
      <c r="X9" s="121">
        <f>'FIN-CASHFLOW_CWS'!X70</f>
        <v>-206528046.23749998</v>
      </c>
      <c r="Y9" s="121">
        <f>'FIN-CASHFLOW_CWS'!Y70</f>
        <v>-216254399.80749997</v>
      </c>
      <c r="Z9" s="121">
        <f>'FIN-CASHFLOW_CWS'!Z70</f>
        <v>-225885198.37749997</v>
      </c>
      <c r="AA9" s="121">
        <f>'FIN-CASHFLOW_CWS'!AA70</f>
        <v>-235643481.32499996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52905688.30749999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43581870.007499993</v>
      </c>
      <c r="O15" s="121">
        <f t="shared" si="0"/>
        <v>-9409517.5999999996</v>
      </c>
      <c r="P15" s="121">
        <f t="shared" si="0"/>
        <v>-11084719.4475</v>
      </c>
      <c r="Q15" s="121">
        <f t="shared" si="0"/>
        <v>-10944594.32</v>
      </c>
      <c r="R15" s="121">
        <f t="shared" si="0"/>
        <v>-10741033.469999999</v>
      </c>
      <c r="S15" s="121">
        <f t="shared" si="0"/>
        <v>-10725823.469999999</v>
      </c>
      <c r="T15" s="121">
        <f t="shared" si="0"/>
        <v>-10761876.7775</v>
      </c>
      <c r="U15" s="121">
        <f t="shared" si="0"/>
        <v>-10678515.085000001</v>
      </c>
      <c r="V15" s="121">
        <f t="shared" si="0"/>
        <v>-9594377.9699999988</v>
      </c>
      <c r="W15" s="121">
        <f t="shared" si="0"/>
        <v>-9678806.7774999999</v>
      </c>
      <c r="X15" s="121">
        <f t="shared" si="0"/>
        <v>-9584253.3200000003</v>
      </c>
      <c r="Y15" s="121">
        <f t="shared" si="0"/>
        <v>-9726353.5700000003</v>
      </c>
      <c r="Z15" s="121">
        <f t="shared" si="0"/>
        <v>-9630798.5700000003</v>
      </c>
      <c r="AA15" s="121">
        <f t="shared" si="0"/>
        <v>-9758282.9474999998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52905688.307499975</v>
      </c>
      <c r="P17" s="121">
        <f t="shared" si="2"/>
        <v>43496170.707499973</v>
      </c>
      <c r="Q17" s="121">
        <f t="shared" si="2"/>
        <v>32411451.259999976</v>
      </c>
      <c r="R17" s="121">
        <f t="shared" si="2"/>
        <v>21466856.939999975</v>
      </c>
      <c r="S17" s="121">
        <f t="shared" si="2"/>
        <v>10725823.469999976</v>
      </c>
      <c r="T17" s="121">
        <f t="shared" si="2"/>
        <v>-2.2351741790771484E-8</v>
      </c>
      <c r="U17" s="121">
        <f t="shared" si="2"/>
        <v>-10761876.777500022</v>
      </c>
      <c r="V17" s="121">
        <f t="shared" si="2"/>
        <v>-21440391.862500023</v>
      </c>
      <c r="W17" s="121">
        <f t="shared" si="2"/>
        <v>-31034769.832500022</v>
      </c>
      <c r="X17" s="121">
        <f t="shared" si="2"/>
        <v>-40713576.610000022</v>
      </c>
      <c r="Y17" s="121">
        <f t="shared" si="2"/>
        <v>-50297829.930000022</v>
      </c>
      <c r="Z17" s="121">
        <f t="shared" si="2"/>
        <v>-60024183.500000022</v>
      </c>
      <c r="AA17" s="121">
        <f t="shared" si="2"/>
        <v>-69654982.070000023</v>
      </c>
      <c r="AB17" s="121">
        <f t="shared" si="2"/>
        <v>-79413265.017500028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52905688.307499975</v>
      </c>
      <c r="O18" s="121">
        <f t="shared" si="4"/>
        <v>43496170.707499973</v>
      </c>
      <c r="P18" s="121">
        <f t="shared" si="4"/>
        <v>32411451.259999976</v>
      </c>
      <c r="Q18" s="121">
        <f t="shared" si="4"/>
        <v>21466856.939999975</v>
      </c>
      <c r="R18" s="121">
        <f t="shared" si="4"/>
        <v>10725823.469999976</v>
      </c>
      <c r="S18" s="121">
        <f t="shared" si="4"/>
        <v>-2.2351741790771484E-8</v>
      </c>
      <c r="T18" s="121">
        <f t="shared" si="4"/>
        <v>-10761876.777500022</v>
      </c>
      <c r="U18" s="121">
        <f t="shared" si="4"/>
        <v>-21440391.862500023</v>
      </c>
      <c r="V18" s="121">
        <f t="shared" si="4"/>
        <v>-31034769.832500022</v>
      </c>
      <c r="W18" s="121">
        <f t="shared" si="4"/>
        <v>-40713576.610000022</v>
      </c>
      <c r="X18" s="121">
        <f t="shared" si="4"/>
        <v>-50297829.930000022</v>
      </c>
      <c r="Y18" s="121">
        <f t="shared" si="4"/>
        <v>-60024183.500000022</v>
      </c>
      <c r="Z18" s="121">
        <f t="shared" si="4"/>
        <v>-69654982.070000023</v>
      </c>
      <c r="AA18" s="121">
        <f t="shared" si="4"/>
        <v>-79413265.017500028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-156230216.30749997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-52905688.30749999</v>
      </c>
      <c r="F28" s="224">
        <f>SUM(C28:E28)</f>
        <v>-156230216.30749997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-156230216.30749997</v>
      </c>
      <c r="F29" s="224">
        <f>E29</f>
        <v>-156230216.30749997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52905688.30749999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52905688.30749999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52905688.30749999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156230216.30749997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10786292.0725</v>
      </c>
      <c r="P7" s="250">
        <f>STAFF_CWS!U570</f>
        <v>10788811.945</v>
      </c>
      <c r="Q7" s="250">
        <f>STAFF_CWS!V570</f>
        <v>10789421.845000001</v>
      </c>
      <c r="R7" s="250">
        <f>STAFF_CWS!W570</f>
        <v>10789421.845000001</v>
      </c>
      <c r="S7" s="250">
        <f>STAFF_CWS!X570</f>
        <v>10790079.9025</v>
      </c>
      <c r="T7" s="250">
        <f>STAFF_CWS!Y570</f>
        <v>10790818.210000001</v>
      </c>
      <c r="U7" s="250">
        <f>STAFF_CWS!Z570</f>
        <v>9789421.8450000007</v>
      </c>
      <c r="V7" s="250">
        <f>STAFF_CWS!AA570</f>
        <v>9790079.9024999999</v>
      </c>
      <c r="W7" s="250">
        <f>STAFF_CWS!AB570</f>
        <v>9788811.9450000003</v>
      </c>
      <c r="X7" s="250">
        <f>STAFF_CWS!AC570</f>
        <v>9788811.9450000003</v>
      </c>
      <c r="Y7" s="250">
        <f>STAFF_CWS!AD570</f>
        <v>9788811.9450000003</v>
      </c>
      <c r="Z7" s="250">
        <f>STAFF_CWS!AE570</f>
        <v>9786292.0724999998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348285.75</v>
      </c>
      <c r="P22" s="250">
        <f>'REV-REVCALC_CWS'!P90</f>
        <v>570311.5</v>
      </c>
      <c r="Q22" s="250">
        <f>'REV-REVCALC_CWS'!Q90</f>
        <v>630766.5</v>
      </c>
      <c r="R22" s="250">
        <f>'REV-REVCALC_CWS'!R90</f>
        <v>630766.5</v>
      </c>
      <c r="S22" s="250">
        <f>'REV-REVCALC_CWS'!S90</f>
        <v>693896.75</v>
      </c>
      <c r="T22" s="250">
        <f>'REV-REVCALC_CWS'!T90</f>
        <v>759702</v>
      </c>
      <c r="U22" s="250">
        <f>'REV-REVCALC_CWS'!U90</f>
        <v>630766.5</v>
      </c>
      <c r="V22" s="250">
        <f>'REV-REVCALC_CWS'!V90</f>
        <v>693896.75</v>
      </c>
      <c r="W22" s="250">
        <f>'REV-REVCALC_CWS'!W90</f>
        <v>570311.5</v>
      </c>
      <c r="X22" s="250">
        <f>'REV-REVCALC_CWS'!X90</f>
        <v>570311.5</v>
      </c>
      <c r="Y22" s="250">
        <f>'REV-REVCALC_CWS'!Y90</f>
        <v>570311.5</v>
      </c>
      <c r="Z22" s="250">
        <f>'REV-REVCALC_CWS'!Z90</f>
        <v>348285.75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-10754935.364166666</v>
      </c>
      <c r="Q42" s="250">
        <f>+'FIN-P&amp;L_CWS'!R207</f>
        <v>-10702490.236666666</v>
      </c>
      <c r="R42" s="250">
        <f>+'FIN-P&amp;L_CWS'!S207</f>
        <v>-10682220.136666665</v>
      </c>
      <c r="S42" s="250">
        <f>+'FIN-P&amp;L_CWS'!T207</f>
        <v>-10701785.136666665</v>
      </c>
      <c r="T42" s="250">
        <f>+'FIN-P&amp;L_CWS'!U207</f>
        <v>-10674708.194166666</v>
      </c>
      <c r="U42" s="250">
        <f>+'FIN-P&amp;L_CWS'!V207</f>
        <v>-10665711.501666667</v>
      </c>
      <c r="V42" s="250">
        <f>+'FIN-P&amp;L_CWS'!W207</f>
        <v>-9692391.8033333328</v>
      </c>
      <c r="W42" s="250">
        <f>+'FIN-P&amp;L_CWS'!X207</f>
        <v>-9681634.8608333338</v>
      </c>
      <c r="X42" s="250">
        <f>+'FIN-P&amp;L_CWS'!Y207</f>
        <v>-9709596.9033333343</v>
      </c>
      <c r="Y42" s="250">
        <f>+'FIN-P&amp;L_CWS'!Z207</f>
        <v>-9728111.9033333343</v>
      </c>
      <c r="Z42" s="250">
        <f>+'FIN-P&amp;L_CWS'!AA207</f>
        <v>-9709596.9033333343</v>
      </c>
      <c r="AA42" s="250">
        <f>+'FIN-P&amp;L_CWS'!AB207</f>
        <v>-9750947.0308333337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-123197135.96416667</v>
      </c>
      <c r="Q43" s="250">
        <f>+'FIN-P&amp;L_CWS'!R208</f>
        <v>-133899626.20083334</v>
      </c>
      <c r="R43" s="250">
        <f>+'FIN-P&amp;L_CWS'!S208</f>
        <v>-144581846.33750001</v>
      </c>
      <c r="S43" s="250">
        <f>+'FIN-P&amp;L_CWS'!T208</f>
        <v>-155283631.47416666</v>
      </c>
      <c r="T43" s="250">
        <f>+'FIN-P&amp;L_CWS'!U208</f>
        <v>-165958339.66833332</v>
      </c>
      <c r="U43" s="250">
        <f>+'FIN-P&amp;L_CWS'!V208</f>
        <v>-176624051.16999999</v>
      </c>
      <c r="V43" s="250">
        <f>+'FIN-P&amp;L_CWS'!W208</f>
        <v>-186316442.97333333</v>
      </c>
      <c r="W43" s="250">
        <f>+'FIN-P&amp;L_CWS'!X208</f>
        <v>-195998077.83416668</v>
      </c>
      <c r="X43" s="250">
        <f>+'FIN-P&amp;L_CWS'!Y208</f>
        <v>-205707674.73750001</v>
      </c>
      <c r="Y43" s="250">
        <f>+'FIN-P&amp;L_CWS'!Z208</f>
        <v>-215435786.64083335</v>
      </c>
      <c r="Z43" s="250">
        <f>+'FIN-P&amp;L_CWS'!AA208</f>
        <v>-225145383.54416668</v>
      </c>
      <c r="AA43" s="250">
        <f>+'FIN-P&amp;L_CWS'!AB208</f>
        <v>-234896330.57500002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-11084719.4475</v>
      </c>
      <c r="Q44" s="250">
        <f>+'FIN-CASHFLOW_CWS'!Q67</f>
        <v>-10944594.32</v>
      </c>
      <c r="R44" s="250">
        <f>+'FIN-CASHFLOW_CWS'!R67</f>
        <v>-10741033.469999999</v>
      </c>
      <c r="S44" s="250">
        <f>+'FIN-CASHFLOW_CWS'!S67</f>
        <v>-10725823.469999999</v>
      </c>
      <c r="T44" s="250">
        <f>+'FIN-CASHFLOW_CWS'!T67</f>
        <v>-10761876.7775</v>
      </c>
      <c r="U44" s="250">
        <f>+'FIN-CASHFLOW_CWS'!U67</f>
        <v>-10678515.085000001</v>
      </c>
      <c r="V44" s="250">
        <f>+'FIN-CASHFLOW_CWS'!V67</f>
        <v>-9594377.9699999988</v>
      </c>
      <c r="W44" s="250">
        <f>+'FIN-CASHFLOW_CWS'!W67</f>
        <v>-9678806.7774999999</v>
      </c>
      <c r="X44" s="250">
        <f>+'FIN-CASHFLOW_CWS'!X67</f>
        <v>-9584253.3200000003</v>
      </c>
      <c r="Y44" s="250">
        <f>+'FIN-CASHFLOW_CWS'!Y67</f>
        <v>-9726353.5700000003</v>
      </c>
      <c r="Z44" s="250">
        <f>+'FIN-CASHFLOW_CWS'!Z67</f>
        <v>-9630798.5700000003</v>
      </c>
      <c r="AA44" s="250">
        <f>+'FIN-CASHFLOW_CWS'!AA67</f>
        <v>-9758282.9474999998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-123818765.04749998</v>
      </c>
      <c r="Q45" s="250">
        <f>+'FIN-CASHFLOW_CWS'!Q70</f>
        <v>-134763359.36749998</v>
      </c>
      <c r="R45" s="250">
        <f>+'FIN-CASHFLOW_CWS'!R70</f>
        <v>-145504392.83749998</v>
      </c>
      <c r="S45" s="250">
        <f>+'FIN-CASHFLOW_CWS'!S70</f>
        <v>-156230216.30749997</v>
      </c>
      <c r="T45" s="250">
        <f>+'FIN-CASHFLOW_CWS'!T70</f>
        <v>-166992093.08499998</v>
      </c>
      <c r="U45" s="250">
        <f>+'FIN-CASHFLOW_CWS'!U70</f>
        <v>-177670608.16999999</v>
      </c>
      <c r="V45" s="250">
        <f>+'FIN-CASHFLOW_CWS'!V70</f>
        <v>-187264986.13999999</v>
      </c>
      <c r="W45" s="250">
        <f>+'FIN-CASHFLOW_CWS'!W70</f>
        <v>-196943792.91749999</v>
      </c>
      <c r="X45" s="250">
        <f>+'FIN-CASHFLOW_CWS'!X70</f>
        <v>-206528046.23749998</v>
      </c>
      <c r="Y45" s="250">
        <f>+'FIN-CASHFLOW_CWS'!Y70</f>
        <v>-216254399.80749997</v>
      </c>
      <c r="Z45" s="250">
        <f>+'FIN-CASHFLOW_CWS'!Z70</f>
        <v>-225885198.37749997</v>
      </c>
      <c r="AA45" s="250">
        <f>+'FIN-CASHFLOW_CWS'!AA70</f>
        <v>-235643481.32499996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-10754935.364166666</v>
      </c>
      <c r="Q49" s="250">
        <f t="shared" si="3"/>
        <v>-10702490.236666666</v>
      </c>
      <c r="R49" s="250">
        <f t="shared" si="3"/>
        <v>-10682220.136666665</v>
      </c>
      <c r="S49" s="250">
        <f t="shared" si="3"/>
        <v>-10701785.136666665</v>
      </c>
      <c r="T49" s="250">
        <f t="shared" si="3"/>
        <v>-10674708.194166666</v>
      </c>
      <c r="U49" s="250">
        <f t="shared" si="3"/>
        <v>-10665711.501666667</v>
      </c>
      <c r="V49" s="250">
        <f t="shared" si="3"/>
        <v>-9692391.8033333328</v>
      </c>
      <c r="W49" s="250">
        <f t="shared" si="3"/>
        <v>-9681634.8608333338</v>
      </c>
      <c r="X49" s="250">
        <f t="shared" si="3"/>
        <v>-9709596.9033333343</v>
      </c>
      <c r="Y49" s="250">
        <f t="shared" si="3"/>
        <v>-9728111.9033333343</v>
      </c>
      <c r="Z49" s="250">
        <f t="shared" si="3"/>
        <v>-9709596.9033333343</v>
      </c>
      <c r="AA49" s="250">
        <f t="shared" si="3"/>
        <v>-9750947.0308333337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-11084719.4475</v>
      </c>
      <c r="Q50" s="250">
        <f t="shared" si="4"/>
        <v>-10944594.32</v>
      </c>
      <c r="R50" s="250">
        <f t="shared" si="4"/>
        <v>-10741033.469999999</v>
      </c>
      <c r="S50" s="250">
        <f t="shared" si="4"/>
        <v>-10725823.469999999</v>
      </c>
      <c r="T50" s="250">
        <f t="shared" si="4"/>
        <v>-10761876.7775</v>
      </c>
      <c r="U50" s="250">
        <f t="shared" si="4"/>
        <v>-10678515.085000001</v>
      </c>
      <c r="V50" s="250">
        <f t="shared" si="4"/>
        <v>-9594377.9699999988</v>
      </c>
      <c r="W50" s="250">
        <f t="shared" si="4"/>
        <v>-9678806.7774999999</v>
      </c>
      <c r="X50" s="250">
        <f t="shared" si="4"/>
        <v>-9584253.3200000003</v>
      </c>
      <c r="Y50" s="250">
        <f t="shared" si="4"/>
        <v>-9726353.5700000003</v>
      </c>
      <c r="Z50" s="250">
        <f t="shared" si="4"/>
        <v>-9630798.5700000003</v>
      </c>
      <c r="AA50" s="250">
        <f t="shared" si="4"/>
        <v>-9758282.9474999998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-10754935.364166666</v>
      </c>
      <c r="Q55" s="250">
        <f t="shared" si="5"/>
        <v>-10702490.236666666</v>
      </c>
      <c r="R55" s="250">
        <f t="shared" si="5"/>
        <v>-10682220.136666665</v>
      </c>
      <c r="S55" s="250">
        <f t="shared" si="5"/>
        <v>-10701785.136666665</v>
      </c>
      <c r="T55" s="250">
        <f t="shared" si="5"/>
        <v>-10674708.194166666</v>
      </c>
      <c r="U55" s="250">
        <f t="shared" si="5"/>
        <v>-10665711.501666667</v>
      </c>
      <c r="V55" s="250">
        <f t="shared" si="5"/>
        <v>-9692391.8033333328</v>
      </c>
      <c r="W55" s="250">
        <f t="shared" si="5"/>
        <v>-9681634.8608333338</v>
      </c>
      <c r="X55" s="250">
        <f t="shared" si="5"/>
        <v>-9709596.9033333343</v>
      </c>
      <c r="Y55" s="250">
        <f t="shared" si="5"/>
        <v>-9728111.9033333343</v>
      </c>
      <c r="Z55" s="250">
        <f t="shared" si="5"/>
        <v>-9709596.9033333343</v>
      </c>
      <c r="AA55" s="250">
        <f t="shared" si="5"/>
        <v>-9750947.0308333337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-123197135.96416667</v>
      </c>
      <c r="Q56" s="250">
        <f t="shared" si="6"/>
        <v>-133899626.20083334</v>
      </c>
      <c r="R56" s="250">
        <f t="shared" si="6"/>
        <v>-144581846.33750001</v>
      </c>
      <c r="S56" s="250">
        <f t="shared" si="5"/>
        <v>-155283631.47416666</v>
      </c>
      <c r="T56" s="250">
        <f t="shared" si="5"/>
        <v>-165958339.66833332</v>
      </c>
      <c r="U56" s="250">
        <f t="shared" si="5"/>
        <v>-176624051.16999999</v>
      </c>
      <c r="V56" s="250">
        <f t="shared" si="5"/>
        <v>-186316442.97333333</v>
      </c>
      <c r="W56" s="250">
        <f t="shared" si="5"/>
        <v>-195998077.83416668</v>
      </c>
      <c r="X56" s="250">
        <f t="shared" si="5"/>
        <v>-205707674.73750001</v>
      </c>
      <c r="Y56" s="250">
        <f t="shared" si="5"/>
        <v>-215435786.64083335</v>
      </c>
      <c r="Z56" s="250">
        <f t="shared" si="5"/>
        <v>-225145383.54416668</v>
      </c>
      <c r="AA56" s="250">
        <f t="shared" si="5"/>
        <v>-234896330.57500002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-11084719.4475</v>
      </c>
      <c r="Q57" s="250">
        <f t="shared" si="5"/>
        <v>-10944594.32</v>
      </c>
      <c r="R57" s="250">
        <f t="shared" si="5"/>
        <v>-10741033.469999999</v>
      </c>
      <c r="S57" s="250">
        <f t="shared" si="5"/>
        <v>-10725823.469999999</v>
      </c>
      <c r="T57" s="250">
        <f t="shared" si="5"/>
        <v>-10761876.7775</v>
      </c>
      <c r="U57" s="250">
        <f t="shared" si="5"/>
        <v>-10678515.085000001</v>
      </c>
      <c r="V57" s="250">
        <f t="shared" si="5"/>
        <v>-9594377.9699999988</v>
      </c>
      <c r="W57" s="250">
        <f t="shared" si="5"/>
        <v>-9678806.7774999999</v>
      </c>
      <c r="X57" s="250">
        <f t="shared" si="5"/>
        <v>-9584253.3200000003</v>
      </c>
      <c r="Y57" s="250">
        <f t="shared" si="5"/>
        <v>-9726353.5700000003</v>
      </c>
      <c r="Z57" s="250">
        <f t="shared" si="5"/>
        <v>-9630798.5700000003</v>
      </c>
      <c r="AA57" s="250">
        <f t="shared" si="5"/>
        <v>-9758282.9474999998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-123818765.04749998</v>
      </c>
      <c r="Q58" s="250">
        <f t="shared" si="5"/>
        <v>-134763359.36749998</v>
      </c>
      <c r="R58" s="250">
        <f t="shared" si="5"/>
        <v>-145504392.83749998</v>
      </c>
      <c r="S58" s="250">
        <f t="shared" si="5"/>
        <v>-156230216.30749997</v>
      </c>
      <c r="T58" s="250">
        <f t="shared" si="5"/>
        <v>-166992093.08499998</v>
      </c>
      <c r="U58" s="250">
        <f t="shared" si="5"/>
        <v>-177670608.16999999</v>
      </c>
      <c r="V58" s="250">
        <f t="shared" si="5"/>
        <v>-187264986.13999999</v>
      </c>
      <c r="W58" s="250">
        <f t="shared" si="5"/>
        <v>-196943792.91749999</v>
      </c>
      <c r="X58" s="250">
        <f t="shared" si="5"/>
        <v>-206528046.23749998</v>
      </c>
      <c r="Y58" s="250">
        <f t="shared" si="5"/>
        <v>-216254399.80749997</v>
      </c>
      <c r="Z58" s="250">
        <f t="shared" si="5"/>
        <v>-225885198.37749997</v>
      </c>
      <c r="AA58" s="250">
        <f t="shared" si="5"/>
        <v>-235643481.32499996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52905688.307499975</v>
      </c>
      <c r="O59" s="259">
        <f>+'FIN-CASHFLOW_CWS'!O58</f>
        <v>43496170.707499973</v>
      </c>
      <c r="P59" s="259">
        <f>+'FIN-CASHFLOW_CWS'!P58</f>
        <v>32411451.259999976</v>
      </c>
      <c r="Q59" s="259">
        <f>+'FIN-CASHFLOW_CWS'!Q58</f>
        <v>21466856.939999975</v>
      </c>
      <c r="R59" s="259">
        <f>+'FIN-CASHFLOW_CWS'!R58</f>
        <v>10725823.469999976</v>
      </c>
      <c r="S59" s="259">
        <f>+'FIN-CASHFLOW_CWS'!S58</f>
        <v>-2.2351741790771484E-8</v>
      </c>
      <c r="T59" s="259">
        <f>+'FIN-CASHFLOW_CWS'!T58</f>
        <v>-10761876.777500022</v>
      </c>
      <c r="U59" s="259">
        <f>+'FIN-CASHFLOW_CWS'!U58</f>
        <v>-21440391.862500023</v>
      </c>
      <c r="V59" s="259">
        <f>+'FIN-CASHFLOW_CWS'!V58</f>
        <v>-31034769.832500022</v>
      </c>
      <c r="W59" s="259">
        <f>+'FIN-CASHFLOW_CWS'!W58</f>
        <v>-40713576.610000022</v>
      </c>
      <c r="X59" s="259">
        <f>+'FIN-CASHFLOW_CWS'!X58</f>
        <v>-50297829.930000022</v>
      </c>
      <c r="Y59" s="259">
        <f>+'FIN-CASHFLOW_CWS'!Y58</f>
        <v>-60024183.500000022</v>
      </c>
      <c r="Z59" s="259">
        <f>+'FIN-CASHFLOW_CWS'!Z58</f>
        <v>-69654982.070000023</v>
      </c>
      <c r="AA59" s="259">
        <f>+'FIN-CASHFLOW_CWS'!AA58</f>
        <v>-79413265.017500028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718192.99</v>
      </c>
      <c r="AC7" s="9">
        <f>'FIN-P&amp;L_CWS'!AD129</f>
        <v>1140206.57</v>
      </c>
      <c r="AD7" s="9">
        <f>'FIN-P&amp;L_CWS'!AE129</f>
        <v>1297284.43</v>
      </c>
      <c r="AE7" s="9">
        <f>'FIN-P&amp;L_CWS'!AF129</f>
        <v>1371114.43</v>
      </c>
      <c r="AF7" s="9">
        <f>'FIN-P&amp;L_CWS'!AG129</f>
        <v>1534825.98</v>
      </c>
      <c r="AG7" s="9">
        <f>'FIN-P&amp;L_CWS'!AH129</f>
        <v>1691903.8399999999</v>
      </c>
      <c r="AH7" s="9">
        <f>'FIN-P&amp;L_CWS'!AI129</f>
        <v>1371114.43</v>
      </c>
      <c r="AI7" s="9">
        <f>'FIN-P&amp;L_CWS'!AJ129</f>
        <v>1534825.98</v>
      </c>
      <c r="AJ7" s="9">
        <f>'FIN-P&amp;L_CWS'!AK129</f>
        <v>1214036.57</v>
      </c>
      <c r="AK7" s="9">
        <f>'FIN-P&amp;L_CWS'!AL129</f>
        <v>1214036.57</v>
      </c>
      <c r="AL7" s="9">
        <f>'FIN-P&amp;L_CWS'!AM129</f>
        <v>1214036.57</v>
      </c>
      <c r="AM7" s="9">
        <f>'FIN-P&amp;L_CWS'!AN129</f>
        <v>742802.99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10827695.364166666</v>
      </c>
      <c r="Q8" s="9">
        <f>'FIN-P&amp;L_CWS'!R205</f>
        <v>10815910.236666666</v>
      </c>
      <c r="R8" s="9">
        <f>'FIN-P&amp;L_CWS'!S205</f>
        <v>10815970.136666665</v>
      </c>
      <c r="S8" s="9">
        <f>'FIN-P&amp;L_CWS'!T205</f>
        <v>10835535.136666665</v>
      </c>
      <c r="T8" s="9">
        <f>'FIN-P&amp;L_CWS'!U205</f>
        <v>10820228.194166666</v>
      </c>
      <c r="U8" s="9">
        <f>'FIN-P&amp;L_CWS'!V205</f>
        <v>10825676.501666667</v>
      </c>
      <c r="V8" s="9">
        <f>'FIN-P&amp;L_CWS'!W205</f>
        <v>9826141.8033333328</v>
      </c>
      <c r="W8" s="9">
        <f>'FIN-P&amp;L_CWS'!X205</f>
        <v>9827154.8608333338</v>
      </c>
      <c r="X8" s="9">
        <f>'FIN-P&amp;L_CWS'!Y205</f>
        <v>9823016.9033333343</v>
      </c>
      <c r="Y8" s="9">
        <f>'FIN-P&amp;L_CWS'!Z205</f>
        <v>9841531.9033333343</v>
      </c>
      <c r="Z8" s="9">
        <f>'FIN-P&amp;L_CWS'!AA205</f>
        <v>9823016.9033333343</v>
      </c>
      <c r="AA8" s="9">
        <f>'FIN-P&amp;L_CWS'!AB205</f>
        <v>9823707.0308333337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-10754935.364166666</v>
      </c>
      <c r="Q9" s="9">
        <f>'FIN-P&amp;L_CWS'!R207</f>
        <v>-10702490.236666666</v>
      </c>
      <c r="R9" s="9">
        <f>'FIN-P&amp;L_CWS'!S207</f>
        <v>-10682220.136666665</v>
      </c>
      <c r="S9" s="9">
        <f>'FIN-P&amp;L_CWS'!T207</f>
        <v>-10701785.136666665</v>
      </c>
      <c r="T9" s="9">
        <f>'FIN-P&amp;L_CWS'!U207</f>
        <v>-10674708.194166666</v>
      </c>
      <c r="U9" s="9">
        <f>'FIN-P&amp;L_CWS'!V207</f>
        <v>-10665711.501666667</v>
      </c>
      <c r="V9" s="9">
        <f>'FIN-P&amp;L_CWS'!W207</f>
        <v>-9692391.8033333328</v>
      </c>
      <c r="W9" s="9">
        <f>'FIN-P&amp;L_CWS'!X207</f>
        <v>-9681634.8608333338</v>
      </c>
      <c r="X9" s="9">
        <f>'FIN-P&amp;L_CWS'!Y207</f>
        <v>-9709596.9033333343</v>
      </c>
      <c r="Y9" s="9">
        <f>'FIN-P&amp;L_CWS'!Z207</f>
        <v>-9728111.9033333343</v>
      </c>
      <c r="Z9" s="9">
        <f>'FIN-P&amp;L_CWS'!AA207</f>
        <v>-9709596.9033333343</v>
      </c>
      <c r="AA9" s="9">
        <f>'FIN-P&amp;L_CWS'!AB207</f>
        <v>-9750947.0308333337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-123197135.96416667</v>
      </c>
      <c r="Q10" s="9">
        <f>'FIN-P&amp;L_CWS'!R208</f>
        <v>-133899626.20083334</v>
      </c>
      <c r="R10" s="9">
        <f>'FIN-P&amp;L_CWS'!S208</f>
        <v>-144581846.33750001</v>
      </c>
      <c r="S10" s="9">
        <f>'FIN-P&amp;L_CWS'!T208</f>
        <v>-155283631.47416666</v>
      </c>
      <c r="T10" s="9">
        <f>'FIN-P&amp;L_CWS'!U208</f>
        <v>-165958339.66833332</v>
      </c>
      <c r="U10" s="9">
        <f>'FIN-P&amp;L_CWS'!V208</f>
        <v>-176624051.16999999</v>
      </c>
      <c r="V10" s="9">
        <f>'FIN-P&amp;L_CWS'!W208</f>
        <v>-186316442.97333333</v>
      </c>
      <c r="W10" s="9">
        <f>'FIN-P&amp;L_CWS'!X208</f>
        <v>-195998077.83416668</v>
      </c>
      <c r="X10" s="9">
        <f>'FIN-P&amp;L_CWS'!Y208</f>
        <v>-205707674.73750001</v>
      </c>
      <c r="Y10" s="9">
        <f>'FIN-P&amp;L_CWS'!Z208</f>
        <v>-215435786.64083335</v>
      </c>
      <c r="Z10" s="9">
        <f>'FIN-P&amp;L_CWS'!AA208</f>
        <v>-225145383.54416668</v>
      </c>
      <c r="AA10" s="9">
        <f>'FIN-P&amp;L_CWS'!AB208</f>
        <v>-234896330.57500002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348285.75</v>
      </c>
      <c r="Q19" s="9">
        <f>'REV-REVCALC_CWS'!P90</f>
        <v>570311.5</v>
      </c>
      <c r="R19" s="9">
        <f>'REV-REVCALC_CWS'!Q90</f>
        <v>630766.5</v>
      </c>
      <c r="S19" s="9">
        <f>'REV-REVCALC_CWS'!R90</f>
        <v>630766.5</v>
      </c>
      <c r="T19" s="9">
        <f>'REV-REVCALC_CWS'!S90</f>
        <v>693896.75</v>
      </c>
      <c r="U19" s="9">
        <f>'REV-REVCALC_CWS'!T90</f>
        <v>759702</v>
      </c>
      <c r="V19" s="9">
        <f>'REV-REVCALC_CWS'!U90</f>
        <v>630766.5</v>
      </c>
      <c r="W19" s="9">
        <f>'REV-REVCALC_CWS'!V90</f>
        <v>693896.75</v>
      </c>
      <c r="X19" s="9">
        <f>'REV-REVCALC_CWS'!W90</f>
        <v>570311.5</v>
      </c>
      <c r="Y19" s="9">
        <f>'REV-REVCALC_CWS'!X90</f>
        <v>570311.5</v>
      </c>
      <c r="Z19" s="9">
        <f>'REV-REVCALC_CWS'!Y90</f>
        <v>570311.5</v>
      </c>
      <c r="AA19" s="9">
        <f>'REV-REVCALC_CWS'!Z90</f>
        <v>348285.75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128935.75</v>
      </c>
      <c r="Q20" s="9">
        <f>'REV-REVCALC_CWS'!P91</f>
        <v>212931.5</v>
      </c>
      <c r="R20" s="9">
        <f>'REV-REVCALC_CWS'!Q91</f>
        <v>233261.5</v>
      </c>
      <c r="S20" s="9">
        <f>'REV-REVCALC_CWS'!R91</f>
        <v>233261.5</v>
      </c>
      <c r="T20" s="9">
        <f>'REV-REVCALC_CWS'!S91</f>
        <v>255196.75</v>
      </c>
      <c r="U20" s="9">
        <f>'REV-REVCALC_CWS'!T91</f>
        <v>279807</v>
      </c>
      <c r="V20" s="9">
        <f>'REV-REVCALC_CWS'!U91</f>
        <v>233261.5</v>
      </c>
      <c r="W20" s="9">
        <f>'REV-REVCALC_CWS'!V91</f>
        <v>255196.75</v>
      </c>
      <c r="X20" s="9">
        <f>'REV-REVCALC_CWS'!W91</f>
        <v>212931.5</v>
      </c>
      <c r="Y20" s="9">
        <f>'REV-REVCALC_CWS'!X91</f>
        <v>212931.5</v>
      </c>
      <c r="Z20" s="9">
        <f>'REV-REVCALC_CWS'!Y91</f>
        <v>212931.5</v>
      </c>
      <c r="AA20" s="9">
        <f>'REV-REVCALC_CWS'!Z91</f>
        <v>128935.75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128935.75</v>
      </c>
      <c r="Q26" s="9">
        <f>'REV-REVCALC_CWS'!P91</f>
        <v>212931.5</v>
      </c>
      <c r="R26" s="9">
        <f>'REV-REVCALC_CWS'!Q91</f>
        <v>233261.5</v>
      </c>
      <c r="S26" s="9">
        <f>'REV-REVCALC_CWS'!R91</f>
        <v>233261.5</v>
      </c>
      <c r="T26" s="9">
        <f>'REV-REVCALC_CWS'!S91</f>
        <v>255196.75</v>
      </c>
      <c r="U26" s="9">
        <f>'REV-REVCALC_CWS'!T91</f>
        <v>279807</v>
      </c>
      <c r="V26" s="9">
        <f>'REV-REVCALC_CWS'!U91</f>
        <v>233261.5</v>
      </c>
      <c r="W26" s="9">
        <f>'REV-REVCALC_CWS'!V91</f>
        <v>255196.75</v>
      </c>
      <c r="X26" s="9">
        <f>'REV-REVCALC_CWS'!W91</f>
        <v>212931.5</v>
      </c>
      <c r="Y26" s="9">
        <f>'REV-REVCALC_CWS'!X91</f>
        <v>212931.5</v>
      </c>
      <c r="Z26" s="9">
        <f>'REV-REVCALC_CWS'!Y91</f>
        <v>212931.5</v>
      </c>
      <c r="AA26" s="9">
        <f>'REV-REVCALC_CWS'!Z91</f>
        <v>128935.75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171914.33333333334</v>
      </c>
      <c r="Q28" s="202">
        <f t="shared" si="3"/>
        <v>283908.66666666669</v>
      </c>
      <c r="R28" s="202">
        <f t="shared" si="3"/>
        <v>311015.33333333331</v>
      </c>
      <c r="S28" s="202">
        <f t="shared" si="3"/>
        <v>311015.33333333331</v>
      </c>
      <c r="T28" s="202">
        <f t="shared" si="3"/>
        <v>340262.33333333331</v>
      </c>
      <c r="U28" s="202">
        <f t="shared" si="3"/>
        <v>373076</v>
      </c>
      <c r="V28" s="202">
        <f t="shared" si="3"/>
        <v>933046</v>
      </c>
      <c r="W28" s="202">
        <f t="shared" si="3"/>
        <v>1020787</v>
      </c>
      <c r="X28" s="202">
        <f t="shared" si="3"/>
        <v>851726</v>
      </c>
      <c r="Y28" s="202">
        <f t="shared" si="3"/>
        <v>851726</v>
      </c>
      <c r="Z28" s="202">
        <f t="shared" si="3"/>
        <v>851726</v>
      </c>
      <c r="AA28" s="202">
        <f t="shared" si="3"/>
        <v>515743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2599582.5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64989.562500000007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150855.12500000003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75427.562500000015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75427.562500000015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75427.562500000015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128935.75</v>
      </c>
      <c r="S49" s="9">
        <f>'REV-REVCALC_CWS'!P91</f>
        <v>212931.5</v>
      </c>
      <c r="T49" s="9">
        <f>'REV-REVCALC_CWS'!Q91</f>
        <v>233261.5</v>
      </c>
      <c r="U49" s="9">
        <f>'REV-REVCALC_CWS'!R91</f>
        <v>233261.5</v>
      </c>
      <c r="V49" s="9">
        <f>'REV-REVCALC_CWS'!S91</f>
        <v>255196.75</v>
      </c>
      <c r="W49" s="9">
        <f>'REV-REVCALC_CWS'!T91</f>
        <v>279807</v>
      </c>
      <c r="X49" s="9">
        <f>'REV-REVCALC_CWS'!U91</f>
        <v>233261.5</v>
      </c>
      <c r="Y49" s="9">
        <f>'REV-REVCALC_CWS'!V91</f>
        <v>255196.75</v>
      </c>
      <c r="Z49" s="9">
        <f>'REV-REVCALC_CWS'!W91</f>
        <v>212931.5</v>
      </c>
      <c r="AA49" s="9">
        <f>'REV-REVCALC_CWS'!X91</f>
        <v>212931.5</v>
      </c>
      <c r="AB49" s="9">
        <f>'REV-REVCALC_CWS'!Y91</f>
        <v>212931.5</v>
      </c>
      <c r="AC49" s="9">
        <f>'REV-REVCALC_CWS'!Z91</f>
        <v>128935.75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3223.3937500000002</v>
      </c>
      <c r="S50" s="9">
        <f t="shared" si="14"/>
        <v>5323.2875000000004</v>
      </c>
      <c r="T50" s="9">
        <f t="shared" si="14"/>
        <v>5831.5375000000004</v>
      </c>
      <c r="U50" s="9">
        <f t="shared" si="14"/>
        <v>5831.5375000000004</v>
      </c>
      <c r="V50" s="9">
        <f t="shared" si="14"/>
        <v>6379.9187500000007</v>
      </c>
      <c r="W50" s="9">
        <f t="shared" si="14"/>
        <v>6995.1750000000002</v>
      </c>
      <c r="X50" s="9">
        <f t="shared" si="14"/>
        <v>5831.5375000000004</v>
      </c>
      <c r="Y50" s="9">
        <f t="shared" si="14"/>
        <v>6379.9187500000007</v>
      </c>
      <c r="Z50" s="9">
        <f t="shared" si="14"/>
        <v>5323.2875000000004</v>
      </c>
      <c r="AA50" s="9">
        <f t="shared" si="14"/>
        <v>5323.2875000000004</v>
      </c>
      <c r="AB50" s="9">
        <f t="shared" si="14"/>
        <v>5323.2875000000004</v>
      </c>
      <c r="AC50" s="9">
        <f t="shared" si="14"/>
        <v>3223.3937500000002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6446.7875000000004</v>
      </c>
      <c r="S51" s="9">
        <f t="shared" si="16"/>
        <v>10646.575000000001</v>
      </c>
      <c r="T51" s="9">
        <f t="shared" si="16"/>
        <v>11663.075000000001</v>
      </c>
      <c r="U51" s="9">
        <f t="shared" si="16"/>
        <v>11663.075000000001</v>
      </c>
      <c r="V51" s="9">
        <f t="shared" si="16"/>
        <v>12759.837500000001</v>
      </c>
      <c r="W51" s="9">
        <f t="shared" si="16"/>
        <v>13990.35</v>
      </c>
      <c r="X51" s="9">
        <f t="shared" si="16"/>
        <v>11663.075000000001</v>
      </c>
      <c r="Y51" s="9">
        <f t="shared" si="16"/>
        <v>12759.837500000001</v>
      </c>
      <c r="Z51" s="9">
        <f t="shared" si="16"/>
        <v>10646.575000000001</v>
      </c>
      <c r="AA51" s="9">
        <f t="shared" si="16"/>
        <v>10646.575000000001</v>
      </c>
      <c r="AB51" s="9">
        <f t="shared" si="16"/>
        <v>10646.575000000001</v>
      </c>
      <c r="AC51" s="9">
        <f t="shared" si="16"/>
        <v>6446.7875000000004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3223.3937500000002</v>
      </c>
      <c r="S72" s="9">
        <f t="shared" si="21"/>
        <v>5323.2875000000004</v>
      </c>
      <c r="T72" s="9">
        <f t="shared" si="21"/>
        <v>5831.5375000000004</v>
      </c>
      <c r="U72" s="9">
        <f t="shared" si="21"/>
        <v>5831.5375000000004</v>
      </c>
      <c r="V72" s="9">
        <f t="shared" si="21"/>
        <v>6379.9187500000007</v>
      </c>
      <c r="W72" s="9">
        <f t="shared" si="21"/>
        <v>6995.1750000000002</v>
      </c>
      <c r="X72" s="9">
        <f t="shared" si="21"/>
        <v>5831.5375000000004</v>
      </c>
      <c r="Y72" s="9">
        <f t="shared" si="21"/>
        <v>6379.9187500000007</v>
      </c>
      <c r="Z72" s="9">
        <f t="shared" si="21"/>
        <v>5323.2875000000004</v>
      </c>
      <c r="AA72" s="9">
        <f t="shared" si="21"/>
        <v>5323.2875000000004</v>
      </c>
      <c r="AB72" s="9">
        <f t="shared" si="21"/>
        <v>5323.2875000000004</v>
      </c>
      <c r="AC72" s="9">
        <f t="shared" si="21"/>
        <v>3223.3937500000002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3223.3937500000002</v>
      </c>
      <c r="S82" s="9">
        <f t="shared" si="29"/>
        <v>5323.2875000000004</v>
      </c>
      <c r="T82" s="9">
        <f t="shared" si="29"/>
        <v>5831.5375000000004</v>
      </c>
      <c r="U82" s="9">
        <f t="shared" si="29"/>
        <v>5831.5375000000004</v>
      </c>
      <c r="V82" s="9">
        <f t="shared" si="29"/>
        <v>6379.9187500000007</v>
      </c>
      <c r="W82" s="9">
        <f t="shared" si="29"/>
        <v>6995.1750000000002</v>
      </c>
      <c r="X82" s="9">
        <f t="shared" si="29"/>
        <v>5831.5375000000004</v>
      </c>
      <c r="Y82" s="9">
        <f t="shared" si="29"/>
        <v>6379.9187500000007</v>
      </c>
      <c r="Z82" s="9">
        <f t="shared" si="29"/>
        <v>5323.2875000000004</v>
      </c>
      <c r="AA82" s="9">
        <f t="shared" si="29"/>
        <v>5323.2875000000004</v>
      </c>
      <c r="AB82" s="9">
        <f t="shared" si="29"/>
        <v>5323.2875000000004</v>
      </c>
      <c r="AC82" s="9">
        <f t="shared" si="29"/>
        <v>3223.3937500000002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2" sqref="C42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16712865</v>
      </c>
      <c r="H5" s="66">
        <f>H31</f>
        <v>931756</v>
      </c>
      <c r="I5" s="66">
        <f>I31</f>
        <v>8237500</v>
      </c>
      <c r="J5" s="118">
        <f>SUM(E5:I5)</f>
        <v>29335371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181.35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18925090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18925271.350000001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130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8575515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19931743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467630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8137350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8137350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16712865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29335371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-3880890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181.35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181.35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18925090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2127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1616040</v>
      </c>
      <c r="G7" s="114">
        <f t="shared" si="0"/>
        <v>1733312</v>
      </c>
      <c r="H7" s="114">
        <f t="shared" si="0"/>
        <v>1735024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299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3839160</v>
      </c>
      <c r="F10" s="9">
        <f>SUM(AB35:AM35)</f>
        <v>8692787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8575515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81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1040040</v>
      </c>
      <c r="F16" s="9">
        <f t="shared" si="1"/>
        <v>117272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1616040</v>
      </c>
      <c r="F19" s="9">
        <f t="shared" si="2"/>
        <v>1733312</v>
      </c>
      <c r="G19" s="9">
        <f t="shared" si="2"/>
        <v>1735024</v>
      </c>
      <c r="H19" s="9">
        <f t="shared" si="2"/>
        <v>19795024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29</v>
      </c>
      <c r="AC25" s="313">
        <f>'REV-REVCALC_CWS'!AB13</f>
        <v>47</v>
      </c>
      <c r="AD25" s="313">
        <f>'REV-REVCALC_CWS'!AC13</f>
        <v>53</v>
      </c>
      <c r="AE25" s="313">
        <f>'REV-REVCALC_CWS'!AD13</f>
        <v>53</v>
      </c>
      <c r="AF25" s="313">
        <f>'REV-REVCALC_CWS'!AE13</f>
        <v>58</v>
      </c>
      <c r="AG25" s="313">
        <f>'REV-REVCALC_CWS'!AF13</f>
        <v>64</v>
      </c>
      <c r="AH25" s="313">
        <f>'REV-REVCALC_CWS'!AG13</f>
        <v>53</v>
      </c>
      <c r="AI25" s="313">
        <f>'REV-REVCALC_CWS'!AH13</f>
        <v>58</v>
      </c>
      <c r="AJ25" s="313">
        <f>'REV-REVCALC_CWS'!AI13</f>
        <v>47</v>
      </c>
      <c r="AK25" s="313">
        <f>'REV-REVCALC_CWS'!AJ13</f>
        <v>47</v>
      </c>
      <c r="AL25" s="313">
        <f>'REV-REVCALC_CWS'!AK13</f>
        <v>47</v>
      </c>
      <c r="AM25" s="313">
        <f>'REV-REVCALC_CWS'!AL13</f>
        <v>29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57</v>
      </c>
      <c r="AA30" s="169">
        <f t="shared" si="3"/>
        <v>87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691560</v>
      </c>
      <c r="AA31" s="145">
        <f t="shared" si="5"/>
        <v>1076760</v>
      </c>
      <c r="AB31" s="145">
        <f t="shared" si="5"/>
        <v>1616040</v>
      </c>
      <c r="AC31" s="145">
        <f t="shared" si="5"/>
        <v>1967856</v>
      </c>
      <c r="AD31" s="145">
        <f t="shared" si="5"/>
        <v>2129105</v>
      </c>
      <c r="AE31" s="145">
        <f t="shared" si="5"/>
        <v>2290354</v>
      </c>
      <c r="AF31" s="145">
        <f t="shared" si="5"/>
        <v>2290354</v>
      </c>
      <c r="AG31" s="145">
        <f t="shared" si="5"/>
        <v>2290354</v>
      </c>
      <c r="AH31" s="145">
        <f t="shared" si="5"/>
        <v>2041151</v>
      </c>
      <c r="AI31" s="145">
        <f t="shared" si="5"/>
        <v>1953197</v>
      </c>
      <c r="AJ31" s="145">
        <f t="shared" ref="AJ31:BN31" si="6">AI48</f>
        <v>1791948</v>
      </c>
      <c r="AK31" s="145">
        <f t="shared" si="6"/>
        <v>1528086</v>
      </c>
      <c r="AL31" s="145">
        <f t="shared" si="6"/>
        <v>1293542</v>
      </c>
      <c r="AM31" s="145">
        <f t="shared" si="6"/>
        <v>1337519</v>
      </c>
      <c r="AN31" s="145">
        <f t="shared" si="6"/>
        <v>1733312</v>
      </c>
      <c r="AO31" s="145">
        <f t="shared" si="6"/>
        <v>1738662</v>
      </c>
      <c r="AP31" s="145">
        <f t="shared" si="6"/>
        <v>1741230</v>
      </c>
      <c r="AQ31" s="145">
        <f t="shared" si="6"/>
        <v>1743798</v>
      </c>
      <c r="AR31" s="145">
        <f t="shared" si="6"/>
        <v>1743798</v>
      </c>
      <c r="AS31" s="145">
        <f t="shared" si="6"/>
        <v>1743798</v>
      </c>
      <c r="AT31" s="145">
        <f t="shared" si="6"/>
        <v>1739946</v>
      </c>
      <c r="AU31" s="145">
        <f t="shared" si="6"/>
        <v>1738662</v>
      </c>
      <c r="AV31" s="145">
        <f t="shared" si="6"/>
        <v>1736094</v>
      </c>
      <c r="AW31" s="145">
        <f t="shared" si="6"/>
        <v>1732028</v>
      </c>
      <c r="AX31" s="145">
        <f t="shared" si="6"/>
        <v>1728390</v>
      </c>
      <c r="AY31" s="145">
        <f t="shared" si="6"/>
        <v>1729032</v>
      </c>
      <c r="AZ31" s="145">
        <f t="shared" si="6"/>
        <v>1735024</v>
      </c>
      <c r="BA31" s="145">
        <f t="shared" si="6"/>
        <v>2047024</v>
      </c>
      <c r="BB31" s="145">
        <f t="shared" si="6"/>
        <v>2203024</v>
      </c>
      <c r="BC31" s="145">
        <f t="shared" si="6"/>
        <v>2359024</v>
      </c>
      <c r="BD31" s="145">
        <f t="shared" si="6"/>
        <v>2359024</v>
      </c>
      <c r="BE31" s="145">
        <f t="shared" si="6"/>
        <v>2359024</v>
      </c>
      <c r="BF31" s="145">
        <f t="shared" si="6"/>
        <v>2131024</v>
      </c>
      <c r="BG31" s="145">
        <f t="shared" si="6"/>
        <v>2059024</v>
      </c>
      <c r="BH31" s="145">
        <f t="shared" si="6"/>
        <v>1903024</v>
      </c>
      <c r="BI31" s="145">
        <f t="shared" si="6"/>
        <v>1663024</v>
      </c>
      <c r="BJ31" s="145">
        <f t="shared" si="6"/>
        <v>7027024</v>
      </c>
      <c r="BK31" s="145">
        <f t="shared" si="6"/>
        <v>12391024</v>
      </c>
      <c r="BL31" s="145">
        <f t="shared" si="6"/>
        <v>19795024</v>
      </c>
      <c r="BM31" s="145">
        <f t="shared" si="6"/>
        <v>21595024</v>
      </c>
      <c r="BN31" s="145">
        <f t="shared" si="6"/>
        <v>23395024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2277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372360</v>
      </c>
      <c r="Z35" s="145">
        <f t="shared" si="9"/>
        <v>603480</v>
      </c>
      <c r="AA35" s="145">
        <f t="shared" si="9"/>
        <v>680520</v>
      </c>
      <c r="AB35" s="145">
        <f t="shared" si="9"/>
        <v>776927</v>
      </c>
      <c r="AC35" s="145">
        <f t="shared" si="9"/>
        <v>850222</v>
      </c>
      <c r="AD35" s="145">
        <f t="shared" si="9"/>
        <v>938176</v>
      </c>
      <c r="AE35" s="145">
        <f t="shared" si="9"/>
        <v>776927</v>
      </c>
      <c r="AF35" s="145">
        <f t="shared" si="9"/>
        <v>850222</v>
      </c>
      <c r="AG35" s="145">
        <f t="shared" si="9"/>
        <v>688973</v>
      </c>
      <c r="AH35" s="145">
        <f t="shared" si="9"/>
        <v>688973</v>
      </c>
      <c r="AI35" s="145">
        <f t="shared" ref="AI35:BN35" si="10">AI34*AI27</f>
        <v>688973</v>
      </c>
      <c r="AJ35" s="145">
        <f t="shared" si="10"/>
        <v>425111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27324000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2127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425111</v>
      </c>
      <c r="AC39" s="145">
        <f t="shared" si="11"/>
        <v>688973</v>
      </c>
      <c r="AD39" s="145">
        <f t="shared" si="11"/>
        <v>776927</v>
      </c>
      <c r="AE39" s="145">
        <f t="shared" si="11"/>
        <v>776927</v>
      </c>
      <c r="AF39" s="145">
        <f t="shared" si="11"/>
        <v>850222</v>
      </c>
      <c r="AG39" s="145">
        <f t="shared" si="11"/>
        <v>938176</v>
      </c>
      <c r="AH39" s="145">
        <f t="shared" si="11"/>
        <v>776927</v>
      </c>
      <c r="AI39" s="145">
        <f t="shared" si="11"/>
        <v>850222</v>
      </c>
      <c r="AJ39" s="145">
        <f t="shared" ref="AJ39:BN39" si="12">AJ38*AJ27</f>
        <v>688973</v>
      </c>
      <c r="AK39" s="145">
        <f t="shared" si="12"/>
        <v>688973</v>
      </c>
      <c r="AL39" s="145">
        <f t="shared" si="12"/>
        <v>688973</v>
      </c>
      <c r="AM39" s="145">
        <f t="shared" si="12"/>
        <v>425111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25524000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12</v>
      </c>
      <c r="Z42" s="169">
        <f t="shared" si="13"/>
        <v>30</v>
      </c>
      <c r="AA42" s="169">
        <f t="shared" si="13"/>
        <v>42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154080</v>
      </c>
      <c r="Z43" s="145">
        <f t="shared" si="15"/>
        <v>385200</v>
      </c>
      <c r="AA43" s="145">
        <f t="shared" si="15"/>
        <v>539280</v>
      </c>
      <c r="AB43" s="145">
        <f t="shared" si="15"/>
        <v>351816</v>
      </c>
      <c r="AC43" s="145">
        <f t="shared" si="15"/>
        <v>161249</v>
      </c>
      <c r="AD43" s="145">
        <f t="shared" si="15"/>
        <v>161249</v>
      </c>
      <c r="AE43" s="145">
        <f t="shared" si="15"/>
        <v>0</v>
      </c>
      <c r="AF43" s="145">
        <f t="shared" si="15"/>
        <v>0</v>
      </c>
      <c r="AG43" s="145">
        <f t="shared" si="15"/>
        <v>-249203</v>
      </c>
      <c r="AH43" s="145">
        <f t="shared" si="15"/>
        <v>-87954</v>
      </c>
      <c r="AI43" s="145">
        <f t="shared" ref="AI43:BN43" si="16">AI35-AI39</f>
        <v>-161249</v>
      </c>
      <c r="AJ43" s="145">
        <f t="shared" si="16"/>
        <v>-263862</v>
      </c>
      <c r="AK43" s="145">
        <f t="shared" si="16"/>
        <v>-234544</v>
      </c>
      <c r="AL43" s="145">
        <f t="shared" si="16"/>
        <v>43977</v>
      </c>
      <c r="AM43" s="145">
        <f t="shared" si="16"/>
        <v>395793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57</v>
      </c>
      <c r="Z47" s="169">
        <f t="shared" si="17"/>
        <v>87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691560</v>
      </c>
      <c r="Z48" s="145">
        <f t="shared" si="18"/>
        <v>1076760</v>
      </c>
      <c r="AA48" s="145">
        <f t="shared" si="18"/>
        <v>1616040</v>
      </c>
      <c r="AB48" s="145">
        <f t="shared" si="18"/>
        <v>1967856</v>
      </c>
      <c r="AC48" s="145">
        <f t="shared" si="18"/>
        <v>2129105</v>
      </c>
      <c r="AD48" s="145">
        <f t="shared" si="18"/>
        <v>2290354</v>
      </c>
      <c r="AE48" s="145">
        <f t="shared" si="18"/>
        <v>2290354</v>
      </c>
      <c r="AF48" s="145">
        <f t="shared" si="18"/>
        <v>2290354</v>
      </c>
      <c r="AG48" s="145">
        <f t="shared" si="18"/>
        <v>2041151</v>
      </c>
      <c r="AH48" s="145">
        <f t="shared" si="18"/>
        <v>1953197</v>
      </c>
      <c r="AI48" s="145">
        <f t="shared" si="18"/>
        <v>1791948</v>
      </c>
      <c r="AJ48" s="145">
        <f t="shared" ref="AJ48:BN48" si="19">AI48+AJ43</f>
        <v>1528086</v>
      </c>
      <c r="AK48" s="145">
        <f t="shared" si="19"/>
        <v>1293542</v>
      </c>
      <c r="AL48" s="145">
        <f t="shared" si="19"/>
        <v>1337519</v>
      </c>
      <c r="AM48" s="145">
        <f t="shared" si="19"/>
        <v>1733312</v>
      </c>
      <c r="AN48" s="145">
        <f t="shared" si="19"/>
        <v>1738662</v>
      </c>
      <c r="AO48" s="145">
        <f t="shared" si="19"/>
        <v>1741230</v>
      </c>
      <c r="AP48" s="145">
        <f t="shared" si="19"/>
        <v>1743798</v>
      </c>
      <c r="AQ48" s="145">
        <f t="shared" si="19"/>
        <v>1743798</v>
      </c>
      <c r="AR48" s="145">
        <f t="shared" si="19"/>
        <v>1743798</v>
      </c>
      <c r="AS48" s="145">
        <f t="shared" si="19"/>
        <v>1739946</v>
      </c>
      <c r="AT48" s="145">
        <f t="shared" si="19"/>
        <v>1738662</v>
      </c>
      <c r="AU48" s="145">
        <f t="shared" si="19"/>
        <v>1736094</v>
      </c>
      <c r="AV48" s="145">
        <f t="shared" si="19"/>
        <v>1732028</v>
      </c>
      <c r="AW48" s="145">
        <f t="shared" si="19"/>
        <v>1728390</v>
      </c>
      <c r="AX48" s="145">
        <f t="shared" si="19"/>
        <v>1729032</v>
      </c>
      <c r="AY48" s="145">
        <f t="shared" si="19"/>
        <v>1735024</v>
      </c>
      <c r="AZ48" s="145">
        <f t="shared" si="19"/>
        <v>2047024</v>
      </c>
      <c r="BA48" s="145">
        <f t="shared" si="19"/>
        <v>2203024</v>
      </c>
      <c r="BB48" s="145">
        <f t="shared" si="19"/>
        <v>2359024</v>
      </c>
      <c r="BC48" s="145">
        <f t="shared" si="19"/>
        <v>2359024</v>
      </c>
      <c r="BD48" s="145">
        <f t="shared" si="19"/>
        <v>2359024</v>
      </c>
      <c r="BE48" s="145">
        <f t="shared" si="19"/>
        <v>2131024</v>
      </c>
      <c r="BF48" s="145">
        <f t="shared" si="19"/>
        <v>2059024</v>
      </c>
      <c r="BG48" s="145">
        <f t="shared" si="19"/>
        <v>1903024</v>
      </c>
      <c r="BH48" s="145">
        <f t="shared" si="19"/>
        <v>1663024</v>
      </c>
      <c r="BI48" s="145">
        <f t="shared" si="19"/>
        <v>7027024</v>
      </c>
      <c r="BJ48" s="145">
        <f t="shared" si="19"/>
        <v>12391024</v>
      </c>
      <c r="BK48" s="145">
        <f t="shared" si="19"/>
        <v>19795024</v>
      </c>
      <c r="BL48" s="145">
        <f t="shared" si="19"/>
        <v>21595024</v>
      </c>
      <c r="BM48" s="145">
        <f t="shared" si="19"/>
        <v>23395024</v>
      </c>
      <c r="BN48" s="145">
        <f t="shared" si="19"/>
        <v>23395024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1284000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3839160</v>
      </c>
      <c r="F54" s="66">
        <f>SUM(AB66:AM66)</f>
        <v>8692787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4283160</v>
      </c>
      <c r="F55" s="9">
        <f>F53+F54</f>
        <v>9976787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2999160</v>
      </c>
      <c r="F56" s="66">
        <f>SUM(AB68:AM68)</f>
        <v>8422933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1284000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840000</v>
      </c>
      <c r="F58" s="9">
        <f>F57-E57</f>
        <v>269854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513600</v>
      </c>
      <c r="AA65" s="9">
        <f t="shared" si="21"/>
        <v>975840</v>
      </c>
      <c r="AB65" s="9">
        <f t="shared" si="21"/>
        <v>1284000</v>
      </c>
      <c r="AC65" s="9">
        <f t="shared" si="21"/>
        <v>1457447</v>
      </c>
      <c r="AD65" s="9">
        <f t="shared" si="21"/>
        <v>1627149</v>
      </c>
      <c r="AE65" s="9">
        <f t="shared" si="21"/>
        <v>1788398</v>
      </c>
      <c r="AF65" s="9">
        <f t="shared" si="21"/>
        <v>1715103</v>
      </c>
      <c r="AG65" s="9">
        <f t="shared" si="21"/>
        <v>1627149</v>
      </c>
      <c r="AH65" s="9">
        <f t="shared" si="21"/>
        <v>1539195</v>
      </c>
      <c r="AI65" s="9">
        <f t="shared" si="21"/>
        <v>1377946</v>
      </c>
      <c r="AJ65" s="9">
        <f t="shared" ref="AJ65:BN65" si="22">AI69</f>
        <v>1377946</v>
      </c>
      <c r="AK65" s="9">
        <f t="shared" si="22"/>
        <v>1114084</v>
      </c>
      <c r="AL65" s="9">
        <f t="shared" si="22"/>
        <v>879540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35124000</v>
      </c>
      <c r="BN65" s="9">
        <f t="shared" si="22"/>
        <v>29124000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372360</v>
      </c>
      <c r="Z66" s="9">
        <f t="shared" si="23"/>
        <v>603480</v>
      </c>
      <c r="AA66" s="9">
        <f t="shared" si="23"/>
        <v>680520</v>
      </c>
      <c r="AB66" s="9">
        <f t="shared" si="23"/>
        <v>776927</v>
      </c>
      <c r="AC66" s="9">
        <f t="shared" si="23"/>
        <v>850222</v>
      </c>
      <c r="AD66" s="9">
        <f t="shared" si="23"/>
        <v>938176</v>
      </c>
      <c r="AE66" s="9">
        <f t="shared" si="23"/>
        <v>776927</v>
      </c>
      <c r="AF66" s="9">
        <f t="shared" si="23"/>
        <v>850222</v>
      </c>
      <c r="AG66" s="9">
        <f t="shared" si="23"/>
        <v>688973</v>
      </c>
      <c r="AH66" s="9">
        <f t="shared" si="23"/>
        <v>688973</v>
      </c>
      <c r="AI66" s="9">
        <f t="shared" ref="AI66:BN66" si="24">AI35</f>
        <v>688973</v>
      </c>
      <c r="AJ66" s="9">
        <f t="shared" si="24"/>
        <v>425111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27324000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731880</v>
      </c>
      <c r="Z67" s="9">
        <f t="shared" si="25"/>
        <v>1117080</v>
      </c>
      <c r="AA67" s="9">
        <f t="shared" si="25"/>
        <v>1656360</v>
      </c>
      <c r="AB67" s="9">
        <f t="shared" si="25"/>
        <v>2060927</v>
      </c>
      <c r="AC67" s="9">
        <f t="shared" si="25"/>
        <v>2307669</v>
      </c>
      <c r="AD67" s="9">
        <f t="shared" si="25"/>
        <v>2565325</v>
      </c>
      <c r="AE67" s="9">
        <f t="shared" si="25"/>
        <v>2565325</v>
      </c>
      <c r="AF67" s="9">
        <f t="shared" si="25"/>
        <v>2565325</v>
      </c>
      <c r="AG67" s="9">
        <f t="shared" si="25"/>
        <v>2316122</v>
      </c>
      <c r="AH67" s="9">
        <f t="shared" si="25"/>
        <v>2228168</v>
      </c>
      <c r="AI67" s="9">
        <f t="shared" si="25"/>
        <v>2066919</v>
      </c>
      <c r="AJ67" s="9">
        <f t="shared" ref="AJ67:BN67" si="26">AJ65+AJ66</f>
        <v>1803057</v>
      </c>
      <c r="AK67" s="9">
        <f t="shared" si="26"/>
        <v>1568513</v>
      </c>
      <c r="AL67" s="9">
        <f t="shared" si="26"/>
        <v>1612490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41124000</v>
      </c>
      <c r="BM67" s="9">
        <f t="shared" si="26"/>
        <v>36924000</v>
      </c>
      <c r="BN67" s="9">
        <f t="shared" si="26"/>
        <v>29124000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372360</v>
      </c>
      <c r="AB68" s="9">
        <f t="shared" si="27"/>
        <v>603480</v>
      </c>
      <c r="AC68" s="9">
        <f t="shared" si="27"/>
        <v>680520</v>
      </c>
      <c r="AD68" s="9">
        <f t="shared" si="27"/>
        <v>776927</v>
      </c>
      <c r="AE68" s="9">
        <f t="shared" si="27"/>
        <v>850222</v>
      </c>
      <c r="AF68" s="9">
        <f t="shared" si="27"/>
        <v>938176</v>
      </c>
      <c r="AG68" s="9">
        <f t="shared" si="27"/>
        <v>776927</v>
      </c>
      <c r="AH68" s="9">
        <f t="shared" si="27"/>
        <v>850222</v>
      </c>
      <c r="AI68" s="9">
        <f t="shared" si="27"/>
        <v>688973</v>
      </c>
      <c r="AJ68" s="9">
        <f t="shared" si="27"/>
        <v>688973</v>
      </c>
      <c r="AK68" s="9">
        <f t="shared" si="27"/>
        <v>688973</v>
      </c>
      <c r="AL68" s="9">
        <f t="shared" ref="AL68:BN68" si="28">AJ66</f>
        <v>425111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27324000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513600</v>
      </c>
      <c r="Z69" s="9">
        <f t="shared" si="29"/>
        <v>975840</v>
      </c>
      <c r="AA69" s="9">
        <f t="shared" si="29"/>
        <v>1284000</v>
      </c>
      <c r="AB69" s="9">
        <f t="shared" si="29"/>
        <v>1457447</v>
      </c>
      <c r="AC69" s="9">
        <f t="shared" si="29"/>
        <v>1627149</v>
      </c>
      <c r="AD69" s="9">
        <f t="shared" si="29"/>
        <v>1788398</v>
      </c>
      <c r="AE69" s="9">
        <f t="shared" si="29"/>
        <v>1715103</v>
      </c>
      <c r="AF69" s="9">
        <f t="shared" si="29"/>
        <v>1627149</v>
      </c>
      <c r="AG69" s="9">
        <f t="shared" si="29"/>
        <v>1539195</v>
      </c>
      <c r="AH69" s="9">
        <f t="shared" si="29"/>
        <v>1377946</v>
      </c>
      <c r="AI69" s="9">
        <f t="shared" ref="AI69:BN69" si="30">AI67-AI68</f>
        <v>1377946</v>
      </c>
      <c r="AJ69" s="9">
        <f t="shared" si="30"/>
        <v>1114084</v>
      </c>
      <c r="AK69" s="9">
        <f t="shared" si="30"/>
        <v>879540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35124000</v>
      </c>
      <c r="BM69" s="9">
        <f t="shared" si="30"/>
        <v>29124000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154080</v>
      </c>
      <c r="Z70" s="9">
        <f t="shared" si="31"/>
        <v>462240</v>
      </c>
      <c r="AA70" s="9">
        <f t="shared" si="31"/>
        <v>308160</v>
      </c>
      <c r="AB70" s="9">
        <f t="shared" si="31"/>
        <v>173447</v>
      </c>
      <c r="AC70" s="9">
        <f t="shared" si="31"/>
        <v>169702</v>
      </c>
      <c r="AD70" s="9">
        <f t="shared" si="31"/>
        <v>161249</v>
      </c>
      <c r="AE70" s="9">
        <f t="shared" si="31"/>
        <v>-73295</v>
      </c>
      <c r="AF70" s="9">
        <f t="shared" si="31"/>
        <v>-87954</v>
      </c>
      <c r="AG70" s="9">
        <f t="shared" si="31"/>
        <v>-87954</v>
      </c>
      <c r="AH70" s="9">
        <f t="shared" si="31"/>
        <v>-161249</v>
      </c>
      <c r="AI70" s="9">
        <f t="shared" si="31"/>
        <v>0</v>
      </c>
      <c r="AJ70" s="9">
        <f t="shared" ref="AJ70:BN70" si="32">AJ69-AI69</f>
        <v>-263862</v>
      </c>
      <c r="AK70" s="9">
        <f t="shared" si="32"/>
        <v>-234544</v>
      </c>
      <c r="AL70" s="9">
        <f t="shared" si="32"/>
        <v>307839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21324000</v>
      </c>
      <c r="BM70" s="9">
        <f t="shared" si="32"/>
        <v>-6000000</v>
      </c>
      <c r="BN70" s="9">
        <f t="shared" si="32"/>
        <v>-27324000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tabSelected="1" zoomScale="110" zoomScaleNormal="110" workbookViewId="0">
      <pane ySplit="1" topLeftCell="A42" activePane="bottomLeft" state="frozen"/>
      <selection pane="bottomLeft" activeCell="E79" sqref="E79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1236</v>
      </c>
      <c r="B10" s="91"/>
      <c r="D10" s="91"/>
      <c r="E10" s="91"/>
      <c r="F10" s="3"/>
      <c r="G10" s="94"/>
    </row>
    <row r="11" spans="1:7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1237</v>
      </c>
      <c r="B18" s="91"/>
      <c r="D18" s="91"/>
      <c r="E18" s="91"/>
      <c r="F18" s="3"/>
      <c r="G18" s="94"/>
    </row>
    <row r="19" spans="1:7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344</v>
      </c>
      <c r="B47" s="312">
        <v>0.25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1" collapsed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344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hidden="1" outlineLevel="1" x14ac:dyDescent="0.15">
      <c r="A103" s="14" t="s">
        <v>1235</v>
      </c>
    </row>
    <row r="104" spans="1:7" hidden="1" outlineLevel="1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1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1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1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1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1" x14ac:dyDescent="0.15"/>
    <row r="110" spans="1:7" hidden="1" outlineLevel="1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1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1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1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1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1" x14ac:dyDescent="0.15">
      <c r="A115" s="47"/>
      <c r="B115" s="96"/>
      <c r="C115" s="4"/>
      <c r="D115" s="93"/>
      <c r="F115" s="93"/>
      <c r="G115" s="4"/>
    </row>
    <row r="116" spans="1:7" hidden="1" outlineLevel="1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1" x14ac:dyDescent="0.15">
      <c r="A117" s="47"/>
      <c r="B117" s="96"/>
      <c r="C117" s="4"/>
      <c r="D117" s="93"/>
      <c r="F117" s="93"/>
      <c r="G117" s="4"/>
    </row>
    <row r="118" spans="1:7" hidden="1" outlineLevel="1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1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1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1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1" x14ac:dyDescent="0.15">
      <c r="A122" s="47" t="s">
        <v>344</v>
      </c>
      <c r="B122" s="312">
        <v>0.3</v>
      </c>
      <c r="C122" s="4"/>
      <c r="D122" s="93"/>
      <c r="F122" s="93"/>
      <c r="G122" s="4"/>
    </row>
    <row r="123" spans="1:7" hidden="1" outlineLevel="1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1" x14ac:dyDescent="0.15">
      <c r="A124" s="47"/>
      <c r="B124" s="312"/>
      <c r="C124" s="4"/>
      <c r="D124" s="93"/>
      <c r="F124" s="93"/>
      <c r="G124" s="4"/>
    </row>
    <row r="125" spans="1:7" hidden="1" outlineLevel="1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1240</v>
      </c>
    </row>
    <row r="128" spans="1:7" hidden="1" outlineLevel="1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hidden="1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1" x14ac:dyDescent="0.15">
      <c r="A132" s="47" t="s">
        <v>344</v>
      </c>
      <c r="B132" s="312">
        <v>0.5</v>
      </c>
      <c r="C132" s="4"/>
      <c r="D132" s="93"/>
      <c r="F132" s="93"/>
      <c r="G132" s="4"/>
    </row>
    <row r="133" spans="1:7" hidden="1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hidden="1" outlineLevel="1" x14ac:dyDescent="0.15"/>
    <row r="135" spans="1:7" hidden="1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1" x14ac:dyDescent="0.15">
      <c r="A140" s="47"/>
      <c r="B140" s="96"/>
      <c r="C140" s="4"/>
      <c r="D140" s="93"/>
      <c r="F140" s="93"/>
      <c r="G140" s="4"/>
    </row>
    <row r="141" spans="1:7" hidden="1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hidden="1" outlineLevel="1" x14ac:dyDescent="0.15">
      <c r="A142" s="47"/>
      <c r="B142" s="96"/>
      <c r="C142" s="4"/>
      <c r="D142" s="93"/>
      <c r="F142" s="93"/>
      <c r="G142" s="4"/>
    </row>
    <row r="143" spans="1:7" hidden="1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1" x14ac:dyDescent="0.15">
      <c r="A149" s="47"/>
      <c r="B149" s="312"/>
      <c r="C149" s="4"/>
      <c r="D149" s="93"/>
      <c r="F149" s="93"/>
      <c r="G149" s="4"/>
    </row>
    <row r="150" spans="1:7" hidden="1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hidden="1" outlineLevel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1235</v>
      </c>
    </row>
    <row r="154" spans="1:7" hidden="1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1240</v>
      </c>
    </row>
    <row r="178" spans="1:7" hidden="1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1235</v>
      </c>
    </row>
    <row r="204" spans="1:7" hidden="1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1240</v>
      </c>
    </row>
    <row r="228" spans="1:7" hidden="1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2" sqref="B12"/>
    </sheetView>
    <sheetView workbookViewId="1">
      <selection activeCell="B11" sqref="B11"/>
    </sheetView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31757246.350000001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15044381.350000001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0.47373066241935052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15044381.350000001</v>
      </c>
      <c r="J6" s="96">
        <f>I6/I3</f>
        <v>0.47373066241935052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1546693.99</v>
      </c>
      <c r="AD12" s="63">
        <f t="shared" si="0"/>
        <v>2482949.5700000003</v>
      </c>
      <c r="AE12" s="63">
        <f t="shared" si="0"/>
        <v>2811441.4299999997</v>
      </c>
      <c r="AF12" s="63">
        <f t="shared" si="0"/>
        <v>2885271.4299999997</v>
      </c>
      <c r="AG12" s="63">
        <f t="shared" si="0"/>
        <v>3191827.98</v>
      </c>
      <c r="AH12" s="63">
        <f t="shared" si="0"/>
        <v>3520319.84</v>
      </c>
      <c r="AI12" s="63">
        <f t="shared" si="0"/>
        <v>2885271.4299999997</v>
      </c>
      <c r="AJ12" s="63">
        <f t="shared" si="0"/>
        <v>3191827.98</v>
      </c>
      <c r="AK12" s="63">
        <f t="shared" ref="AK12:BL12" si="1">AK82</f>
        <v>2556779.5700000003</v>
      </c>
      <c r="AL12" s="63">
        <f t="shared" si="1"/>
        <v>2556779.5700000003</v>
      </c>
      <c r="AM12" s="63">
        <f t="shared" si="1"/>
        <v>2556779.5700000003</v>
      </c>
      <c r="AN12" s="63">
        <f t="shared" si="1"/>
        <v>1571303.99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718192.99</v>
      </c>
      <c r="AD13" s="63">
        <f t="shared" si="2"/>
        <v>1140206.57</v>
      </c>
      <c r="AE13" s="63">
        <f t="shared" si="2"/>
        <v>1297284.43</v>
      </c>
      <c r="AF13" s="63">
        <f t="shared" si="2"/>
        <v>1371114.43</v>
      </c>
      <c r="AG13" s="63">
        <f t="shared" si="2"/>
        <v>1534825.98</v>
      </c>
      <c r="AH13" s="63">
        <f t="shared" si="2"/>
        <v>1691903.8399999999</v>
      </c>
      <c r="AI13" s="63">
        <f t="shared" si="2"/>
        <v>1371114.43</v>
      </c>
      <c r="AJ13" s="63">
        <f t="shared" si="2"/>
        <v>1534825.98</v>
      </c>
      <c r="AK13" s="63">
        <f t="shared" ref="AK13:BL13" si="3">AK83</f>
        <v>1214036.57</v>
      </c>
      <c r="AL13" s="63">
        <f t="shared" si="3"/>
        <v>1214036.57</v>
      </c>
      <c r="AM13" s="63">
        <f t="shared" si="3"/>
        <v>1214036.57</v>
      </c>
      <c r="AN13" s="63">
        <f t="shared" si="3"/>
        <v>742802.99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0.46434071292925888</v>
      </c>
      <c r="AD14" s="96">
        <f t="shared" si="4"/>
        <v>0.45921455021738516</v>
      </c>
      <c r="AE14" s="96">
        <f t="shared" si="4"/>
        <v>0.46143035958604339</v>
      </c>
      <c r="AF14" s="96">
        <f t="shared" si="4"/>
        <v>0.47521159213779762</v>
      </c>
      <c r="AG14" s="96">
        <f t="shared" si="4"/>
        <v>0.48086112084273414</v>
      </c>
      <c r="AH14" s="96">
        <f t="shared" si="4"/>
        <v>0.48061082995231474</v>
      </c>
      <c r="AI14" s="96">
        <f t="shared" si="4"/>
        <v>0.47521159213779762</v>
      </c>
      <c r="AJ14" s="96">
        <f t="shared" si="4"/>
        <v>0.48086112084273414</v>
      </c>
      <c r="AK14" s="96">
        <f t="shared" si="4"/>
        <v>0.47483036247821703</v>
      </c>
      <c r="AL14" s="96">
        <f t="shared" si="4"/>
        <v>0.47483036247821703</v>
      </c>
      <c r="AM14" s="96">
        <f t="shared" si="4"/>
        <v>0.47483036247821703</v>
      </c>
      <c r="AN14" s="96">
        <f t="shared" si="4"/>
        <v>0.47273028944577428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718192.99</v>
      </c>
      <c r="AD15" s="63">
        <f t="shared" si="5"/>
        <v>1140206.57</v>
      </c>
      <c r="AE15" s="63">
        <f t="shared" si="5"/>
        <v>1297284.43</v>
      </c>
      <c r="AF15" s="63">
        <f t="shared" si="5"/>
        <v>1371114.43</v>
      </c>
      <c r="AG15" s="63">
        <f t="shared" si="5"/>
        <v>1534825.98</v>
      </c>
      <c r="AH15" s="63">
        <f t="shared" si="5"/>
        <v>1691903.8399999999</v>
      </c>
      <c r="AI15" s="63">
        <f t="shared" si="5"/>
        <v>1371114.43</v>
      </c>
      <c r="AJ15" s="63">
        <f t="shared" si="5"/>
        <v>1534825.98</v>
      </c>
      <c r="AK15" s="63">
        <f t="shared" ref="AK15:BL15" si="6">AK23</f>
        <v>1214036.57</v>
      </c>
      <c r="AL15" s="63">
        <f t="shared" si="6"/>
        <v>1214036.57</v>
      </c>
      <c r="AM15" s="63">
        <f t="shared" si="6"/>
        <v>1214036.57</v>
      </c>
      <c r="AN15" s="63">
        <f t="shared" si="6"/>
        <v>742802.99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910578.99</v>
      </c>
      <c r="AD22" s="63">
        <f t="shared" si="15"/>
        <v>1452004.57</v>
      </c>
      <c r="AE22" s="63">
        <f t="shared" si="15"/>
        <v>1648886.43</v>
      </c>
      <c r="AF22" s="63">
        <f t="shared" si="15"/>
        <v>1722716.43</v>
      </c>
      <c r="AG22" s="63">
        <f t="shared" si="15"/>
        <v>1919597.98</v>
      </c>
      <c r="AH22" s="63">
        <f t="shared" si="15"/>
        <v>2116479.84</v>
      </c>
      <c r="AI22" s="63">
        <f t="shared" si="15"/>
        <v>1722716.43</v>
      </c>
      <c r="AJ22" s="63">
        <f t="shared" si="15"/>
        <v>1919597.98</v>
      </c>
      <c r="AK22" s="63">
        <f t="shared" ref="AK22:BL22" si="16">AK75</f>
        <v>1525834.57</v>
      </c>
      <c r="AL22" s="63">
        <f t="shared" si="16"/>
        <v>1525834.57</v>
      </c>
      <c r="AM22" s="63">
        <f t="shared" si="16"/>
        <v>1525834.57</v>
      </c>
      <c r="AN22" s="63">
        <f t="shared" si="16"/>
        <v>935188.99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718192.99</v>
      </c>
      <c r="AD23" s="63">
        <f t="shared" si="17"/>
        <v>1140206.57</v>
      </c>
      <c r="AE23" s="63">
        <f t="shared" si="17"/>
        <v>1297284.43</v>
      </c>
      <c r="AF23" s="63">
        <f t="shared" si="17"/>
        <v>1371114.43</v>
      </c>
      <c r="AG23" s="63">
        <f t="shared" si="17"/>
        <v>1534825.98</v>
      </c>
      <c r="AH23" s="63">
        <f t="shared" si="17"/>
        <v>1691903.8399999999</v>
      </c>
      <c r="AI23" s="63">
        <f t="shared" si="17"/>
        <v>1371114.43</v>
      </c>
      <c r="AJ23" s="63">
        <f t="shared" si="17"/>
        <v>1534825.98</v>
      </c>
      <c r="AK23" s="63">
        <f t="shared" si="17"/>
        <v>1214036.57</v>
      </c>
      <c r="AL23" s="63">
        <f t="shared" si="17"/>
        <v>1214036.57</v>
      </c>
      <c r="AM23" s="63">
        <f t="shared" si="17"/>
        <v>1214036.57</v>
      </c>
      <c r="AN23" s="63">
        <f t="shared" si="17"/>
        <v>742802.99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0.46434071292925888</v>
      </c>
      <c r="AD24" s="96">
        <f t="shared" si="18"/>
        <v>0.45921455021738516</v>
      </c>
      <c r="AE24" s="96">
        <f t="shared" si="18"/>
        <v>0.46143035958604339</v>
      </c>
      <c r="AF24" s="96">
        <f t="shared" si="18"/>
        <v>0.47521159213779762</v>
      </c>
      <c r="AG24" s="96">
        <f t="shared" si="18"/>
        <v>0.48086112084273414</v>
      </c>
      <c r="AH24" s="96">
        <f t="shared" si="18"/>
        <v>0.48061082995231474</v>
      </c>
      <c r="AI24" s="96">
        <f t="shared" si="18"/>
        <v>0.47521159213779762</v>
      </c>
      <c r="AJ24" s="96">
        <f t="shared" si="18"/>
        <v>0.48086112084273414</v>
      </c>
      <c r="AK24" s="96">
        <f t="shared" si="18"/>
        <v>0.47483036247821703</v>
      </c>
      <c r="AL24" s="96">
        <f t="shared" si="18"/>
        <v>0.47483036247821703</v>
      </c>
      <c r="AM24" s="96">
        <f t="shared" si="18"/>
        <v>0.47483036247821703</v>
      </c>
      <c r="AN24" s="96">
        <f t="shared" si="18"/>
        <v>0.47273028944577428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910578.99</v>
      </c>
      <c r="AD38" s="63">
        <f t="shared" si="36"/>
        <v>1452004.57</v>
      </c>
      <c r="AE38" s="63">
        <f t="shared" si="36"/>
        <v>1648886.43</v>
      </c>
      <c r="AF38" s="63">
        <f t="shared" si="36"/>
        <v>1722716.43</v>
      </c>
      <c r="AG38" s="63">
        <f t="shared" si="36"/>
        <v>1919597.98</v>
      </c>
      <c r="AH38" s="63">
        <f t="shared" si="36"/>
        <v>2116479.84</v>
      </c>
      <c r="AI38" s="63">
        <f t="shared" si="36"/>
        <v>1722716.43</v>
      </c>
      <c r="AJ38" s="63">
        <f t="shared" si="36"/>
        <v>1919597.98</v>
      </c>
      <c r="AK38" s="63">
        <f t="shared" ref="AK38:BL38" si="37">AK22+AK30</f>
        <v>1525834.57</v>
      </c>
      <c r="AL38" s="63">
        <f t="shared" si="37"/>
        <v>1525834.57</v>
      </c>
      <c r="AM38" s="63">
        <f t="shared" si="37"/>
        <v>1525834.57</v>
      </c>
      <c r="AN38" s="63">
        <f t="shared" si="37"/>
        <v>935188.99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718192.99</v>
      </c>
      <c r="AD39" s="63">
        <f t="shared" si="38"/>
        <v>1140206.57</v>
      </c>
      <c r="AE39" s="63">
        <f t="shared" si="38"/>
        <v>1297284.43</v>
      </c>
      <c r="AF39" s="63">
        <f t="shared" si="38"/>
        <v>1371114.43</v>
      </c>
      <c r="AG39" s="63">
        <f t="shared" si="38"/>
        <v>1534825.98</v>
      </c>
      <c r="AH39" s="63">
        <f t="shared" si="38"/>
        <v>1691903.8399999999</v>
      </c>
      <c r="AI39" s="63">
        <f t="shared" si="38"/>
        <v>1371114.43</v>
      </c>
      <c r="AJ39" s="63">
        <f t="shared" si="38"/>
        <v>1534825.98</v>
      </c>
      <c r="AK39" s="63">
        <f t="shared" ref="AK39:BL39" si="39">AK23+AK31</f>
        <v>1214036.57</v>
      </c>
      <c r="AL39" s="63">
        <f t="shared" si="39"/>
        <v>1214036.57</v>
      </c>
      <c r="AM39" s="63">
        <f t="shared" si="39"/>
        <v>1214036.57</v>
      </c>
      <c r="AN39" s="63">
        <f t="shared" si="39"/>
        <v>742802.99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910570</v>
      </c>
      <c r="AD74" s="63">
        <f>'REV-REC-MAINT_CWS'!AE68</f>
        <v>1451990</v>
      </c>
      <c r="AE74" s="63">
        <f>'REV-REC-MAINT_CWS'!AF68</f>
        <v>1648870</v>
      </c>
      <c r="AF74" s="63">
        <f>'REV-REC-MAINT_CWS'!AG68</f>
        <v>1722700</v>
      </c>
      <c r="AG74" s="63">
        <f>'REV-REC-MAINT_CWS'!AH68</f>
        <v>1919580</v>
      </c>
      <c r="AH74" s="63">
        <f>'REV-REC-MAINT_CWS'!AI68</f>
        <v>2116460</v>
      </c>
      <c r="AI74" s="63">
        <f>'REV-REC-MAINT_CWS'!AJ68</f>
        <v>1722700</v>
      </c>
      <c r="AJ74" s="63">
        <f>'REV-REC-MAINT_CWS'!AK68</f>
        <v>1919580</v>
      </c>
      <c r="AK74" s="63">
        <f>'REV-REC-MAINT_CWS'!AL68</f>
        <v>1525820</v>
      </c>
      <c r="AL74" s="63">
        <f>'REV-REC-MAINT_CWS'!AM68</f>
        <v>1525820</v>
      </c>
      <c r="AM74" s="63">
        <f>'REV-REC-MAINT_CWS'!AN68</f>
        <v>1525820</v>
      </c>
      <c r="AN74" s="63">
        <f>'REV-REC-MAINT_CWS'!AO68</f>
        <v>935180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910578.99</v>
      </c>
      <c r="AD75" s="63">
        <f t="shared" si="55"/>
        <v>1452004.57</v>
      </c>
      <c r="AE75" s="63">
        <f t="shared" si="55"/>
        <v>1648886.43</v>
      </c>
      <c r="AF75" s="63">
        <f t="shared" si="55"/>
        <v>1722716.43</v>
      </c>
      <c r="AG75" s="63">
        <f t="shared" si="55"/>
        <v>1919597.98</v>
      </c>
      <c r="AH75" s="63">
        <f t="shared" si="55"/>
        <v>2116479.84</v>
      </c>
      <c r="AI75" s="63">
        <f t="shared" si="55"/>
        <v>1722716.43</v>
      </c>
      <c r="AJ75" s="63">
        <f t="shared" si="55"/>
        <v>1919597.98</v>
      </c>
      <c r="AK75" s="63">
        <f t="shared" si="55"/>
        <v>1525834.57</v>
      </c>
      <c r="AL75" s="63">
        <f t="shared" si="55"/>
        <v>1525834.57</v>
      </c>
      <c r="AM75" s="63">
        <f t="shared" si="55"/>
        <v>1525834.57</v>
      </c>
      <c r="AN75" s="63">
        <f t="shared" si="55"/>
        <v>935188.99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1546693.99</v>
      </c>
      <c r="AD82" s="63">
        <f t="shared" si="57"/>
        <v>2482949.5700000003</v>
      </c>
      <c r="AE82" s="63">
        <f t="shared" si="57"/>
        <v>2811441.4299999997</v>
      </c>
      <c r="AF82" s="63">
        <f t="shared" si="57"/>
        <v>2885271.4299999997</v>
      </c>
      <c r="AG82" s="63">
        <f t="shared" si="57"/>
        <v>3191827.98</v>
      </c>
      <c r="AH82" s="63">
        <f t="shared" si="57"/>
        <v>3520319.84</v>
      </c>
      <c r="AI82" s="63">
        <f t="shared" si="57"/>
        <v>2885271.4299999997</v>
      </c>
      <c r="AJ82" s="63">
        <f t="shared" si="57"/>
        <v>3191827.98</v>
      </c>
      <c r="AK82" s="63">
        <f t="shared" ref="AK82:BL82" si="58">AK80+AK75+AK48</f>
        <v>2556779.5700000003</v>
      </c>
      <c r="AL82" s="63">
        <f t="shared" si="58"/>
        <v>2556779.5700000003</v>
      </c>
      <c r="AM82" s="63">
        <f t="shared" si="58"/>
        <v>2556779.5700000003</v>
      </c>
      <c r="AN82" s="63">
        <f t="shared" si="58"/>
        <v>1571303.99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718192.99</v>
      </c>
      <c r="AD83" s="63">
        <f t="shared" si="59"/>
        <v>1140206.57</v>
      </c>
      <c r="AE83" s="63">
        <f t="shared" si="59"/>
        <v>1297284.43</v>
      </c>
      <c r="AF83" s="63">
        <f t="shared" si="59"/>
        <v>1371114.43</v>
      </c>
      <c r="AG83" s="63">
        <f t="shared" si="59"/>
        <v>1534825.98</v>
      </c>
      <c r="AH83" s="63">
        <f t="shared" si="59"/>
        <v>1691903.8399999999</v>
      </c>
      <c r="AI83" s="63">
        <f t="shared" si="59"/>
        <v>1371114.43</v>
      </c>
      <c r="AJ83" s="63">
        <f t="shared" si="59"/>
        <v>1534825.98</v>
      </c>
      <c r="AK83" s="63">
        <f t="shared" ref="AK83:BL83" si="60">AK60+AK75+AK80</f>
        <v>1214036.57</v>
      </c>
      <c r="AL83" s="63">
        <f t="shared" si="60"/>
        <v>1214036.57</v>
      </c>
      <c r="AM83" s="63">
        <f t="shared" si="60"/>
        <v>1214036.57</v>
      </c>
      <c r="AN83" s="63">
        <f t="shared" si="60"/>
        <v>742802.99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636115</v>
      </c>
      <c r="AB7" s="9">
        <f>'REV-REVCALC_CWS'!AB17</f>
        <v>1030945</v>
      </c>
      <c r="AC7" s="9">
        <f>'REV-REVCALC_CWS'!AC17</f>
        <v>1162555</v>
      </c>
      <c r="AD7" s="9">
        <f>'REV-REVCALC_CWS'!AD17</f>
        <v>1162555</v>
      </c>
      <c r="AE7" s="9">
        <f>'REV-REVCALC_CWS'!AE17</f>
        <v>1272230</v>
      </c>
      <c r="AF7" s="9">
        <f>'REV-REVCALC_CWS'!AF17</f>
        <v>1403840</v>
      </c>
      <c r="AG7" s="9">
        <f>'REV-REVCALC_CWS'!AG17</f>
        <v>1162555</v>
      </c>
      <c r="AH7" s="9">
        <f>'REV-REVCALC_CWS'!AH17</f>
        <v>1272230</v>
      </c>
      <c r="AI7" s="9">
        <f>'REV-REVCALC_CWS'!AI17</f>
        <v>1030945</v>
      </c>
      <c r="AJ7" s="9">
        <f>'REV-REVCALC_CWS'!AJ17</f>
        <v>1030945</v>
      </c>
      <c r="AK7" s="9">
        <f>'REV-REVCALC_CWS'!AK17</f>
        <v>1030945</v>
      </c>
      <c r="AL7" s="9">
        <f>'REV-REVCALC_CWS'!AL17</f>
        <v>636115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8.99</v>
      </c>
      <c r="AB8" s="9">
        <f>'REV-REVCALC_CWS'!AB40</f>
        <v>14.57</v>
      </c>
      <c r="AC8" s="9">
        <f>'REV-REVCALC_CWS'!AC40</f>
        <v>16.43</v>
      </c>
      <c r="AD8" s="9">
        <f>'REV-REVCALC_CWS'!AD40</f>
        <v>16.43</v>
      </c>
      <c r="AE8" s="9">
        <f>'REV-REVCALC_CWS'!AE40</f>
        <v>17.98</v>
      </c>
      <c r="AF8" s="9">
        <f>'REV-REVCALC_CWS'!AF40</f>
        <v>19.84</v>
      </c>
      <c r="AG8" s="9">
        <f>'REV-REVCALC_CWS'!AG40</f>
        <v>16.43</v>
      </c>
      <c r="AH8" s="9">
        <f>'REV-REVCALC_CWS'!AH40</f>
        <v>17.98</v>
      </c>
      <c r="AI8" s="9">
        <f>'REV-REVCALC_CWS'!AI40</f>
        <v>14.57</v>
      </c>
      <c r="AJ8" s="9">
        <f>'REV-REVCALC_CWS'!AJ40</f>
        <v>14.57</v>
      </c>
      <c r="AK8" s="9">
        <f>'REV-REVCALC_CWS'!AK40</f>
        <v>14.57</v>
      </c>
      <c r="AL8" s="9">
        <f>'REV-REVCALC_CWS'!AL40</f>
        <v>8.99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910570</v>
      </c>
      <c r="AB9" s="9">
        <f>'REV-REVCALC_CWS'!AB41</f>
        <v>1451990</v>
      </c>
      <c r="AC9" s="9">
        <f>'REV-REVCALC_CWS'!AC41</f>
        <v>1648870</v>
      </c>
      <c r="AD9" s="9">
        <f>'REV-REVCALC_CWS'!AD41</f>
        <v>1722700</v>
      </c>
      <c r="AE9" s="9">
        <f>'REV-REVCALC_CWS'!AE41</f>
        <v>1919580</v>
      </c>
      <c r="AF9" s="9">
        <f>'REV-REVCALC_CWS'!AF41</f>
        <v>2116460</v>
      </c>
      <c r="AG9" s="9">
        <f>'REV-REVCALC_CWS'!AG41</f>
        <v>1722700</v>
      </c>
      <c r="AH9" s="9">
        <f>'REV-REVCALC_CWS'!AH41</f>
        <v>1919580</v>
      </c>
      <c r="AI9" s="9">
        <f>'REV-REVCALC_CWS'!AI41</f>
        <v>1525820</v>
      </c>
      <c r="AJ9" s="9">
        <f>'REV-REVCALC_CWS'!AJ41</f>
        <v>1525820</v>
      </c>
      <c r="AK9" s="9">
        <f>'REV-REVCALC_CWS'!AK41</f>
        <v>1525820</v>
      </c>
      <c r="AL9" s="9">
        <f>'REV-REVCALC_CWS'!AL41</f>
        <v>935180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1546693.99</v>
      </c>
      <c r="AB12" s="9">
        <f t="shared" si="0"/>
        <v>2482949.5699999998</v>
      </c>
      <c r="AC12" s="9">
        <f t="shared" si="0"/>
        <v>2811441.4299999997</v>
      </c>
      <c r="AD12" s="9">
        <f t="shared" si="0"/>
        <v>2885271.4299999997</v>
      </c>
      <c r="AE12" s="9">
        <f t="shared" si="0"/>
        <v>3191827.98</v>
      </c>
      <c r="AF12" s="9">
        <f t="shared" si="0"/>
        <v>3520319.84</v>
      </c>
      <c r="AG12" s="9">
        <f t="shared" si="0"/>
        <v>2885271.4299999997</v>
      </c>
      <c r="AH12" s="9">
        <f t="shared" si="0"/>
        <v>3191827.98</v>
      </c>
      <c r="AI12" s="9">
        <f t="shared" si="0"/>
        <v>2556779.5699999998</v>
      </c>
      <c r="AJ12" s="9">
        <f t="shared" si="0"/>
        <v>2556779.5699999998</v>
      </c>
      <c r="AK12" s="9">
        <f t="shared" si="0"/>
        <v>2556779.5699999998</v>
      </c>
      <c r="AL12" s="9">
        <f t="shared" si="0"/>
        <v>1571303.99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31757246.350000001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718192.99</v>
      </c>
      <c r="AB20" s="9">
        <f>'FIN-P&amp;L_CWS'!AD129</f>
        <v>1140206.57</v>
      </c>
      <c r="AC20" s="9">
        <f>'FIN-P&amp;L_CWS'!AE129</f>
        <v>1297284.43</v>
      </c>
      <c r="AD20" s="9">
        <f>'FIN-P&amp;L_CWS'!AF129</f>
        <v>1371114.43</v>
      </c>
      <c r="AE20" s="9">
        <f>'FIN-P&amp;L_CWS'!AG129</f>
        <v>1534825.98</v>
      </c>
      <c r="AF20" s="9">
        <f>'FIN-P&amp;L_CWS'!AH129</f>
        <v>1691903.8399999999</v>
      </c>
      <c r="AG20" s="9">
        <f>'FIN-P&amp;L_CWS'!AI129</f>
        <v>1371114.43</v>
      </c>
      <c r="AH20" s="9">
        <f>'FIN-P&amp;L_CWS'!AJ129</f>
        <v>1534825.98</v>
      </c>
      <c r="AI20" s="9">
        <f>'FIN-P&amp;L_CWS'!AK129</f>
        <v>1214036.57</v>
      </c>
      <c r="AJ20" s="9">
        <f>'FIN-P&amp;L_CWS'!AL129</f>
        <v>1214036.57</v>
      </c>
      <c r="AK20" s="9">
        <f>'FIN-P&amp;L_CWS'!AM129</f>
        <v>1214036.57</v>
      </c>
      <c r="AL20" s="9">
        <f>'FIN-P&amp;L_CWS'!AN129</f>
        <v>742802.99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10827695.364166666</v>
      </c>
      <c r="P21" s="9">
        <f>'FIN-P&amp;L_CWS'!R205</f>
        <v>10815910.236666666</v>
      </c>
      <c r="Q21" s="9">
        <f>'FIN-P&amp;L_CWS'!S205</f>
        <v>10815970.136666665</v>
      </c>
      <c r="R21" s="9">
        <f>'FIN-P&amp;L_CWS'!T205</f>
        <v>10835535.136666665</v>
      </c>
      <c r="S21" s="9">
        <f>'FIN-P&amp;L_CWS'!U205</f>
        <v>10820228.194166666</v>
      </c>
      <c r="T21" s="9">
        <f>'FIN-P&amp;L_CWS'!V205</f>
        <v>10825676.501666667</v>
      </c>
      <c r="U21" s="9">
        <f>'FIN-P&amp;L_CWS'!W205</f>
        <v>9826141.8033333328</v>
      </c>
      <c r="V21" s="9">
        <f>'FIN-P&amp;L_CWS'!X205</f>
        <v>9827154.8608333338</v>
      </c>
      <c r="W21" s="9">
        <f>'FIN-P&amp;L_CWS'!Y205</f>
        <v>9823016.9033333343</v>
      </c>
      <c r="X21" s="9">
        <f>'FIN-P&amp;L_CWS'!Z205</f>
        <v>9841531.9033333343</v>
      </c>
      <c r="Y21" s="9">
        <f>'FIN-P&amp;L_CWS'!AA205</f>
        <v>9823016.9033333343</v>
      </c>
      <c r="Z21" s="9">
        <f>'FIN-P&amp;L_CWS'!AB205</f>
        <v>9823707.0308333337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-10754935.364166666</v>
      </c>
      <c r="P22" s="9">
        <f>'FIN-P&amp;L_CWS'!R207</f>
        <v>-10702490.236666666</v>
      </c>
      <c r="Q22" s="9">
        <f>'FIN-P&amp;L_CWS'!S207</f>
        <v>-10682220.136666665</v>
      </c>
      <c r="R22" s="9">
        <f>'FIN-P&amp;L_CWS'!T207</f>
        <v>-10701785.136666665</v>
      </c>
      <c r="S22" s="9">
        <f>'FIN-P&amp;L_CWS'!U207</f>
        <v>-10674708.194166666</v>
      </c>
      <c r="T22" s="9">
        <f>'FIN-P&amp;L_CWS'!V207</f>
        <v>-10665711.501666667</v>
      </c>
      <c r="U22" s="9">
        <f>'FIN-P&amp;L_CWS'!W207</f>
        <v>-9692391.8033333328</v>
      </c>
      <c r="V22" s="9">
        <f>'FIN-P&amp;L_CWS'!X207</f>
        <v>-9681634.8608333338</v>
      </c>
      <c r="W22" s="9">
        <f>'FIN-P&amp;L_CWS'!Y207</f>
        <v>-9709596.9033333343</v>
      </c>
      <c r="X22" s="9">
        <f>'FIN-P&amp;L_CWS'!Z207</f>
        <v>-9728111.9033333343</v>
      </c>
      <c r="Y22" s="9">
        <f>'FIN-P&amp;L_CWS'!AA207</f>
        <v>-9709596.9033333343</v>
      </c>
      <c r="Z22" s="9">
        <f>'FIN-P&amp;L_CWS'!AB207</f>
        <v>-9750947.0308333337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-123197135.96416667</v>
      </c>
      <c r="P23" s="9">
        <f>'FIN-P&amp;L_CWS'!R208</f>
        <v>-133899626.20083334</v>
      </c>
      <c r="Q23" s="9">
        <f>'FIN-P&amp;L_CWS'!S208</f>
        <v>-144581846.33750001</v>
      </c>
      <c r="R23" s="9">
        <f>'FIN-P&amp;L_CWS'!T208</f>
        <v>-155283631.47416666</v>
      </c>
      <c r="S23" s="9">
        <f>'FIN-P&amp;L_CWS'!U208</f>
        <v>-165958339.66833332</v>
      </c>
      <c r="T23" s="9">
        <f>'FIN-P&amp;L_CWS'!V208</f>
        <v>-176624051.16999999</v>
      </c>
      <c r="U23" s="9">
        <f>'FIN-P&amp;L_CWS'!W208</f>
        <v>-186316442.97333333</v>
      </c>
      <c r="V23" s="9">
        <f>'FIN-P&amp;L_CWS'!X208</f>
        <v>-195998077.83416668</v>
      </c>
      <c r="W23" s="9">
        <f>'FIN-P&amp;L_CWS'!Y208</f>
        <v>-205707674.73750001</v>
      </c>
      <c r="X23" s="9">
        <f>'FIN-P&amp;L_CWS'!Z208</f>
        <v>-215435786.64083335</v>
      </c>
      <c r="Y23" s="9">
        <f>'FIN-P&amp;L_CWS'!AA208</f>
        <v>-225145383.54416668</v>
      </c>
      <c r="Z23" s="9">
        <f>'FIN-P&amp;L_CWS'!AB208</f>
        <v>-234896330.57500002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718192.99</v>
      </c>
      <c r="AB28" s="9">
        <f>COGS_DB!AD13</f>
        <v>1140206.57</v>
      </c>
      <c r="AC28" s="9">
        <f>COGS_DB!AE13</f>
        <v>1297284.43</v>
      </c>
      <c r="AD28" s="9">
        <f>COGS_DB!AF13</f>
        <v>1371114.43</v>
      </c>
      <c r="AE28" s="9">
        <f>COGS_DB!AG13</f>
        <v>1534825.98</v>
      </c>
      <c r="AF28" s="9">
        <f>COGS_DB!AH13</f>
        <v>1691903.8399999999</v>
      </c>
      <c r="AG28" s="9">
        <f>COGS_DB!AI13</f>
        <v>1371114.43</v>
      </c>
      <c r="AH28" s="9">
        <f>COGS_DB!AJ13</f>
        <v>1534825.98</v>
      </c>
      <c r="AI28" s="9">
        <f>COGS_DB!AK13</f>
        <v>1214036.57</v>
      </c>
      <c r="AJ28" s="9">
        <f>COGS_DB!AL13</f>
        <v>1214036.57</v>
      </c>
      <c r="AK28" s="9">
        <f>COGS_DB!AM13</f>
        <v>1214036.57</v>
      </c>
      <c r="AL28" s="9">
        <f>COGS_DB!AN13</f>
        <v>742802.99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718192.99</v>
      </c>
      <c r="AB29" s="9">
        <f>COGS_DB!AD15</f>
        <v>1140206.57</v>
      </c>
      <c r="AC29" s="9">
        <f>COGS_DB!AE15</f>
        <v>1297284.43</v>
      </c>
      <c r="AD29" s="9">
        <f>COGS_DB!AF15</f>
        <v>1371114.43</v>
      </c>
      <c r="AE29" s="9">
        <f>COGS_DB!AG15</f>
        <v>1534825.98</v>
      </c>
      <c r="AF29" s="9">
        <f>COGS_DB!AH15</f>
        <v>1691903.8399999999</v>
      </c>
      <c r="AG29" s="9">
        <f>COGS_DB!AI15</f>
        <v>1371114.43</v>
      </c>
      <c r="AH29" s="9">
        <f>COGS_DB!AJ15</f>
        <v>1534825.98</v>
      </c>
      <c r="AI29" s="9">
        <f>COGS_DB!AK15</f>
        <v>1214036.57</v>
      </c>
      <c r="AJ29" s="9">
        <f>COGS_DB!AL15</f>
        <v>1214036.57</v>
      </c>
      <c r="AK29" s="9">
        <f>COGS_DB!AM15</f>
        <v>1214036.57</v>
      </c>
      <c r="AL29" s="9">
        <f>COGS_DB!AN15</f>
        <v>742802.99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0.46434071292925888</v>
      </c>
      <c r="AB31" s="98">
        <f>COGS_DB!AD14</f>
        <v>0.45921455021738516</v>
      </c>
      <c r="AC31" s="98">
        <f>COGS_DB!AE14</f>
        <v>0.46143035958604339</v>
      </c>
      <c r="AD31" s="98">
        <f>COGS_DB!AF14</f>
        <v>0.47521159213779762</v>
      </c>
      <c r="AE31" s="98">
        <f>COGS_DB!AG14</f>
        <v>0.48086112084273414</v>
      </c>
      <c r="AF31" s="98">
        <f>COGS_DB!AH14</f>
        <v>0.48061082995231474</v>
      </c>
      <c r="AG31" s="98">
        <f>COGS_DB!AI14</f>
        <v>0.47521159213779762</v>
      </c>
      <c r="AH31" s="98">
        <f>COGS_DB!AJ14</f>
        <v>0.48086112084273414</v>
      </c>
      <c r="AI31" s="98">
        <f>COGS_DB!AK14</f>
        <v>0.47483036247821703</v>
      </c>
      <c r="AJ31" s="98">
        <f>COGS_DB!AL14</f>
        <v>0.47483036247821703</v>
      </c>
      <c r="AK31" s="98">
        <f>COGS_DB!AM14</f>
        <v>0.47483036247821703</v>
      </c>
      <c r="AL31" s="98">
        <f>COGS_DB!AN14</f>
        <v>0.47273028944577428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1546693.99</v>
      </c>
      <c r="AB32" s="9">
        <f>COGS_DB!AD12</f>
        <v>2482949.5700000003</v>
      </c>
      <c r="AC32" s="9">
        <f>COGS_DB!AE12</f>
        <v>2811441.4299999997</v>
      </c>
      <c r="AD32" s="9">
        <f>COGS_DB!AF12</f>
        <v>2885271.4299999997</v>
      </c>
      <c r="AE32" s="9">
        <f>COGS_DB!AG12</f>
        <v>3191827.98</v>
      </c>
      <c r="AF32" s="9">
        <f>COGS_DB!AH12</f>
        <v>3520319.84</v>
      </c>
      <c r="AG32" s="9">
        <f>COGS_DB!AI12</f>
        <v>2885271.4299999997</v>
      </c>
      <c r="AH32" s="9">
        <f>COGS_DB!AJ12</f>
        <v>3191827.98</v>
      </c>
      <c r="AI32" s="9">
        <f>COGS_DB!AK12</f>
        <v>2556779.5700000003</v>
      </c>
      <c r="AJ32" s="9">
        <f>COGS_DB!AL12</f>
        <v>2556779.5700000003</v>
      </c>
      <c r="AK32" s="9">
        <f>COGS_DB!AM12</f>
        <v>2556779.5700000003</v>
      </c>
      <c r="AL32" s="9">
        <f>COGS_DB!AN12</f>
        <v>1571303.99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31757246.350000001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15044381.350000001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15044381.350000001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0.46434071292925888</v>
      </c>
      <c r="AB38" s="9">
        <f>COGS_DB!AD24</f>
        <v>0.45921455021738516</v>
      </c>
      <c r="AC38" s="9">
        <f>COGS_DB!AE24</f>
        <v>0.46143035958604339</v>
      </c>
      <c r="AD38" s="9">
        <f>COGS_DB!AF24</f>
        <v>0.47521159213779762</v>
      </c>
      <c r="AE38" s="9">
        <f>COGS_DB!AG24</f>
        <v>0.48086112084273414</v>
      </c>
      <c r="AF38" s="9">
        <f>COGS_DB!AH24</f>
        <v>0.48061082995231474</v>
      </c>
      <c r="AG38" s="9">
        <f>COGS_DB!AI24</f>
        <v>0.47521159213779762</v>
      </c>
      <c r="AH38" s="9">
        <f>COGS_DB!AJ24</f>
        <v>0.48086112084273414</v>
      </c>
      <c r="AI38" s="9">
        <f>COGS_DB!AK24</f>
        <v>0.47483036247821703</v>
      </c>
      <c r="AJ38" s="9">
        <f>COGS_DB!AL24</f>
        <v>0.47483036247821703</v>
      </c>
      <c r="AK38" s="9">
        <f>COGS_DB!AM24</f>
        <v>0.47483036247821703</v>
      </c>
      <c r="AL38" s="9">
        <f>COGS_DB!AN24</f>
        <v>0.47273028944577428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910578.99</v>
      </c>
      <c r="AB39" s="98">
        <f>COGS_DB!AD22</f>
        <v>1452004.57</v>
      </c>
      <c r="AC39" s="98">
        <f>COGS_DB!AE22</f>
        <v>1648886.43</v>
      </c>
      <c r="AD39" s="98">
        <f>COGS_DB!AF22</f>
        <v>1722716.43</v>
      </c>
      <c r="AE39" s="98">
        <f>COGS_DB!AG22</f>
        <v>1919597.98</v>
      </c>
      <c r="AF39" s="98">
        <f>COGS_DB!AH22</f>
        <v>2116479.84</v>
      </c>
      <c r="AG39" s="98">
        <f>COGS_DB!AI22</f>
        <v>1722716.43</v>
      </c>
      <c r="AH39" s="98">
        <f>COGS_DB!AJ22</f>
        <v>1919597.98</v>
      </c>
      <c r="AI39" s="98">
        <f>COGS_DB!AK22</f>
        <v>1525834.57</v>
      </c>
      <c r="AJ39" s="98">
        <f>COGS_DB!AL22</f>
        <v>1525834.57</v>
      </c>
      <c r="AK39" s="98">
        <f>COGS_DB!AM22</f>
        <v>1525834.57</v>
      </c>
      <c r="AL39" s="98">
        <f>COGS_DB!AN22</f>
        <v>935188.99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0.47373066241935052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718192.99</v>
      </c>
      <c r="AB42" s="9">
        <f>COGS_DB!AD23</f>
        <v>1140206.57</v>
      </c>
      <c r="AC42" s="9">
        <f>COGS_DB!AE23</f>
        <v>1297284.43</v>
      </c>
      <c r="AD42" s="9">
        <f>COGS_DB!AF23</f>
        <v>1371114.43</v>
      </c>
      <c r="AE42" s="9">
        <f>COGS_DB!AG23</f>
        <v>1534825.98</v>
      </c>
      <c r="AF42" s="9">
        <f>COGS_DB!AH23</f>
        <v>1691903.8399999999</v>
      </c>
      <c r="AG42" s="9">
        <f>COGS_DB!AI23</f>
        <v>1371114.43</v>
      </c>
      <c r="AH42" s="9">
        <f>COGS_DB!AJ23</f>
        <v>1534825.98</v>
      </c>
      <c r="AI42" s="9">
        <f>COGS_DB!AK23</f>
        <v>1214036.57</v>
      </c>
      <c r="AJ42" s="9">
        <f>COGS_DB!AL23</f>
        <v>1214036.57</v>
      </c>
      <c r="AK42" s="9">
        <f>COGS_DB!AM23</f>
        <v>1214036.57</v>
      </c>
      <c r="AL42" s="9">
        <f>COGS_DB!AN23</f>
        <v>742802.99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0.47373066241935052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691560</v>
      </c>
      <c r="AA49" s="9">
        <f>'COGS-INVENTORY_CWS'!AA31</f>
        <v>1076760</v>
      </c>
      <c r="AB49" s="9">
        <f>'COGS-INVENTORY_CWS'!AB31</f>
        <v>1616040</v>
      </c>
      <c r="AC49" s="9">
        <f>'COGS-INVENTORY_CWS'!AC31</f>
        <v>1967856</v>
      </c>
      <c r="AD49" s="9">
        <f>'COGS-INVENTORY_CWS'!AD31</f>
        <v>2129105</v>
      </c>
      <c r="AE49" s="9">
        <f>'COGS-INVENTORY_CWS'!AE31</f>
        <v>2290354</v>
      </c>
      <c r="AF49" s="9">
        <f>'COGS-INVENTORY_CWS'!AF31</f>
        <v>2290354</v>
      </c>
      <c r="AG49" s="9">
        <f>'COGS-INVENTORY_CWS'!AG31</f>
        <v>2290354</v>
      </c>
      <c r="AH49" s="9">
        <f>'COGS-INVENTORY_CWS'!AH31</f>
        <v>2041151</v>
      </c>
      <c r="AI49" s="9">
        <f>'COGS-INVENTORY_CWS'!AI31</f>
        <v>1953197</v>
      </c>
      <c r="AJ49" s="9">
        <f>'COGS-INVENTORY_CWS'!AJ31</f>
        <v>1791948</v>
      </c>
      <c r="AK49" s="9">
        <f>'COGS-INVENTORY_CWS'!AK31</f>
        <v>1528086</v>
      </c>
      <c r="AL49" s="9">
        <f>'COGS-INVENTORY_CWS'!AL31</f>
        <v>1293542</v>
      </c>
      <c r="AM49" s="9">
        <f>'COGS-INVENTORY_CWS'!AM31</f>
        <v>1337519</v>
      </c>
      <c r="AN49" s="9">
        <f>'COGS-INVENTORY_CWS'!AN31</f>
        <v>1733312</v>
      </c>
      <c r="AO49" s="9">
        <f>'COGS-INVENTORY_CWS'!AO31</f>
        <v>1738662</v>
      </c>
      <c r="AP49" s="9">
        <f>'COGS-INVENTORY_CWS'!AP31</f>
        <v>1741230</v>
      </c>
      <c r="AQ49" s="9">
        <f>'COGS-INVENTORY_CWS'!AQ31</f>
        <v>1743798</v>
      </c>
      <c r="AR49" s="9">
        <f>'COGS-INVENTORY_CWS'!AR31</f>
        <v>1743798</v>
      </c>
      <c r="AS49" s="9">
        <f>'COGS-INVENTORY_CWS'!AS31</f>
        <v>1743798</v>
      </c>
      <c r="AT49" s="9">
        <f>'COGS-INVENTORY_CWS'!AT31</f>
        <v>1739946</v>
      </c>
      <c r="AU49" s="9">
        <f>'COGS-INVENTORY_CWS'!AU31</f>
        <v>1738662</v>
      </c>
      <c r="AV49" s="9">
        <f>'COGS-INVENTORY_CWS'!AV31</f>
        <v>1736094</v>
      </c>
      <c r="AW49" s="9">
        <f>'COGS-INVENTORY_CWS'!AW31</f>
        <v>1732028</v>
      </c>
      <c r="AX49" s="9">
        <f>'COGS-INVENTORY_CWS'!AX31</f>
        <v>1728390</v>
      </c>
      <c r="AY49" s="9">
        <f>'COGS-INVENTORY_CWS'!AY31</f>
        <v>1729032</v>
      </c>
      <c r="AZ49" s="9">
        <f>'COGS-INVENTORY_CWS'!AZ31</f>
        <v>1735024</v>
      </c>
      <c r="BA49" s="9">
        <f>'COGS-INVENTORY_CWS'!BA31</f>
        <v>2047024</v>
      </c>
      <c r="BB49" s="9">
        <f>'COGS-INVENTORY_CWS'!BB31</f>
        <v>2203024</v>
      </c>
      <c r="BC49" s="9">
        <f>'COGS-INVENTORY_CWS'!BC31</f>
        <v>2359024</v>
      </c>
      <c r="BD49" s="9">
        <f>'COGS-INVENTORY_CWS'!BD31</f>
        <v>2359024</v>
      </c>
      <c r="BE49" s="9">
        <f>'COGS-INVENTORY_CWS'!BE31</f>
        <v>2359024</v>
      </c>
      <c r="BF49" s="9">
        <f>'COGS-INVENTORY_CWS'!BF31</f>
        <v>2131024</v>
      </c>
      <c r="BG49" s="9">
        <f>'COGS-INVENTORY_CWS'!BG31</f>
        <v>2059024</v>
      </c>
      <c r="BH49" s="9">
        <f>'COGS-INVENTORY_CWS'!BH31</f>
        <v>1903024</v>
      </c>
      <c r="BI49" s="9">
        <f>'COGS-INVENTORY_CWS'!BI31</f>
        <v>1663024</v>
      </c>
      <c r="BJ49" s="9">
        <f>'COGS-INVENTORY_CWS'!BJ31</f>
        <v>7027024</v>
      </c>
      <c r="BK49" s="9">
        <f>'COGS-INVENTORY_CWS'!BK31</f>
        <v>12391024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372360</v>
      </c>
      <c r="Z50" s="9">
        <f>'COGS-INVENTORY_CWS'!Z35</f>
        <v>603480</v>
      </c>
      <c r="AA50" s="9">
        <f>'COGS-INVENTORY_CWS'!AA35</f>
        <v>680520</v>
      </c>
      <c r="AB50" s="9">
        <f>'COGS-INVENTORY_CWS'!AB35</f>
        <v>776927</v>
      </c>
      <c r="AC50" s="9">
        <f>'COGS-INVENTORY_CWS'!AC35</f>
        <v>850222</v>
      </c>
      <c r="AD50" s="9">
        <f>'COGS-INVENTORY_CWS'!AD35</f>
        <v>938176</v>
      </c>
      <c r="AE50" s="9">
        <f>'COGS-INVENTORY_CWS'!AE35</f>
        <v>776927</v>
      </c>
      <c r="AF50" s="9">
        <f>'COGS-INVENTORY_CWS'!AF35</f>
        <v>850222</v>
      </c>
      <c r="AG50" s="9">
        <f>'COGS-INVENTORY_CWS'!AG35</f>
        <v>688973</v>
      </c>
      <c r="AH50" s="9">
        <f>'COGS-INVENTORY_CWS'!AH35</f>
        <v>688973</v>
      </c>
      <c r="AI50" s="9">
        <f>'COGS-INVENTORY_CWS'!AI35</f>
        <v>688973</v>
      </c>
      <c r="AJ50" s="9">
        <f>'COGS-INVENTORY_CWS'!AJ35</f>
        <v>425111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425111</v>
      </c>
      <c r="AC51" s="9">
        <f>'COGS-INVENTORY_CWS'!AC39</f>
        <v>688973</v>
      </c>
      <c r="AD51" s="9">
        <f>'COGS-INVENTORY_CWS'!AD39</f>
        <v>776927</v>
      </c>
      <c r="AE51" s="9">
        <f>'COGS-INVENTORY_CWS'!AE39</f>
        <v>776927</v>
      </c>
      <c r="AF51" s="9">
        <f>'COGS-INVENTORY_CWS'!AF39</f>
        <v>850222</v>
      </c>
      <c r="AG51" s="9">
        <f>'COGS-INVENTORY_CWS'!AG39</f>
        <v>938176</v>
      </c>
      <c r="AH51" s="9">
        <f>'COGS-INVENTORY_CWS'!AH39</f>
        <v>776927</v>
      </c>
      <c r="AI51" s="9">
        <f>'COGS-INVENTORY_CWS'!AI39</f>
        <v>850222</v>
      </c>
      <c r="AJ51" s="9">
        <f>'COGS-INVENTORY_CWS'!AJ39</f>
        <v>688973</v>
      </c>
      <c r="AK51" s="9">
        <f>'COGS-INVENTORY_CWS'!AK39</f>
        <v>688973</v>
      </c>
      <c r="AL51" s="9">
        <f>'COGS-INVENTORY_CWS'!AL39</f>
        <v>688973</v>
      </c>
      <c r="AM51" s="9">
        <f>'COGS-INVENTORY_CWS'!AM39</f>
        <v>425111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691560</v>
      </c>
      <c r="Z52" s="9">
        <f>'COGS-INVENTORY_CWS'!Z48</f>
        <v>1076760</v>
      </c>
      <c r="AA52" s="9">
        <f>'COGS-INVENTORY_CWS'!AA48</f>
        <v>1616040</v>
      </c>
      <c r="AB52" s="9">
        <f>'COGS-INVENTORY_CWS'!AB48</f>
        <v>1967856</v>
      </c>
      <c r="AC52" s="9">
        <f>'COGS-INVENTORY_CWS'!AC48</f>
        <v>2129105</v>
      </c>
      <c r="AD52" s="9">
        <f>'COGS-INVENTORY_CWS'!AD48</f>
        <v>2290354</v>
      </c>
      <c r="AE52" s="9">
        <f>'COGS-INVENTORY_CWS'!AE48</f>
        <v>2290354</v>
      </c>
      <c r="AF52" s="9">
        <f>'COGS-INVENTORY_CWS'!AF48</f>
        <v>2290354</v>
      </c>
      <c r="AG52" s="9">
        <f>'COGS-INVENTORY_CWS'!AG48</f>
        <v>2041151</v>
      </c>
      <c r="AH52" s="9">
        <f>'COGS-INVENTORY_CWS'!AH48</f>
        <v>1953197</v>
      </c>
      <c r="AI52" s="9">
        <f>'COGS-INVENTORY_CWS'!AI48</f>
        <v>1791948</v>
      </c>
      <c r="AJ52" s="9">
        <f>'COGS-INVENTORY_CWS'!AJ48</f>
        <v>1528086</v>
      </c>
      <c r="AK52" s="9">
        <f>'COGS-INVENTORY_CWS'!AK48</f>
        <v>1293542</v>
      </c>
      <c r="AL52" s="9">
        <f>'COGS-INVENTORY_CWS'!AL48</f>
        <v>1337519</v>
      </c>
      <c r="AM52" s="9">
        <f>'COGS-INVENTORY_CWS'!AM48</f>
        <v>1733312</v>
      </c>
      <c r="AN52" s="9">
        <f>'COGS-INVENTORY_CWS'!AN48</f>
        <v>1738662</v>
      </c>
      <c r="AO52" s="9">
        <f>'COGS-INVENTORY_CWS'!AO48</f>
        <v>1741230</v>
      </c>
      <c r="AP52" s="9">
        <f>'COGS-INVENTORY_CWS'!AP48</f>
        <v>1743798</v>
      </c>
      <c r="AQ52" s="9">
        <f>'COGS-INVENTORY_CWS'!AQ48</f>
        <v>1743798</v>
      </c>
      <c r="AR52" s="9">
        <f>'COGS-INVENTORY_CWS'!AR48</f>
        <v>1743798</v>
      </c>
      <c r="AS52" s="9">
        <f>'COGS-INVENTORY_CWS'!AS48</f>
        <v>1739946</v>
      </c>
      <c r="AT52" s="9">
        <f>'COGS-INVENTORY_CWS'!AT48</f>
        <v>1738662</v>
      </c>
      <c r="AU52" s="9">
        <f>'COGS-INVENTORY_CWS'!AU48</f>
        <v>1736094</v>
      </c>
      <c r="AV52" s="9">
        <f>'COGS-INVENTORY_CWS'!AV48</f>
        <v>1732028</v>
      </c>
      <c r="AW52" s="9">
        <f>'COGS-INVENTORY_CWS'!AW48</f>
        <v>1728390</v>
      </c>
      <c r="AX52" s="9">
        <f>'COGS-INVENTORY_CWS'!AX48</f>
        <v>1729032</v>
      </c>
      <c r="AY52" s="9">
        <f>'COGS-INVENTORY_CWS'!AY48</f>
        <v>1735024</v>
      </c>
      <c r="AZ52" s="9">
        <f>'COGS-INVENTORY_CWS'!AZ48</f>
        <v>2047024</v>
      </c>
      <c r="BA52" s="9">
        <f>'COGS-INVENTORY_CWS'!BA48</f>
        <v>2203024</v>
      </c>
      <c r="BB52" s="9">
        <f>'COGS-INVENTORY_CWS'!BB48</f>
        <v>2359024</v>
      </c>
      <c r="BC52" s="9">
        <f>'COGS-INVENTORY_CWS'!BC48</f>
        <v>2359024</v>
      </c>
      <c r="BD52" s="9">
        <f>'COGS-INVENTORY_CWS'!BD48</f>
        <v>2359024</v>
      </c>
      <c r="BE52" s="9">
        <f>'COGS-INVENTORY_CWS'!BE48</f>
        <v>2131024</v>
      </c>
      <c r="BF52" s="9">
        <f>'COGS-INVENTORY_CWS'!BF48</f>
        <v>2059024</v>
      </c>
      <c r="BG52" s="9">
        <f>'COGS-INVENTORY_CWS'!BG48</f>
        <v>1903024</v>
      </c>
      <c r="BH52" s="9">
        <f>'COGS-INVENTORY_CWS'!BH48</f>
        <v>1663024</v>
      </c>
      <c r="BI52" s="9">
        <f>'COGS-INVENTORY_CWS'!BI48</f>
        <v>7027024</v>
      </c>
      <c r="BJ52" s="9">
        <f>'COGS-INVENTORY_CWS'!BJ48</f>
        <v>12391024</v>
      </c>
      <c r="BK52" s="9">
        <f>'COGS-INVENTORY_CWS'!BK48</f>
        <v>19795024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513600</v>
      </c>
      <c r="Z53" s="9">
        <f>'COGS-INVENTORY_CWS'!Z69</f>
        <v>975840</v>
      </c>
      <c r="AA53" s="9">
        <f>'COGS-INVENTORY_CWS'!AA69</f>
        <v>1284000</v>
      </c>
      <c r="AB53" s="9">
        <f>'COGS-INVENTORY_CWS'!AB69</f>
        <v>1457447</v>
      </c>
      <c r="AC53" s="9">
        <f>'COGS-INVENTORY_CWS'!AC69</f>
        <v>1627149</v>
      </c>
      <c r="AD53" s="9">
        <f>'COGS-INVENTORY_CWS'!AD69</f>
        <v>1788398</v>
      </c>
      <c r="AE53" s="9">
        <f>'COGS-INVENTORY_CWS'!AE69</f>
        <v>1715103</v>
      </c>
      <c r="AF53" s="9">
        <f>'COGS-INVENTORY_CWS'!AF69</f>
        <v>1627149</v>
      </c>
      <c r="AG53" s="9">
        <f>'COGS-INVENTORY_CWS'!AG69</f>
        <v>1539195</v>
      </c>
      <c r="AH53" s="9">
        <f>'COGS-INVENTORY_CWS'!AH69</f>
        <v>1377946</v>
      </c>
      <c r="AI53" s="9">
        <f>'COGS-INVENTORY_CWS'!AI69</f>
        <v>1377946</v>
      </c>
      <c r="AJ53" s="9">
        <f>'COGS-INVENTORY_CWS'!AJ69</f>
        <v>1114084</v>
      </c>
      <c r="AK53" s="9">
        <f>'COGS-INVENTORY_CWS'!AK69</f>
        <v>879540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691560</v>
      </c>
      <c r="Z58" s="9">
        <f>'COGS-INVENTORY_CWS'!Z48</f>
        <v>1076760</v>
      </c>
      <c r="AA58" s="9">
        <f>'COGS-INVENTORY_CWS'!AA48</f>
        <v>1616040</v>
      </c>
      <c r="AB58" s="9">
        <f>'COGS-INVENTORY_CWS'!AB48</f>
        <v>1967856</v>
      </c>
      <c r="AC58" s="9">
        <f>'COGS-INVENTORY_CWS'!AC48</f>
        <v>2129105</v>
      </c>
      <c r="AD58" s="9">
        <f>'COGS-INVENTORY_CWS'!AD48</f>
        <v>2290354</v>
      </c>
      <c r="AE58" s="9">
        <f>'COGS-INVENTORY_CWS'!AE48</f>
        <v>2290354</v>
      </c>
      <c r="AF58" s="9">
        <f>'COGS-INVENTORY_CWS'!AF48</f>
        <v>2290354</v>
      </c>
      <c r="AG58" s="9">
        <f>'COGS-INVENTORY_CWS'!AG48</f>
        <v>2041151</v>
      </c>
      <c r="AH58" s="9">
        <f>'COGS-INVENTORY_CWS'!AH48</f>
        <v>1953197</v>
      </c>
      <c r="AI58" s="9">
        <f>'COGS-INVENTORY_CWS'!AI48</f>
        <v>1791948</v>
      </c>
      <c r="AJ58" s="9">
        <f>'COGS-INVENTORY_CWS'!AJ48</f>
        <v>1528086</v>
      </c>
      <c r="AK58" s="9">
        <f>'COGS-INVENTORY_CWS'!AK48</f>
        <v>1293542</v>
      </c>
      <c r="AL58" s="9">
        <f>'COGS-INVENTORY_CWS'!AL48</f>
        <v>1337519</v>
      </c>
      <c r="AM58" s="9">
        <f>'COGS-INVENTORY_CWS'!AM48</f>
        <v>1733312</v>
      </c>
      <c r="AN58" s="9">
        <f>'COGS-INVENTORY_CWS'!AN48</f>
        <v>1738662</v>
      </c>
      <c r="AO58" s="9">
        <f>'COGS-INVENTORY_CWS'!AO48</f>
        <v>1741230</v>
      </c>
      <c r="AP58" s="9">
        <f>'COGS-INVENTORY_CWS'!AP48</f>
        <v>1743798</v>
      </c>
      <c r="AQ58" s="9">
        <f>'COGS-INVENTORY_CWS'!AQ48</f>
        <v>1743798</v>
      </c>
      <c r="AR58" s="9">
        <f>'COGS-INVENTORY_CWS'!AR48</f>
        <v>1743798</v>
      </c>
      <c r="AS58" s="9">
        <f>'COGS-INVENTORY_CWS'!AS48</f>
        <v>1739946</v>
      </c>
      <c r="AT58" s="9">
        <f>'COGS-INVENTORY_CWS'!AT48</f>
        <v>1738662</v>
      </c>
      <c r="AU58" s="9">
        <f>'COGS-INVENTORY_CWS'!AU48</f>
        <v>1736094</v>
      </c>
      <c r="AV58" s="9">
        <f>'COGS-INVENTORY_CWS'!AV48</f>
        <v>1732028</v>
      </c>
      <c r="AW58" s="9">
        <f>'COGS-INVENTORY_CWS'!AW48</f>
        <v>1728390</v>
      </c>
      <c r="AX58" s="9">
        <f>'COGS-INVENTORY_CWS'!AX48</f>
        <v>1729032</v>
      </c>
      <c r="AY58" s="9">
        <f>'COGS-INVENTORY_CWS'!AY48</f>
        <v>1735024</v>
      </c>
      <c r="AZ58" s="9">
        <f>'COGS-INVENTORY_CWS'!AZ48</f>
        <v>2047024</v>
      </c>
      <c r="BA58" s="9">
        <f>'COGS-INVENTORY_CWS'!BA48</f>
        <v>2203024</v>
      </c>
      <c r="BB58" s="9">
        <f>'COGS-INVENTORY_CWS'!BB48</f>
        <v>2359024</v>
      </c>
      <c r="BC58" s="9">
        <f>'COGS-INVENTORY_CWS'!BC48</f>
        <v>2359024</v>
      </c>
      <c r="BD58" s="9">
        <f>'COGS-INVENTORY_CWS'!BD48</f>
        <v>2359024</v>
      </c>
      <c r="BE58" s="9">
        <f>'COGS-INVENTORY_CWS'!BE48</f>
        <v>2131024</v>
      </c>
      <c r="BF58" s="9">
        <f>'COGS-INVENTORY_CWS'!BF48</f>
        <v>2059024</v>
      </c>
      <c r="BG58" s="9">
        <f>'COGS-INVENTORY_CWS'!BG48</f>
        <v>1903024</v>
      </c>
      <c r="BH58" s="9">
        <f>'COGS-INVENTORY_CWS'!BH48</f>
        <v>1663024</v>
      </c>
      <c r="BI58" s="9">
        <f>'COGS-INVENTORY_CWS'!BI48</f>
        <v>7027024</v>
      </c>
      <c r="BJ58" s="9">
        <f>'COGS-INVENTORY_CWS'!BJ48</f>
        <v>12391024</v>
      </c>
      <c r="BK58" s="9">
        <f>'COGS-INVENTORY_CWS'!BK48</f>
        <v>19795024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513600</v>
      </c>
      <c r="Z59" s="9">
        <f>'COGS-INVENTORY_CWS'!Z69</f>
        <v>975840</v>
      </c>
      <c r="AA59" s="9">
        <f>'COGS-INVENTORY_CWS'!AA69</f>
        <v>1284000</v>
      </c>
      <c r="AB59" s="9">
        <f>'COGS-INVENTORY_CWS'!AB69</f>
        <v>1457447</v>
      </c>
      <c r="AC59" s="9">
        <f>'COGS-INVENTORY_CWS'!AC69</f>
        <v>1627149</v>
      </c>
      <c r="AD59" s="9">
        <f>'COGS-INVENTORY_CWS'!AD69</f>
        <v>1788398</v>
      </c>
      <c r="AE59" s="9">
        <f>'COGS-INVENTORY_CWS'!AE69</f>
        <v>1715103</v>
      </c>
      <c r="AF59" s="9">
        <f>'COGS-INVENTORY_CWS'!AF69</f>
        <v>1627149</v>
      </c>
      <c r="AG59" s="9">
        <f>'COGS-INVENTORY_CWS'!AG69</f>
        <v>1539195</v>
      </c>
      <c r="AH59" s="9">
        <f>'COGS-INVENTORY_CWS'!AH69</f>
        <v>1377946</v>
      </c>
      <c r="AI59" s="9">
        <f>'COGS-INVENTORY_CWS'!AI69</f>
        <v>1377946</v>
      </c>
      <c r="AJ59" s="9">
        <f>'COGS-INVENTORY_CWS'!AJ69</f>
        <v>1114084</v>
      </c>
      <c r="AK59" s="9">
        <f>'COGS-INVENTORY_CWS'!AK69</f>
        <v>879540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 activeCell="N6" sqref="N6"/>
    </sheetView>
    <sheetView workbookViewId="1"/>
    <sheetView tabSelected="1" workbookViewId="2">
      <pane xSplit="2" ySplit="3" topLeftCell="M42" activePane="bottomRight" state="frozen"/>
      <selection pane="topRight" activeCell="C1" sqref="C1"/>
      <selection pane="bottomLeft" activeCell="A4" sqref="A4"/>
      <selection pane="bottomRight" activeCell="P58" sqref="P58:Z61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Z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 t="shared" si="4"/>
        <v>11</v>
      </c>
      <c r="P13" s="169">
        <f t="shared" si="4"/>
        <v>17</v>
      </c>
      <c r="Q13" s="169">
        <f t="shared" si="4"/>
        <v>20</v>
      </c>
      <c r="R13" s="169">
        <f t="shared" si="4"/>
        <v>20</v>
      </c>
      <c r="S13" s="169">
        <f t="shared" si="4"/>
        <v>22</v>
      </c>
      <c r="T13" s="169">
        <f t="shared" si="4"/>
        <v>24</v>
      </c>
      <c r="U13" s="169">
        <f t="shared" si="4"/>
        <v>20</v>
      </c>
      <c r="V13" s="169">
        <f t="shared" si="4"/>
        <v>22</v>
      </c>
      <c r="W13" s="169">
        <f t="shared" si="4"/>
        <v>17</v>
      </c>
      <c r="X13" s="169">
        <f t="shared" si="4"/>
        <v>17</v>
      </c>
      <c r="Y13" s="169">
        <f t="shared" si="4"/>
        <v>17</v>
      </c>
      <c r="Z13" s="169">
        <f t="shared" si="4"/>
        <v>11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2127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'COGS-PRICE-MARGIN_CWS'!$B75*AA13</f>
        <v>636115</v>
      </c>
      <c r="AB14" s="97">
        <f>'COGS-PRICE-MARGIN_CWS'!$B75*AB13</f>
        <v>1030945</v>
      </c>
      <c r="AC14" s="97">
        <f>'COGS-PRICE-MARGIN_CWS'!$B75*AC13</f>
        <v>1162555</v>
      </c>
      <c r="AD14" s="97">
        <f>'COGS-PRICE-MARGIN_CWS'!$B75*AD13</f>
        <v>1162555</v>
      </c>
      <c r="AE14" s="97">
        <f>'COGS-PRICE-MARGIN_CWS'!$B75*AE13</f>
        <v>1272230</v>
      </c>
      <c r="AF14" s="97">
        <f>'COGS-PRICE-MARGIN_CWS'!$B75*AF13</f>
        <v>1403840</v>
      </c>
      <c r="AG14" s="97">
        <f>'COGS-PRICE-MARGIN_CWS'!$B75*AG13</f>
        <v>1162555</v>
      </c>
      <c r="AH14" s="97">
        <f>'COGS-PRICE-MARGIN_CWS'!$B75*AH13</f>
        <v>1272230</v>
      </c>
      <c r="AI14" s="97">
        <f>'COGS-PRICE-MARGIN_CWS'!$B75*AI13</f>
        <v>1030945</v>
      </c>
      <c r="AJ14" s="97">
        <f>'COGS-PRICE-MARGIN_CWS'!$B75*AJ13</f>
        <v>1030945</v>
      </c>
      <c r="AK14" s="97">
        <f>'COGS-PRICE-MARGIN_CWS'!$B75*AK13</f>
        <v>1030945</v>
      </c>
      <c r="AL14" s="97">
        <f>'COGS-PRICE-MARGIN_CWS'!$B75*AL13</f>
        <v>636115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211860</v>
      </c>
      <c r="P17" s="99">
        <f t="shared" si="5"/>
        <v>327420</v>
      </c>
      <c r="Q17" s="99">
        <f t="shared" si="5"/>
        <v>385200</v>
      </c>
      <c r="R17" s="99">
        <f t="shared" si="5"/>
        <v>385200</v>
      </c>
      <c r="S17" s="99">
        <f t="shared" si="5"/>
        <v>423720</v>
      </c>
      <c r="T17" s="99">
        <f t="shared" si="5"/>
        <v>462240</v>
      </c>
      <c r="U17" s="99">
        <f t="shared" si="5"/>
        <v>385200</v>
      </c>
      <c r="V17" s="99">
        <f t="shared" si="5"/>
        <v>423720</v>
      </c>
      <c r="W17" s="99">
        <f t="shared" si="5"/>
        <v>327420</v>
      </c>
      <c r="X17" s="99">
        <f t="shared" si="5"/>
        <v>327420</v>
      </c>
      <c r="Y17" s="99">
        <f t="shared" si="5"/>
        <v>327420</v>
      </c>
      <c r="Z17" s="99">
        <f t="shared" si="5"/>
        <v>211860</v>
      </c>
      <c r="AA17" s="99">
        <f t="shared" si="5"/>
        <v>636115</v>
      </c>
      <c r="AB17" s="99">
        <f t="shared" si="5"/>
        <v>1030945</v>
      </c>
      <c r="AC17" s="99">
        <f t="shared" si="5"/>
        <v>1162555</v>
      </c>
      <c r="AD17" s="99">
        <f t="shared" si="5"/>
        <v>1162555</v>
      </c>
      <c r="AE17" s="99">
        <f t="shared" si="5"/>
        <v>1272230</v>
      </c>
      <c r="AF17" s="99">
        <f t="shared" si="5"/>
        <v>1403840</v>
      </c>
      <c r="AG17" s="99">
        <f t="shared" si="5"/>
        <v>1162555</v>
      </c>
      <c r="AH17" s="99">
        <f t="shared" si="5"/>
        <v>1272230</v>
      </c>
      <c r="AI17" s="99">
        <f t="shared" ref="AI17:BJ17" si="6">AI14*(1-AI15)</f>
        <v>1030945</v>
      </c>
      <c r="AJ17" s="99">
        <f t="shared" si="6"/>
        <v>1030945</v>
      </c>
      <c r="AK17" s="99">
        <f t="shared" si="6"/>
        <v>1030945</v>
      </c>
      <c r="AL17" s="99">
        <f t="shared" si="6"/>
        <v>636115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594000</v>
      </c>
      <c r="AZ17" s="99">
        <f t="shared" si="6"/>
        <v>954000</v>
      </c>
      <c r="BA17" s="99">
        <f t="shared" si="6"/>
        <v>1062000</v>
      </c>
      <c r="BB17" s="99">
        <f t="shared" si="6"/>
        <v>1062000</v>
      </c>
      <c r="BC17" s="99">
        <f t="shared" si="6"/>
        <v>1188000</v>
      </c>
      <c r="BD17" s="99">
        <f t="shared" si="6"/>
        <v>1296000</v>
      </c>
      <c r="BE17" s="99">
        <f t="shared" si="6"/>
        <v>1062000</v>
      </c>
      <c r="BF17" s="99">
        <f t="shared" si="6"/>
        <v>1188000</v>
      </c>
      <c r="BG17" s="99">
        <f t="shared" si="6"/>
        <v>954000</v>
      </c>
      <c r="BH17" s="99">
        <f t="shared" si="6"/>
        <v>954000</v>
      </c>
      <c r="BI17" s="99">
        <f t="shared" si="6"/>
        <v>954000</v>
      </c>
      <c r="BJ17" s="99">
        <f t="shared" si="6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'COGS-PRICE-MARGIN_CWS'!$E54*Z13</f>
        <v>141240</v>
      </c>
      <c r="AA21" s="97">
        <f>'COGS-PRICE-MARGIN_CWS'!$E75*AA13</f>
        <v>425111</v>
      </c>
      <c r="AB21" s="97">
        <f>'COGS-PRICE-MARGIN_CWS'!$E75*AB13</f>
        <v>688973</v>
      </c>
      <c r="AC21" s="97">
        <f>'COGS-PRICE-MARGIN_CWS'!$E75*AC13</f>
        <v>776927</v>
      </c>
      <c r="AD21" s="97">
        <f>'COGS-PRICE-MARGIN_CWS'!$E75*AD13</f>
        <v>776927</v>
      </c>
      <c r="AE21" s="97">
        <f>'COGS-PRICE-MARGIN_CWS'!$E75*AE13</f>
        <v>850222</v>
      </c>
      <c r="AF21" s="97">
        <f>'COGS-PRICE-MARGIN_CWS'!$E75*AF13</f>
        <v>938176</v>
      </c>
      <c r="AG21" s="97">
        <f>'COGS-PRICE-MARGIN_CWS'!$E75*AG13</f>
        <v>776927</v>
      </c>
      <c r="AH21" s="97">
        <f>'COGS-PRICE-MARGIN_CWS'!$E75*AH13</f>
        <v>850222</v>
      </c>
      <c r="AI21" s="97">
        <f>'COGS-PRICE-MARGIN_CWS'!$E75*AI13</f>
        <v>688973</v>
      </c>
      <c r="AJ21" s="97">
        <f>'COGS-PRICE-MARGIN_CWS'!$E75*AJ13</f>
        <v>688973</v>
      </c>
      <c r="AK21" s="97">
        <f>'COGS-PRICE-MARGIN_CWS'!$E75*AK13</f>
        <v>688973</v>
      </c>
      <c r="AL21" s="97">
        <f>'COGS-PRICE-MARGIN_CWS'!$E75*AL13</f>
        <v>425111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19931743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467630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403390</v>
      </c>
      <c r="AB24" s="97">
        <f>'COGS-PRICE-MARGIN_CWS'!$E78*AB13</f>
        <v>653770</v>
      </c>
      <c r="AC24" s="97">
        <f>'COGS-PRICE-MARGIN_CWS'!$E78*AC13</f>
        <v>737230</v>
      </c>
      <c r="AD24" s="97">
        <f>'COGS-PRICE-MARGIN_CWS'!$E78*AD13</f>
        <v>737230</v>
      </c>
      <c r="AE24" s="97">
        <f>'COGS-PRICE-MARGIN_CWS'!$E78*AE13</f>
        <v>806780</v>
      </c>
      <c r="AF24" s="97">
        <f>'COGS-PRICE-MARGIN_CWS'!$E78*AF13</f>
        <v>890240</v>
      </c>
      <c r="AG24" s="97">
        <f>'COGS-PRICE-MARGIN_CWS'!$E78*AG13</f>
        <v>737230</v>
      </c>
      <c r="AH24" s="97">
        <f>'COGS-PRICE-MARGIN_CWS'!$E78*AH13</f>
        <v>806780</v>
      </c>
      <c r="AI24" s="97">
        <f>'COGS-PRICE-MARGIN_CWS'!$E78*AI13</f>
        <v>653770</v>
      </c>
      <c r="AJ24" s="97">
        <f>'COGS-PRICE-MARGIN_CWS'!$E78*AJ13</f>
        <v>653770</v>
      </c>
      <c r="AK24" s="97">
        <f>'COGS-PRICE-MARGIN_CWS'!$E78*AK13</f>
        <v>653770</v>
      </c>
      <c r="AL24" s="97">
        <f>'COGS-PRICE-MARGIN_CWS'!$E78*AL13</f>
        <v>403390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8137350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147125</v>
      </c>
      <c r="P26" s="99">
        <f t="shared" ref="P26:AA26" si="8">SUM(P21:P24)</f>
        <v>227375</v>
      </c>
      <c r="Q26" s="99">
        <f t="shared" si="8"/>
        <v>267500</v>
      </c>
      <c r="R26" s="99">
        <f t="shared" si="8"/>
        <v>267500</v>
      </c>
      <c r="S26" s="99">
        <f t="shared" si="8"/>
        <v>294250</v>
      </c>
      <c r="T26" s="99">
        <f t="shared" si="8"/>
        <v>321000</v>
      </c>
      <c r="U26" s="99">
        <f t="shared" si="8"/>
        <v>267500</v>
      </c>
      <c r="V26" s="99">
        <f t="shared" si="8"/>
        <v>294250</v>
      </c>
      <c r="W26" s="99">
        <f t="shared" si="8"/>
        <v>227375</v>
      </c>
      <c r="X26" s="99">
        <f t="shared" si="8"/>
        <v>227375</v>
      </c>
      <c r="Y26" s="99">
        <f t="shared" si="8"/>
        <v>227375</v>
      </c>
      <c r="Z26" s="99">
        <f t="shared" si="8"/>
        <v>147125</v>
      </c>
      <c r="AA26" s="99">
        <f t="shared" si="8"/>
        <v>828501</v>
      </c>
      <c r="AB26" s="99">
        <f t="shared" ref="AB26:BJ26" si="9">SUM(AB21:AB24)</f>
        <v>1342743</v>
      </c>
      <c r="AC26" s="99">
        <f t="shared" si="9"/>
        <v>1514157</v>
      </c>
      <c r="AD26" s="99">
        <f t="shared" si="9"/>
        <v>1514157</v>
      </c>
      <c r="AE26" s="99">
        <f t="shared" si="9"/>
        <v>1657002</v>
      </c>
      <c r="AF26" s="99">
        <f t="shared" si="9"/>
        <v>1828416</v>
      </c>
      <c r="AG26" s="99">
        <f t="shared" si="9"/>
        <v>1514157</v>
      </c>
      <c r="AH26" s="99">
        <f t="shared" si="9"/>
        <v>1657002</v>
      </c>
      <c r="AI26" s="99">
        <f t="shared" si="9"/>
        <v>1342743</v>
      </c>
      <c r="AJ26" s="99">
        <f t="shared" si="9"/>
        <v>1342743</v>
      </c>
      <c r="AK26" s="99">
        <f t="shared" si="9"/>
        <v>1342743</v>
      </c>
      <c r="AL26" s="99">
        <f t="shared" si="9"/>
        <v>828501</v>
      </c>
      <c r="AM26" s="99">
        <f t="shared" si="9"/>
        <v>46438</v>
      </c>
      <c r="AN26" s="99">
        <f t="shared" si="9"/>
        <v>74900</v>
      </c>
      <c r="AO26" s="99">
        <f t="shared" si="9"/>
        <v>83888</v>
      </c>
      <c r="AP26" s="99">
        <f t="shared" si="9"/>
        <v>83888</v>
      </c>
      <c r="AQ26" s="99">
        <f t="shared" si="9"/>
        <v>92876</v>
      </c>
      <c r="AR26" s="99">
        <f t="shared" si="9"/>
        <v>101864</v>
      </c>
      <c r="AS26" s="99">
        <f t="shared" si="9"/>
        <v>83888</v>
      </c>
      <c r="AT26" s="99">
        <f t="shared" si="9"/>
        <v>92876</v>
      </c>
      <c r="AU26" s="99">
        <f t="shared" si="9"/>
        <v>74900</v>
      </c>
      <c r="AV26" s="99">
        <f t="shared" si="9"/>
        <v>74900</v>
      </c>
      <c r="AW26" s="99">
        <f t="shared" si="9"/>
        <v>74900</v>
      </c>
      <c r="AX26" s="99">
        <f t="shared" si="9"/>
        <v>46438</v>
      </c>
      <c r="AY26" s="99">
        <f t="shared" si="9"/>
        <v>412500</v>
      </c>
      <c r="AZ26" s="99">
        <f t="shared" si="9"/>
        <v>662500</v>
      </c>
      <c r="BA26" s="99">
        <f t="shared" si="9"/>
        <v>737500</v>
      </c>
      <c r="BB26" s="99">
        <f t="shared" si="9"/>
        <v>737500</v>
      </c>
      <c r="BC26" s="99">
        <f t="shared" si="9"/>
        <v>825000</v>
      </c>
      <c r="BD26" s="99">
        <f t="shared" si="9"/>
        <v>900000</v>
      </c>
      <c r="BE26" s="99">
        <f t="shared" si="9"/>
        <v>737500</v>
      </c>
      <c r="BF26" s="99">
        <f t="shared" si="9"/>
        <v>825000</v>
      </c>
      <c r="BG26" s="99">
        <f t="shared" si="9"/>
        <v>662500</v>
      </c>
      <c r="BH26" s="99">
        <f t="shared" si="9"/>
        <v>662500</v>
      </c>
      <c r="BI26" s="99">
        <f t="shared" si="9"/>
        <v>662500</v>
      </c>
      <c r="BJ26" s="99">
        <f t="shared" si="9"/>
        <v>412500</v>
      </c>
      <c r="BK26" s="118">
        <f>SUM(C26:BJ26)</f>
        <v>29335371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64735</v>
      </c>
      <c r="P28" s="99">
        <f t="shared" si="10"/>
        <v>100045</v>
      </c>
      <c r="Q28" s="99">
        <f t="shared" si="10"/>
        <v>117700</v>
      </c>
      <c r="R28" s="99">
        <f t="shared" si="10"/>
        <v>117700</v>
      </c>
      <c r="S28" s="99">
        <f t="shared" si="10"/>
        <v>129470</v>
      </c>
      <c r="T28" s="99">
        <f t="shared" si="10"/>
        <v>141240</v>
      </c>
      <c r="U28" s="99">
        <f t="shared" si="10"/>
        <v>117700</v>
      </c>
      <c r="V28" s="99">
        <f t="shared" si="10"/>
        <v>129470</v>
      </c>
      <c r="W28" s="99">
        <f t="shared" si="10"/>
        <v>100045</v>
      </c>
      <c r="X28" s="99">
        <f t="shared" si="10"/>
        <v>100045</v>
      </c>
      <c r="Y28" s="99">
        <f t="shared" si="10"/>
        <v>100045</v>
      </c>
      <c r="Z28" s="99">
        <f t="shared" si="10"/>
        <v>64735</v>
      </c>
      <c r="AA28" s="99">
        <f t="shared" si="10"/>
        <v>-192386</v>
      </c>
      <c r="AB28" s="99">
        <f t="shared" si="10"/>
        <v>-311798</v>
      </c>
      <c r="AC28" s="99">
        <f t="shared" si="10"/>
        <v>-351602</v>
      </c>
      <c r="AD28" s="99">
        <f t="shared" si="10"/>
        <v>-351602</v>
      </c>
      <c r="AE28" s="99">
        <f t="shared" si="10"/>
        <v>-384772</v>
      </c>
      <c r="AF28" s="99">
        <f t="shared" si="10"/>
        <v>-424576</v>
      </c>
      <c r="AG28" s="99">
        <f t="shared" si="10"/>
        <v>-351602</v>
      </c>
      <c r="AH28" s="99">
        <f t="shared" si="10"/>
        <v>-384772</v>
      </c>
      <c r="AI28" s="99">
        <f t="shared" ref="AI28:BJ28" si="11">AI17-AI26</f>
        <v>-311798</v>
      </c>
      <c r="AJ28" s="99">
        <f t="shared" si="11"/>
        <v>-311798</v>
      </c>
      <c r="AK28" s="99">
        <f t="shared" si="11"/>
        <v>-311798</v>
      </c>
      <c r="AL28" s="99">
        <f t="shared" si="11"/>
        <v>-192386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181500</v>
      </c>
      <c r="AZ28" s="99">
        <f t="shared" si="11"/>
        <v>291500</v>
      </c>
      <c r="BA28" s="99">
        <f t="shared" si="11"/>
        <v>324500</v>
      </c>
      <c r="BB28" s="99">
        <f t="shared" si="11"/>
        <v>324500</v>
      </c>
      <c r="BC28" s="99">
        <f t="shared" si="11"/>
        <v>363000</v>
      </c>
      <c r="BD28" s="99">
        <f t="shared" si="11"/>
        <v>396000</v>
      </c>
      <c r="BE28" s="99">
        <f t="shared" si="11"/>
        <v>324500</v>
      </c>
      <c r="BF28" s="99">
        <f t="shared" si="11"/>
        <v>363000</v>
      </c>
      <c r="BG28" s="99">
        <f t="shared" si="11"/>
        <v>291500</v>
      </c>
      <c r="BH28" s="99">
        <f t="shared" si="11"/>
        <v>291500</v>
      </c>
      <c r="BI28" s="99">
        <f t="shared" si="11"/>
        <v>291500</v>
      </c>
      <c r="BJ28" s="99">
        <f t="shared" si="11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0.30555555555555558</v>
      </c>
      <c r="AZ29" s="100">
        <f t="shared" si="12"/>
        <v>0.30555555555555558</v>
      </c>
      <c r="BA29" s="100">
        <f t="shared" si="12"/>
        <v>0.30555555555555558</v>
      </c>
      <c r="BB29" s="100">
        <f t="shared" si="12"/>
        <v>0.30555555555555558</v>
      </c>
      <c r="BC29" s="100">
        <f t="shared" si="12"/>
        <v>0.30555555555555558</v>
      </c>
      <c r="BD29" s="100">
        <f t="shared" si="12"/>
        <v>0.30555555555555558</v>
      </c>
      <c r="BE29" s="100">
        <f t="shared" si="12"/>
        <v>0.30555555555555558</v>
      </c>
      <c r="BF29" s="100">
        <f t="shared" si="12"/>
        <v>0.30555555555555558</v>
      </c>
      <c r="BG29" s="100">
        <f t="shared" si="12"/>
        <v>0.30555555555555558</v>
      </c>
      <c r="BH29" s="100">
        <f t="shared" si="12"/>
        <v>0.30555555555555558</v>
      </c>
      <c r="BI29" s="100">
        <f t="shared" si="12"/>
        <v>0.30555555555555558</v>
      </c>
      <c r="BJ29" s="100">
        <f t="shared" si="12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69">
        <f t="shared" si="13"/>
        <v>8</v>
      </c>
      <c r="P34" s="169">
        <f t="shared" si="13"/>
        <v>12</v>
      </c>
      <c r="Q34" s="169">
        <f t="shared" si="13"/>
        <v>14</v>
      </c>
      <c r="R34" s="169">
        <f t="shared" si="13"/>
        <v>14</v>
      </c>
      <c r="S34" s="169">
        <f t="shared" si="13"/>
        <v>16</v>
      </c>
      <c r="T34" s="169">
        <f t="shared" si="13"/>
        <v>17</v>
      </c>
      <c r="U34" s="169">
        <f t="shared" si="13"/>
        <v>14</v>
      </c>
      <c r="V34" s="169">
        <f t="shared" si="13"/>
        <v>16</v>
      </c>
      <c r="W34" s="169">
        <f t="shared" si="13"/>
        <v>12</v>
      </c>
      <c r="X34" s="169">
        <f t="shared" si="13"/>
        <v>12</v>
      </c>
      <c r="Y34" s="169">
        <f t="shared" si="13"/>
        <v>12</v>
      </c>
      <c r="Z34" s="169">
        <f t="shared" si="13"/>
        <v>8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-82467</v>
      </c>
      <c r="AZ34" s="102">
        <f t="shared" si="14"/>
        <v>-132447</v>
      </c>
      <c r="BA34" s="102">
        <f t="shared" si="14"/>
        <v>-147441</v>
      </c>
      <c r="BB34" s="102">
        <f t="shared" si="14"/>
        <v>-147441</v>
      </c>
      <c r="BC34" s="102">
        <f t="shared" si="14"/>
        <v>-164934</v>
      </c>
      <c r="BD34" s="102">
        <f t="shared" si="14"/>
        <v>-179928</v>
      </c>
      <c r="BE34" s="102">
        <f t="shared" si="14"/>
        <v>-147441</v>
      </c>
      <c r="BF34" s="102">
        <f t="shared" si="14"/>
        <v>-164934</v>
      </c>
      <c r="BG34" s="102">
        <f t="shared" si="14"/>
        <v>-132447</v>
      </c>
      <c r="BH34" s="102">
        <f t="shared" si="14"/>
        <v>-132447</v>
      </c>
      <c r="BI34" s="102">
        <f t="shared" si="14"/>
        <v>-132447</v>
      </c>
      <c r="BJ34" s="102">
        <f t="shared" si="14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69">
        <f t="shared" ref="O35:BJ35" si="16">ROUNDUP(+O13*O33,0)</f>
        <v>3</v>
      </c>
      <c r="P35" s="169">
        <f t="shared" si="16"/>
        <v>5</v>
      </c>
      <c r="Q35" s="169">
        <f t="shared" si="16"/>
        <v>6</v>
      </c>
      <c r="R35" s="169">
        <f t="shared" si="16"/>
        <v>6</v>
      </c>
      <c r="S35" s="169">
        <f t="shared" si="16"/>
        <v>6</v>
      </c>
      <c r="T35" s="169">
        <f t="shared" si="16"/>
        <v>7</v>
      </c>
      <c r="U35" s="169">
        <f t="shared" si="16"/>
        <v>6</v>
      </c>
      <c r="V35" s="169">
        <f t="shared" si="16"/>
        <v>6</v>
      </c>
      <c r="W35" s="169">
        <f t="shared" si="16"/>
        <v>5</v>
      </c>
      <c r="X35" s="169">
        <f t="shared" si="16"/>
        <v>5</v>
      </c>
      <c r="Y35" s="169">
        <f t="shared" si="16"/>
        <v>5</v>
      </c>
      <c r="Z35" s="169">
        <f t="shared" si="16"/>
        <v>3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82500</v>
      </c>
      <c r="AZ35" s="102">
        <f t="shared" si="16"/>
        <v>132500</v>
      </c>
      <c r="BA35" s="102">
        <f t="shared" si="16"/>
        <v>147500</v>
      </c>
      <c r="BB35" s="102">
        <f t="shared" si="16"/>
        <v>147500</v>
      </c>
      <c r="BC35" s="102">
        <f t="shared" si="16"/>
        <v>165000</v>
      </c>
      <c r="BD35" s="102">
        <f t="shared" si="16"/>
        <v>180000</v>
      </c>
      <c r="BE35" s="102">
        <f t="shared" si="16"/>
        <v>147500</v>
      </c>
      <c r="BF35" s="102">
        <f t="shared" si="16"/>
        <v>165000</v>
      </c>
      <c r="BG35" s="102">
        <f t="shared" si="16"/>
        <v>132500</v>
      </c>
      <c r="BH35" s="102">
        <f t="shared" si="16"/>
        <v>132500</v>
      </c>
      <c r="BI35" s="102">
        <f t="shared" si="16"/>
        <v>132500</v>
      </c>
      <c r="BJ35" s="102">
        <f t="shared" si="16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'COGS-PRICE-MARGIN_CWS'!$B14*C34</f>
        <v>0</v>
      </c>
      <c r="D38" s="90">
        <f>'COGS-PRICE-MARGIN_CWS'!$B14*D34</f>
        <v>0</v>
      </c>
      <c r="E38" s="90">
        <f>'COGS-PRICE-MARGIN_CWS'!$B14*E34</f>
        <v>0</v>
      </c>
      <c r="F38" s="90">
        <f>'COGS-PRICE-MARGIN_CWS'!$B14*F34</f>
        <v>0</v>
      </c>
      <c r="G38" s="90">
        <f>'COGS-PRICE-MARGIN_CWS'!$B14*G34</f>
        <v>0</v>
      </c>
      <c r="H38" s="90">
        <f>'COGS-PRICE-MARGIN_CWS'!$B14*H34</f>
        <v>0</v>
      </c>
      <c r="I38" s="90">
        <f>'COGS-PRICE-MARGIN_CWS'!$B14*I34</f>
        <v>0</v>
      </c>
      <c r="J38" s="90">
        <f>'COGS-PRICE-MARGIN_CWS'!$B14*J34</f>
        <v>0</v>
      </c>
      <c r="K38" s="90">
        <f>'COGS-PRICE-MARGIN_CWS'!$B14*K34</f>
        <v>0</v>
      </c>
      <c r="L38" s="90">
        <f>'COGS-PRICE-MARGIN_CWS'!$B14*L34</f>
        <v>0</v>
      </c>
      <c r="M38" s="90">
        <f>'COGS-PRICE-MARGIN_CWS'!$B14*M34</f>
        <v>0</v>
      </c>
      <c r="N38" s="90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8.99</v>
      </c>
      <c r="AB38" s="90">
        <f>'COGS-PRICE-MARGIN_CWS'!$B82*AB34</f>
        <v>14.57</v>
      </c>
      <c r="AC38" s="90">
        <f>'COGS-PRICE-MARGIN_CWS'!$B82*AC34</f>
        <v>16.43</v>
      </c>
      <c r="AD38" s="90">
        <f>'COGS-PRICE-MARGIN_CWS'!$B82*AD34</f>
        <v>16.43</v>
      </c>
      <c r="AE38" s="90">
        <f>'COGS-PRICE-MARGIN_CWS'!$B82*AE34</f>
        <v>17.98</v>
      </c>
      <c r="AF38" s="90">
        <f>'COGS-PRICE-MARGIN_CWS'!$B82*AF34</f>
        <v>19.84</v>
      </c>
      <c r="AG38" s="90">
        <f>'COGS-PRICE-MARGIN_CWS'!$B82*AG34</f>
        <v>16.43</v>
      </c>
      <c r="AH38" s="90">
        <f>'COGS-PRICE-MARGIN_CWS'!$B82*AH34</f>
        <v>17.98</v>
      </c>
      <c r="AI38" s="90">
        <f>'COGS-PRICE-MARGIN_CWS'!$B82*AI34</f>
        <v>14.57</v>
      </c>
      <c r="AJ38" s="90">
        <f>'COGS-PRICE-MARGIN_CWS'!$B82*AJ34</f>
        <v>14.57</v>
      </c>
      <c r="AK38" s="90">
        <f>'COGS-PRICE-MARGIN_CWS'!$B82*AK34</f>
        <v>14.57</v>
      </c>
      <c r="AL38" s="90">
        <f>'COGS-PRICE-MARGIN_CWS'!$B82*AL34</f>
        <v>8.99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8.99</v>
      </c>
      <c r="AB40" s="90">
        <f t="shared" si="17"/>
        <v>14.57</v>
      </c>
      <c r="AC40" s="90">
        <f t="shared" si="17"/>
        <v>16.43</v>
      </c>
      <c r="AD40" s="90">
        <f t="shared" si="17"/>
        <v>16.43</v>
      </c>
      <c r="AE40" s="90">
        <f t="shared" si="17"/>
        <v>17.98</v>
      </c>
      <c r="AF40" s="90">
        <f t="shared" si="17"/>
        <v>19.84</v>
      </c>
      <c r="AG40" s="90">
        <f t="shared" si="17"/>
        <v>16.43</v>
      </c>
      <c r="AH40" s="90">
        <f t="shared" si="17"/>
        <v>17.98</v>
      </c>
      <c r="AI40" s="90">
        <f t="shared" ref="AI40:BJ40" si="18">AI38*(1-AI39)</f>
        <v>14.57</v>
      </c>
      <c r="AJ40" s="90">
        <f t="shared" si="18"/>
        <v>14.57</v>
      </c>
      <c r="AK40" s="90">
        <f t="shared" si="18"/>
        <v>14.57</v>
      </c>
      <c r="AL40" s="90">
        <f t="shared" si="18"/>
        <v>8.99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0</v>
      </c>
      <c r="AZ40" s="90">
        <f t="shared" si="18"/>
        <v>0</v>
      </c>
      <c r="BA40" s="90">
        <f t="shared" si="18"/>
        <v>0</v>
      </c>
      <c r="BB40" s="90">
        <f t="shared" si="18"/>
        <v>0</v>
      </c>
      <c r="BC40" s="90">
        <f t="shared" si="18"/>
        <v>0</v>
      </c>
      <c r="BD40" s="90">
        <f t="shared" si="18"/>
        <v>0</v>
      </c>
      <c r="BE40" s="90">
        <f t="shared" si="18"/>
        <v>0</v>
      </c>
      <c r="BF40" s="90">
        <f t="shared" si="18"/>
        <v>0</v>
      </c>
      <c r="BG40" s="90">
        <f t="shared" si="18"/>
        <v>0</v>
      </c>
      <c r="BH40" s="90">
        <f t="shared" si="18"/>
        <v>0</v>
      </c>
      <c r="BI40" s="90">
        <f t="shared" si="18"/>
        <v>0</v>
      </c>
      <c r="BJ40" s="90">
        <f t="shared" si="18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910570</v>
      </c>
      <c r="AB41" s="90">
        <f>'REV-REC-MAINT_CWS'!AE68</f>
        <v>1451990</v>
      </c>
      <c r="AC41" s="90">
        <f>'REV-REC-MAINT_CWS'!AF68</f>
        <v>1648870</v>
      </c>
      <c r="AD41" s="90">
        <f>'REV-REC-MAINT_CWS'!AG68</f>
        <v>1722700</v>
      </c>
      <c r="AE41" s="90">
        <f>'REV-REC-MAINT_CWS'!AH68</f>
        <v>1919580</v>
      </c>
      <c r="AF41" s="90">
        <f>'REV-REC-MAINT_CWS'!AI68</f>
        <v>2116460</v>
      </c>
      <c r="AG41" s="90">
        <f>'REV-REC-MAINT_CWS'!AJ68</f>
        <v>1722700</v>
      </c>
      <c r="AH41" s="90">
        <f>'REV-REC-MAINT_CWS'!AK68</f>
        <v>1919580</v>
      </c>
      <c r="AI41" s="90">
        <f>'REV-REC-MAINT_CWS'!AL68</f>
        <v>1525820</v>
      </c>
      <c r="AJ41" s="90">
        <f>'REV-REC-MAINT_CWS'!AM68</f>
        <v>1525820</v>
      </c>
      <c r="AK41" s="90">
        <f>'REV-REC-MAINT_CWS'!AN68</f>
        <v>1525820</v>
      </c>
      <c r="AL41" s="90">
        <f>'REV-REC-MAINT_CWS'!AO68</f>
        <v>935180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'COGS-PRICE-MARGIN_CWS'!$B73*O35</f>
        <v>8025</v>
      </c>
      <c r="P44" s="90">
        <f>'COGS-PRICE-MARGIN_CWS'!$B73*P35</f>
        <v>13375</v>
      </c>
      <c r="Q44" s="90">
        <f>'COGS-PRICE-MARGIN_CWS'!$B73*Q35</f>
        <v>16050</v>
      </c>
      <c r="R44" s="90">
        <f>'COGS-PRICE-MARGIN_CWS'!$B73*R35</f>
        <v>16050</v>
      </c>
      <c r="S44" s="90">
        <f>'COGS-PRICE-MARGIN_CWS'!$B73*S35</f>
        <v>16050</v>
      </c>
      <c r="T44" s="90">
        <f>'COGS-PRICE-MARGIN_CWS'!$B73*T35</f>
        <v>18725</v>
      </c>
      <c r="U44" s="90">
        <f>'COGS-PRICE-MARGIN_CWS'!$B73*U35</f>
        <v>16050</v>
      </c>
      <c r="V44" s="90">
        <f>'COGS-PRICE-MARGIN_CWS'!$B73*V35</f>
        <v>16050</v>
      </c>
      <c r="W44" s="90">
        <f>'COGS-PRICE-MARGIN_CWS'!$B73*W35</f>
        <v>13375</v>
      </c>
      <c r="X44" s="90">
        <f>'COGS-PRICE-MARGIN_CWS'!$B73*X35</f>
        <v>13375</v>
      </c>
      <c r="Y44" s="90">
        <f>'COGS-PRICE-MARGIN_CWS'!$B73*Y35</f>
        <v>13375</v>
      </c>
      <c r="Z44" s="90">
        <f>'COGS-PRICE-MARGIN_CWS'!$B73*Z35</f>
        <v>8025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Z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 t="shared" si="19"/>
        <v>5</v>
      </c>
      <c r="P50" s="169">
        <f t="shared" si="19"/>
        <v>9</v>
      </c>
      <c r="Q50" s="169">
        <f t="shared" si="19"/>
        <v>9</v>
      </c>
      <c r="R50" s="169">
        <f t="shared" si="19"/>
        <v>9</v>
      </c>
      <c r="S50" s="169">
        <f t="shared" si="19"/>
        <v>10</v>
      </c>
      <c r="T50" s="169">
        <f t="shared" si="19"/>
        <v>11</v>
      </c>
      <c r="U50" s="169">
        <f t="shared" si="19"/>
        <v>9</v>
      </c>
      <c r="V50" s="169">
        <f t="shared" si="19"/>
        <v>10</v>
      </c>
      <c r="W50" s="169">
        <f t="shared" si="19"/>
        <v>9</v>
      </c>
      <c r="X50" s="169">
        <f t="shared" si="19"/>
        <v>9</v>
      </c>
      <c r="Y50" s="169">
        <f t="shared" si="19"/>
        <v>9</v>
      </c>
      <c r="Z50" s="169">
        <f t="shared" si="19"/>
        <v>5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130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0">C51*(1-C52)</f>
        <v>0</v>
      </c>
      <c r="D54" s="369">
        <f t="shared" si="20"/>
        <v>0</v>
      </c>
      <c r="E54" s="369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123050</v>
      </c>
      <c r="P54" s="99">
        <f t="shared" si="20"/>
        <v>221490</v>
      </c>
      <c r="Q54" s="99">
        <f t="shared" si="20"/>
        <v>221490</v>
      </c>
      <c r="R54" s="99">
        <f t="shared" si="20"/>
        <v>221490</v>
      </c>
      <c r="S54" s="99">
        <f t="shared" si="20"/>
        <v>246100</v>
      </c>
      <c r="T54" s="99">
        <f t="shared" si="20"/>
        <v>270710</v>
      </c>
      <c r="U54" s="99">
        <f t="shared" si="20"/>
        <v>221490</v>
      </c>
      <c r="V54" s="99">
        <f t="shared" si="20"/>
        <v>246100</v>
      </c>
      <c r="W54" s="99">
        <f t="shared" si="20"/>
        <v>221490</v>
      </c>
      <c r="X54" s="99">
        <f t="shared" si="20"/>
        <v>221490</v>
      </c>
      <c r="Y54" s="99">
        <f t="shared" si="20"/>
        <v>221490</v>
      </c>
      <c r="Z54" s="99">
        <f t="shared" si="20"/>
        <v>123050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'COGS-PRICE-MARGIN_CWS'!$E78*Z50</f>
        <v>69550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1">SUM(D58:D61)</f>
        <v>0</v>
      </c>
      <c r="E63" s="369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72225</v>
      </c>
      <c r="P63" s="99">
        <f t="shared" ref="P63:BJ63" si="22">SUM(P58:P61)</f>
        <v>130005</v>
      </c>
      <c r="Q63" s="99">
        <f t="shared" si="22"/>
        <v>130005</v>
      </c>
      <c r="R63" s="99">
        <f t="shared" si="22"/>
        <v>130005</v>
      </c>
      <c r="S63" s="99">
        <f t="shared" si="22"/>
        <v>144450</v>
      </c>
      <c r="T63" s="99">
        <f t="shared" si="22"/>
        <v>158895</v>
      </c>
      <c r="U63" s="99">
        <f t="shared" si="22"/>
        <v>130005</v>
      </c>
      <c r="V63" s="99">
        <f t="shared" si="22"/>
        <v>144450</v>
      </c>
      <c r="W63" s="99">
        <f t="shared" si="22"/>
        <v>130005</v>
      </c>
      <c r="X63" s="99">
        <f t="shared" si="22"/>
        <v>130005</v>
      </c>
      <c r="Y63" s="99">
        <f t="shared" si="22"/>
        <v>130005</v>
      </c>
      <c r="Z63" s="99">
        <f t="shared" si="22"/>
        <v>72225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3">C54-C63</f>
        <v>0</v>
      </c>
      <c r="D65" s="369">
        <f t="shared" si="23"/>
        <v>0</v>
      </c>
      <c r="E65" s="369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50825</v>
      </c>
      <c r="P65" s="99">
        <f t="shared" si="23"/>
        <v>91485</v>
      </c>
      <c r="Q65" s="99">
        <f t="shared" si="23"/>
        <v>91485</v>
      </c>
      <c r="R65" s="99">
        <f t="shared" si="23"/>
        <v>91485</v>
      </c>
      <c r="S65" s="99">
        <f t="shared" si="23"/>
        <v>101650</v>
      </c>
      <c r="T65" s="99">
        <f t="shared" si="23"/>
        <v>111815</v>
      </c>
      <c r="U65" s="99">
        <f t="shared" si="23"/>
        <v>91485</v>
      </c>
      <c r="V65" s="99">
        <f t="shared" si="23"/>
        <v>101650</v>
      </c>
      <c r="W65" s="99">
        <f t="shared" si="23"/>
        <v>91485</v>
      </c>
      <c r="X65" s="99">
        <f t="shared" si="23"/>
        <v>91485</v>
      </c>
      <c r="Y65" s="99">
        <f t="shared" si="23"/>
        <v>91485</v>
      </c>
      <c r="Z65" s="99">
        <f t="shared" si="23"/>
        <v>50825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0.41304347826086957</v>
      </c>
      <c r="P66" s="100">
        <f t="shared" si="24"/>
        <v>0.41304347826086957</v>
      </c>
      <c r="Q66" s="100">
        <f t="shared" si="24"/>
        <v>0.41304347826086957</v>
      </c>
      <c r="R66" s="100">
        <f t="shared" si="24"/>
        <v>0.41304347826086957</v>
      </c>
      <c r="S66" s="100">
        <f t="shared" si="24"/>
        <v>0.41304347826086957</v>
      </c>
      <c r="T66" s="100">
        <f t="shared" si="24"/>
        <v>0.41304347826086957</v>
      </c>
      <c r="U66" s="100">
        <f t="shared" si="24"/>
        <v>0.41304347826086957</v>
      </c>
      <c r="V66" s="100">
        <f t="shared" si="24"/>
        <v>0.41304347826086957</v>
      </c>
      <c r="W66" s="100">
        <f t="shared" si="24"/>
        <v>0.41304347826086957</v>
      </c>
      <c r="X66" s="100">
        <f t="shared" si="24"/>
        <v>0.41304347826086957</v>
      </c>
      <c r="Y66" s="100">
        <f t="shared" si="24"/>
        <v>0.41304347826086957</v>
      </c>
      <c r="Z66" s="100">
        <f t="shared" si="24"/>
        <v>0.41304347826086957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">
        <v>344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3</v>
      </c>
      <c r="P71" s="102">
        <f t="shared" si="25"/>
        <v>6</v>
      </c>
      <c r="Q71" s="102">
        <f t="shared" si="25"/>
        <v>6</v>
      </c>
      <c r="R71" s="102">
        <f t="shared" si="25"/>
        <v>6</v>
      </c>
      <c r="S71" s="102">
        <f t="shared" si="25"/>
        <v>7</v>
      </c>
      <c r="T71" s="102">
        <f t="shared" si="25"/>
        <v>8</v>
      </c>
      <c r="U71" s="102">
        <f t="shared" si="25"/>
        <v>6</v>
      </c>
      <c r="V71" s="102">
        <f t="shared" si="25"/>
        <v>7</v>
      </c>
      <c r="W71" s="102">
        <f t="shared" si="25"/>
        <v>6</v>
      </c>
      <c r="X71" s="102">
        <f t="shared" si="25"/>
        <v>6</v>
      </c>
      <c r="Y71" s="102">
        <f t="shared" si="25"/>
        <v>6</v>
      </c>
      <c r="Z71" s="102">
        <f t="shared" si="25"/>
        <v>3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 t="e">
        <f t="shared" si="25"/>
        <v>#VALUE!</v>
      </c>
      <c r="AZ71" s="102" t="e">
        <f t="shared" si="25"/>
        <v>#VALUE!</v>
      </c>
      <c r="BA71" s="102" t="e">
        <f t="shared" si="25"/>
        <v>#VALUE!</v>
      </c>
      <c r="BB71" s="102" t="e">
        <f t="shared" si="25"/>
        <v>#VALUE!</v>
      </c>
      <c r="BC71" s="102" t="e">
        <f t="shared" si="25"/>
        <v>#VALUE!</v>
      </c>
      <c r="BD71" s="102" t="e">
        <f t="shared" si="25"/>
        <v>#VALUE!</v>
      </c>
      <c r="BE71" s="102" t="e">
        <f t="shared" si="25"/>
        <v>#VALUE!</v>
      </c>
      <c r="BF71" s="102" t="e">
        <f t="shared" si="25"/>
        <v>#VALUE!</v>
      </c>
      <c r="BG71" s="102" t="e">
        <f t="shared" si="25"/>
        <v>#VALUE!</v>
      </c>
      <c r="BH71" s="102" t="e">
        <f t="shared" si="25"/>
        <v>#VALUE!</v>
      </c>
      <c r="BI71" s="102" t="e">
        <f t="shared" si="25"/>
        <v>#VALUE!</v>
      </c>
      <c r="BJ71" s="102" t="e">
        <f t="shared" si="25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2</v>
      </c>
      <c r="P72" s="102">
        <f t="shared" si="27"/>
        <v>3</v>
      </c>
      <c r="Q72" s="102">
        <f t="shared" si="27"/>
        <v>3</v>
      </c>
      <c r="R72" s="102">
        <f t="shared" si="27"/>
        <v>3</v>
      </c>
      <c r="S72" s="102">
        <f t="shared" si="27"/>
        <v>3</v>
      </c>
      <c r="T72" s="102">
        <f t="shared" si="27"/>
        <v>3</v>
      </c>
      <c r="U72" s="102">
        <f t="shared" si="27"/>
        <v>3</v>
      </c>
      <c r="V72" s="102">
        <f t="shared" si="27"/>
        <v>3</v>
      </c>
      <c r="W72" s="102">
        <f t="shared" si="27"/>
        <v>3</v>
      </c>
      <c r="X72" s="102">
        <f t="shared" si="27"/>
        <v>3</v>
      </c>
      <c r="Y72" s="102">
        <f t="shared" si="27"/>
        <v>3</v>
      </c>
      <c r="Z72" s="102">
        <f t="shared" si="27"/>
        <v>2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 t="e">
        <f t="shared" si="27"/>
        <v>#VALUE!</v>
      </c>
      <c r="AZ72" s="102" t="e">
        <f t="shared" si="27"/>
        <v>#VALUE!</v>
      </c>
      <c r="BA72" s="102" t="e">
        <f t="shared" si="27"/>
        <v>#VALUE!</v>
      </c>
      <c r="BB72" s="102" t="e">
        <f t="shared" si="27"/>
        <v>#VALUE!</v>
      </c>
      <c r="BC72" s="102" t="e">
        <f t="shared" si="27"/>
        <v>#VALUE!</v>
      </c>
      <c r="BD72" s="102" t="e">
        <f t="shared" si="27"/>
        <v>#VALUE!</v>
      </c>
      <c r="BE72" s="102" t="e">
        <f t="shared" si="27"/>
        <v>#VALUE!</v>
      </c>
      <c r="BF72" s="102" t="e">
        <f t="shared" si="27"/>
        <v>#VALUE!</v>
      </c>
      <c r="BG72" s="102" t="e">
        <f t="shared" si="27"/>
        <v>#VALUE!</v>
      </c>
      <c r="BH72" s="102" t="e">
        <f t="shared" si="27"/>
        <v>#VALUE!</v>
      </c>
      <c r="BI72" s="102" t="e">
        <f t="shared" si="27"/>
        <v>#VALUE!</v>
      </c>
      <c r="BJ72" s="102" t="e">
        <f t="shared" si="27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'COGS-PRICE-MARGIN_CWS'!$B97*O71</f>
        <v>0.75</v>
      </c>
      <c r="P75" s="169">
        <f>'COGS-PRICE-MARGIN_CWS'!$B97*P71</f>
        <v>1.5</v>
      </c>
      <c r="Q75" s="169">
        <f>'COGS-PRICE-MARGIN_CWS'!$B97*Q71</f>
        <v>1.5</v>
      </c>
      <c r="R75" s="169">
        <f>'COGS-PRICE-MARGIN_CWS'!$B97*R71</f>
        <v>1.5</v>
      </c>
      <c r="S75" s="90">
        <f>'COGS-PRICE-MARGIN_CWS'!$B97*S71</f>
        <v>1.75</v>
      </c>
      <c r="T75" s="90">
        <f>'COGS-PRICE-MARGIN_CWS'!$B97*T71</f>
        <v>2</v>
      </c>
      <c r="U75" s="90">
        <f>'COGS-PRICE-MARGIN_CWS'!$B97*U71</f>
        <v>1.5</v>
      </c>
      <c r="V75" s="90">
        <f>'COGS-PRICE-MARGIN_CWS'!$B97*V71</f>
        <v>1.75</v>
      </c>
      <c r="W75" s="90">
        <f>'COGS-PRICE-MARGIN_CWS'!$B97*W71</f>
        <v>1.5</v>
      </c>
      <c r="X75" s="90">
        <f>'COGS-PRICE-MARGIN_CWS'!$B97*X71</f>
        <v>1.5</v>
      </c>
      <c r="Y75" s="90">
        <f>'COGS-PRICE-MARGIN_CWS'!$B97*Y71</f>
        <v>1.5</v>
      </c>
      <c r="Z75" s="90">
        <f>'COGS-PRICE-MARGIN_CWS'!$B97*Z71</f>
        <v>0.75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'COGS-PRICE-MARGIN_CWS'!$C97</f>
        <v>0</v>
      </c>
      <c r="P76" s="98">
        <f>'COGS-PRICE-MARGIN_CWS'!$C97</f>
        <v>0</v>
      </c>
      <c r="Q76" s="98">
        <f>'COGS-PRICE-MARGIN_CWS'!$C97</f>
        <v>0</v>
      </c>
      <c r="R76" s="98">
        <f>'COGS-PRICE-MARGIN_CWS'!$C97</f>
        <v>0</v>
      </c>
      <c r="S76" s="98">
        <f>'COGS-PRICE-MARGIN_CWS'!$C97</f>
        <v>0</v>
      </c>
      <c r="T76" s="98">
        <f>'COGS-PRICE-MARGIN_CWS'!$C97</f>
        <v>0</v>
      </c>
      <c r="U76" s="98">
        <f>'COGS-PRICE-MARGIN_CWS'!$C97</f>
        <v>0</v>
      </c>
      <c r="V76" s="98">
        <f>'COGS-PRICE-MARGIN_CWS'!$C97</f>
        <v>0</v>
      </c>
      <c r="W76" s="98">
        <f>'COGS-PRICE-MARGIN_CWS'!$C97</f>
        <v>0</v>
      </c>
      <c r="X76" s="98">
        <f>'COGS-PRICE-MARGIN_CWS'!$C97</f>
        <v>0</v>
      </c>
      <c r="Y76" s="98">
        <f>'COGS-PRICE-MARGIN_CWS'!$C97</f>
        <v>0</v>
      </c>
      <c r="Z76" s="98">
        <f>'COGS-PRICE-MARGIN_CWS'!$C97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0.75</v>
      </c>
      <c r="P77" s="169">
        <f t="shared" si="28"/>
        <v>1.5</v>
      </c>
      <c r="Q77" s="169">
        <f t="shared" si="28"/>
        <v>1.5</v>
      </c>
      <c r="R77" s="169">
        <f t="shared" si="28"/>
        <v>1.5</v>
      </c>
      <c r="S77" s="90">
        <f t="shared" si="28"/>
        <v>1.75</v>
      </c>
      <c r="T77" s="90">
        <f t="shared" si="28"/>
        <v>2</v>
      </c>
      <c r="U77" s="90">
        <f t="shared" si="28"/>
        <v>1.5</v>
      </c>
      <c r="V77" s="90">
        <f t="shared" si="28"/>
        <v>1.75</v>
      </c>
      <c r="W77" s="90">
        <f t="shared" si="28"/>
        <v>1.5</v>
      </c>
      <c r="X77" s="90">
        <f t="shared" si="28"/>
        <v>1.5</v>
      </c>
      <c r="Y77" s="90">
        <f t="shared" si="28"/>
        <v>1.5</v>
      </c>
      <c r="Z77" s="90">
        <f t="shared" si="28"/>
        <v>0.75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 t="e">
        <f t="shared" si="28"/>
        <v>#VALUE!</v>
      </c>
      <c r="AZ77" s="90" t="e">
        <f t="shared" si="28"/>
        <v>#VALUE!</v>
      </c>
      <c r="BA77" s="90" t="e">
        <f t="shared" si="28"/>
        <v>#VALUE!</v>
      </c>
      <c r="BB77" s="90" t="e">
        <f t="shared" si="28"/>
        <v>#VALUE!</v>
      </c>
      <c r="BC77" s="90" t="e">
        <f t="shared" si="28"/>
        <v>#VALUE!</v>
      </c>
      <c r="BD77" s="90" t="e">
        <f t="shared" si="28"/>
        <v>#VALUE!</v>
      </c>
      <c r="BE77" s="90" t="e">
        <f t="shared" si="28"/>
        <v>#VALUE!</v>
      </c>
      <c r="BF77" s="90" t="e">
        <f t="shared" si="28"/>
        <v>#VALUE!</v>
      </c>
      <c r="BG77" s="90" t="e">
        <f t="shared" si="28"/>
        <v>#VALUE!</v>
      </c>
      <c r="BH77" s="90" t="e">
        <f t="shared" si="28"/>
        <v>#VALUE!</v>
      </c>
      <c r="BI77" s="90" t="e">
        <f t="shared" si="28"/>
        <v>#VALUE!</v>
      </c>
      <c r="BJ77" s="90" t="e">
        <f t="shared" si="28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219885</v>
      </c>
      <c r="P86" s="97">
        <f t="shared" si="29"/>
        <v>340795</v>
      </c>
      <c r="Q86" s="97">
        <f t="shared" si="29"/>
        <v>401250</v>
      </c>
      <c r="R86" s="97">
        <f t="shared" si="29"/>
        <v>401250</v>
      </c>
      <c r="S86" s="97">
        <f t="shared" si="29"/>
        <v>439770</v>
      </c>
      <c r="T86" s="97">
        <f t="shared" si="29"/>
        <v>480965</v>
      </c>
      <c r="U86" s="97">
        <f t="shared" si="29"/>
        <v>401250</v>
      </c>
      <c r="V86" s="97">
        <f t="shared" si="29"/>
        <v>439770</v>
      </c>
      <c r="W86" s="97">
        <f t="shared" si="29"/>
        <v>340795</v>
      </c>
      <c r="X86" s="97">
        <f t="shared" si="29"/>
        <v>340795</v>
      </c>
      <c r="Y86" s="97">
        <f t="shared" si="29"/>
        <v>340795</v>
      </c>
      <c r="Z86" s="97">
        <f t="shared" si="29"/>
        <v>219885</v>
      </c>
      <c r="AA86" s="97">
        <f t="shared" si="29"/>
        <v>1546693.99</v>
      </c>
      <c r="AB86" s="97">
        <f t="shared" si="29"/>
        <v>2482949.5699999998</v>
      </c>
      <c r="AC86" s="97">
        <f t="shared" si="29"/>
        <v>2811441.4299999997</v>
      </c>
      <c r="AD86" s="97">
        <f t="shared" si="29"/>
        <v>2885271.4299999997</v>
      </c>
      <c r="AE86" s="97">
        <f t="shared" si="29"/>
        <v>3191827.98</v>
      </c>
      <c r="AF86" s="97">
        <f t="shared" si="29"/>
        <v>3520319.84</v>
      </c>
      <c r="AG86" s="97">
        <f t="shared" si="29"/>
        <v>2885271.4299999997</v>
      </c>
      <c r="AH86" s="97">
        <f t="shared" si="29"/>
        <v>3191827.98</v>
      </c>
      <c r="AI86" s="97">
        <f t="shared" si="29"/>
        <v>2556779.5699999998</v>
      </c>
      <c r="AJ86" s="97">
        <f t="shared" si="29"/>
        <v>2556779.5699999998</v>
      </c>
      <c r="AK86" s="97">
        <f t="shared" si="29"/>
        <v>2556779.5699999998</v>
      </c>
      <c r="AL86" s="97">
        <f t="shared" si="29"/>
        <v>1571303.99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#REF!</v>
      </c>
      <c r="AZ86" s="97" t="e">
        <f t="shared" si="29"/>
        <v>#REF!</v>
      </c>
      <c r="BA86" s="97" t="e">
        <f t="shared" si="29"/>
        <v>#REF!</v>
      </c>
      <c r="BB86" s="97" t="e">
        <f t="shared" si="29"/>
        <v>#REF!</v>
      </c>
      <c r="BC86" s="97" t="e">
        <f t="shared" si="29"/>
        <v>#REF!</v>
      </c>
      <c r="BD86" s="97" t="e">
        <f t="shared" si="29"/>
        <v>#REF!</v>
      </c>
      <c r="BE86" s="97" t="e">
        <f t="shared" si="29"/>
        <v>#REF!</v>
      </c>
      <c r="BF86" s="97" t="e">
        <f t="shared" si="29"/>
        <v>#REF!</v>
      </c>
      <c r="BG86" s="97" t="e">
        <f t="shared" si="29"/>
        <v>#REF!</v>
      </c>
      <c r="BH86" s="97" t="e">
        <f t="shared" si="29"/>
        <v>#REF!</v>
      </c>
      <c r="BI86" s="97" t="e">
        <f t="shared" si="29"/>
        <v>#REF!</v>
      </c>
      <c r="BJ86" s="97" t="e">
        <f t="shared" si="29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72760</v>
      </c>
      <c r="P87" s="97">
        <f t="shared" si="30"/>
        <v>113420</v>
      </c>
      <c r="Q87" s="97">
        <f t="shared" si="30"/>
        <v>133750</v>
      </c>
      <c r="R87" s="97">
        <f t="shared" si="30"/>
        <v>133750</v>
      </c>
      <c r="S87" s="97">
        <f t="shared" si="30"/>
        <v>145520</v>
      </c>
      <c r="T87" s="97">
        <f t="shared" si="30"/>
        <v>159965</v>
      </c>
      <c r="U87" s="97">
        <f t="shared" si="30"/>
        <v>133750</v>
      </c>
      <c r="V87" s="97">
        <f t="shared" si="30"/>
        <v>145520</v>
      </c>
      <c r="W87" s="97">
        <f t="shared" si="30"/>
        <v>113420</v>
      </c>
      <c r="X87" s="97">
        <f t="shared" si="30"/>
        <v>113420</v>
      </c>
      <c r="Y87" s="97">
        <f t="shared" si="30"/>
        <v>113420</v>
      </c>
      <c r="Z87" s="97">
        <f t="shared" si="30"/>
        <v>72760</v>
      </c>
      <c r="AA87" s="97">
        <f t="shared" si="30"/>
        <v>718192.99</v>
      </c>
      <c r="AB87" s="97">
        <f t="shared" si="30"/>
        <v>1140206.57</v>
      </c>
      <c r="AC87" s="97">
        <f t="shared" si="30"/>
        <v>1297284.43</v>
      </c>
      <c r="AD87" s="97">
        <f t="shared" si="30"/>
        <v>1371114.43</v>
      </c>
      <c r="AE87" s="97">
        <f t="shared" si="30"/>
        <v>1534825.98</v>
      </c>
      <c r="AF87" s="97">
        <f t="shared" si="30"/>
        <v>1691903.84</v>
      </c>
      <c r="AG87" s="97">
        <f t="shared" si="30"/>
        <v>1371114.43</v>
      </c>
      <c r="AH87" s="97">
        <f t="shared" si="30"/>
        <v>1534825.98</v>
      </c>
      <c r="AI87" s="97">
        <f t="shared" si="30"/>
        <v>1214036.57</v>
      </c>
      <c r="AJ87" s="97">
        <f t="shared" si="30"/>
        <v>1214036.57</v>
      </c>
      <c r="AK87" s="97">
        <f t="shared" si="30"/>
        <v>1214036.57</v>
      </c>
      <c r="AL87" s="97">
        <f t="shared" si="30"/>
        <v>742802.99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#REF!</v>
      </c>
      <c r="AZ87" s="97" t="e">
        <f t="shared" si="30"/>
        <v>#REF!</v>
      </c>
      <c r="BA87" s="97" t="e">
        <f t="shared" si="30"/>
        <v>#REF!</v>
      </c>
      <c r="BB87" s="97" t="e">
        <f t="shared" si="30"/>
        <v>#REF!</v>
      </c>
      <c r="BC87" s="97" t="e">
        <f t="shared" si="30"/>
        <v>#REF!</v>
      </c>
      <c r="BD87" s="97" t="e">
        <f t="shared" si="30"/>
        <v>#REF!</v>
      </c>
      <c r="BE87" s="97" t="e">
        <f t="shared" si="30"/>
        <v>#REF!</v>
      </c>
      <c r="BF87" s="97" t="e">
        <f t="shared" si="30"/>
        <v>#REF!</v>
      </c>
      <c r="BG87" s="97" t="e">
        <f t="shared" si="30"/>
        <v>#REF!</v>
      </c>
      <c r="BH87" s="97" t="e">
        <f t="shared" si="30"/>
        <v>#REF!</v>
      </c>
      <c r="BI87" s="97" t="e">
        <f t="shared" si="30"/>
        <v>#REF!</v>
      </c>
      <c r="BJ87" s="97" t="e">
        <f t="shared" si="30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128400.75</v>
      </c>
      <c r="P88" s="97">
        <f t="shared" si="31"/>
        <v>229516.5</v>
      </c>
      <c r="Q88" s="97">
        <f t="shared" si="31"/>
        <v>229516.5</v>
      </c>
      <c r="R88" s="97">
        <f t="shared" si="31"/>
        <v>229516.5</v>
      </c>
      <c r="S88" s="97">
        <f t="shared" si="31"/>
        <v>254126.75</v>
      </c>
      <c r="T88" s="97">
        <f t="shared" si="31"/>
        <v>278737</v>
      </c>
      <c r="U88" s="97">
        <f t="shared" si="31"/>
        <v>229516.5</v>
      </c>
      <c r="V88" s="97">
        <f t="shared" si="31"/>
        <v>254126.75</v>
      </c>
      <c r="W88" s="97">
        <f t="shared" si="31"/>
        <v>229516.5</v>
      </c>
      <c r="X88" s="97">
        <f t="shared" si="31"/>
        <v>229516.5</v>
      </c>
      <c r="Y88" s="97">
        <f t="shared" si="31"/>
        <v>229516.5</v>
      </c>
      <c r="Z88" s="97">
        <f t="shared" si="31"/>
        <v>128400.75</v>
      </c>
      <c r="AA88" s="97" t="e">
        <f t="shared" si="31"/>
        <v>#REF!</v>
      </c>
      <c r="AB88" s="97" t="e">
        <f t="shared" si="31"/>
        <v>#REF!</v>
      </c>
      <c r="AC88" s="97" t="e">
        <f t="shared" si="31"/>
        <v>#REF!</v>
      </c>
      <c r="AD88" s="97" t="e">
        <f t="shared" si="31"/>
        <v>#REF!</v>
      </c>
      <c r="AE88" s="97" t="e">
        <f t="shared" si="31"/>
        <v>#REF!</v>
      </c>
      <c r="AF88" s="97" t="e">
        <f t="shared" si="31"/>
        <v>#REF!</v>
      </c>
      <c r="AG88" s="97" t="e">
        <f t="shared" si="31"/>
        <v>#REF!</v>
      </c>
      <c r="AH88" s="97" t="e">
        <f t="shared" si="31"/>
        <v>#REF!</v>
      </c>
      <c r="AI88" s="97" t="e">
        <f t="shared" si="31"/>
        <v>#REF!</v>
      </c>
      <c r="AJ88" s="97" t="e">
        <f t="shared" si="31"/>
        <v>#REF!</v>
      </c>
      <c r="AK88" s="97" t="e">
        <f t="shared" si="31"/>
        <v>#REF!</v>
      </c>
      <c r="AL88" s="97" t="e">
        <f t="shared" si="31"/>
        <v>#REF!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 t="e">
        <f t="shared" si="31"/>
        <v>#VALUE!</v>
      </c>
      <c r="AZ88" s="97" t="e">
        <f t="shared" si="31"/>
        <v>#VALUE!</v>
      </c>
      <c r="BA88" s="97" t="e">
        <f t="shared" si="31"/>
        <v>#VALUE!</v>
      </c>
      <c r="BB88" s="97" t="e">
        <f t="shared" si="31"/>
        <v>#VALUE!</v>
      </c>
      <c r="BC88" s="97" t="e">
        <f t="shared" si="31"/>
        <v>#VALUE!</v>
      </c>
      <c r="BD88" s="97" t="e">
        <f t="shared" si="31"/>
        <v>#VALUE!</v>
      </c>
      <c r="BE88" s="97" t="e">
        <f t="shared" si="31"/>
        <v>#VALUE!</v>
      </c>
      <c r="BF88" s="97" t="e">
        <f t="shared" si="31"/>
        <v>#VALUE!</v>
      </c>
      <c r="BG88" s="97" t="e">
        <f t="shared" si="31"/>
        <v>#VALUE!</v>
      </c>
      <c r="BH88" s="97" t="e">
        <f t="shared" si="31"/>
        <v>#VALUE!</v>
      </c>
      <c r="BI88" s="97" t="e">
        <f t="shared" si="31"/>
        <v>#VALUE!</v>
      </c>
      <c r="BJ88" s="97" t="e">
        <f t="shared" si="31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56175.75</v>
      </c>
      <c r="P89" s="97">
        <f t="shared" si="32"/>
        <v>99511.5</v>
      </c>
      <c r="Q89" s="97">
        <f t="shared" si="32"/>
        <v>99511.5</v>
      </c>
      <c r="R89" s="97">
        <f t="shared" si="32"/>
        <v>99511.5</v>
      </c>
      <c r="S89" s="97">
        <f t="shared" si="32"/>
        <v>109676.75</v>
      </c>
      <c r="T89" s="97">
        <f t="shared" si="32"/>
        <v>119842</v>
      </c>
      <c r="U89" s="97">
        <f t="shared" si="32"/>
        <v>99511.5</v>
      </c>
      <c r="V89" s="97">
        <f t="shared" si="32"/>
        <v>109676.75</v>
      </c>
      <c r="W89" s="97">
        <f t="shared" si="32"/>
        <v>99511.5</v>
      </c>
      <c r="X89" s="97">
        <f t="shared" si="32"/>
        <v>99511.5</v>
      </c>
      <c r="Y89" s="97">
        <f t="shared" si="32"/>
        <v>99511.5</v>
      </c>
      <c r="Z89" s="97">
        <f t="shared" si="32"/>
        <v>56175.75</v>
      </c>
      <c r="AA89" s="97" t="e">
        <f t="shared" si="32"/>
        <v>#REF!</v>
      </c>
      <c r="AB89" s="97" t="e">
        <f t="shared" si="32"/>
        <v>#REF!</v>
      </c>
      <c r="AC89" s="97" t="e">
        <f t="shared" si="32"/>
        <v>#REF!</v>
      </c>
      <c r="AD89" s="97" t="e">
        <f t="shared" si="32"/>
        <v>#REF!</v>
      </c>
      <c r="AE89" s="97" t="e">
        <f t="shared" si="32"/>
        <v>#REF!</v>
      </c>
      <c r="AF89" s="97" t="e">
        <f t="shared" si="32"/>
        <v>#REF!</v>
      </c>
      <c r="AG89" s="97" t="e">
        <f t="shared" si="32"/>
        <v>#REF!</v>
      </c>
      <c r="AH89" s="97" t="e">
        <f t="shared" si="32"/>
        <v>#REF!</v>
      </c>
      <c r="AI89" s="97" t="e">
        <f t="shared" si="32"/>
        <v>#REF!</v>
      </c>
      <c r="AJ89" s="97" t="e">
        <f t="shared" si="32"/>
        <v>#REF!</v>
      </c>
      <c r="AK89" s="97" t="e">
        <f t="shared" si="32"/>
        <v>#REF!</v>
      </c>
      <c r="AL89" s="97" t="e">
        <f t="shared" si="32"/>
        <v>#REF!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 t="e">
        <f t="shared" si="32"/>
        <v>#VALUE!</v>
      </c>
      <c r="AZ89" s="97" t="e">
        <f t="shared" si="32"/>
        <v>#VALUE!</v>
      </c>
      <c r="BA89" s="97" t="e">
        <f t="shared" si="32"/>
        <v>#VALUE!</v>
      </c>
      <c r="BB89" s="97" t="e">
        <f t="shared" si="32"/>
        <v>#VALUE!</v>
      </c>
      <c r="BC89" s="97" t="e">
        <f t="shared" si="32"/>
        <v>#VALUE!</v>
      </c>
      <c r="BD89" s="97" t="e">
        <f t="shared" si="32"/>
        <v>#VALUE!</v>
      </c>
      <c r="BE89" s="97" t="e">
        <f t="shared" si="32"/>
        <v>#VALUE!</v>
      </c>
      <c r="BF89" s="97" t="e">
        <f t="shared" si="32"/>
        <v>#VALUE!</v>
      </c>
      <c r="BG89" s="97" t="e">
        <f t="shared" si="32"/>
        <v>#VALUE!</v>
      </c>
      <c r="BH89" s="97" t="e">
        <f t="shared" si="32"/>
        <v>#VALUE!</v>
      </c>
      <c r="BI89" s="97" t="e">
        <f t="shared" si="32"/>
        <v>#VALUE!</v>
      </c>
      <c r="BJ89" s="97" t="e">
        <f t="shared" si="32"/>
        <v>#VALUE!</v>
      </c>
    </row>
    <row r="90" spans="1:64" x14ac:dyDescent="0.15">
      <c r="A90" s="33" t="s">
        <v>369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348285.75</v>
      </c>
      <c r="P90" s="97">
        <f t="shared" si="33"/>
        <v>570311.5</v>
      </c>
      <c r="Q90" s="97">
        <f t="shared" si="33"/>
        <v>630766.5</v>
      </c>
      <c r="R90" s="97">
        <f t="shared" si="33"/>
        <v>630766.5</v>
      </c>
      <c r="S90" s="97">
        <f t="shared" si="33"/>
        <v>693896.75</v>
      </c>
      <c r="T90" s="97">
        <f t="shared" si="33"/>
        <v>759702</v>
      </c>
      <c r="U90" s="97">
        <f t="shared" si="33"/>
        <v>630766.5</v>
      </c>
      <c r="V90" s="97">
        <f t="shared" si="33"/>
        <v>693896.75</v>
      </c>
      <c r="W90" s="97">
        <f t="shared" si="33"/>
        <v>570311.5</v>
      </c>
      <c r="X90" s="97">
        <f t="shared" si="33"/>
        <v>570311.5</v>
      </c>
      <c r="Y90" s="97">
        <f t="shared" si="33"/>
        <v>570311.5</v>
      </c>
      <c r="Z90" s="97">
        <f t="shared" si="33"/>
        <v>348285.75</v>
      </c>
      <c r="AA90" s="97" t="e">
        <f t="shared" si="33"/>
        <v>#REF!</v>
      </c>
      <c r="AB90" s="97" t="e">
        <f t="shared" si="33"/>
        <v>#REF!</v>
      </c>
      <c r="AC90" s="97" t="e">
        <f t="shared" si="33"/>
        <v>#REF!</v>
      </c>
      <c r="AD90" s="97" t="e">
        <f t="shared" si="33"/>
        <v>#REF!</v>
      </c>
      <c r="AE90" s="97" t="e">
        <f t="shared" si="33"/>
        <v>#REF!</v>
      </c>
      <c r="AF90" s="97" t="e">
        <f t="shared" si="33"/>
        <v>#REF!</v>
      </c>
      <c r="AG90" s="97" t="e">
        <f t="shared" si="33"/>
        <v>#REF!</v>
      </c>
      <c r="AH90" s="97" t="e">
        <f t="shared" si="33"/>
        <v>#REF!</v>
      </c>
      <c r="AI90" s="97" t="e">
        <f t="shared" ref="AI90:BJ90" si="34">AI45+AI44+AI41+AI40+AI17+AI54+AI77+AI78+AI81+AI82</f>
        <v>#REF!</v>
      </c>
      <c r="AJ90" s="97" t="e">
        <f t="shared" si="34"/>
        <v>#REF!</v>
      </c>
      <c r="AK90" s="97" t="e">
        <f t="shared" si="34"/>
        <v>#REF!</v>
      </c>
      <c r="AL90" s="97" t="e">
        <f t="shared" si="34"/>
        <v>#REF!</v>
      </c>
      <c r="AM90" s="97" t="e">
        <f t="shared" si="34"/>
        <v>#REF!</v>
      </c>
      <c r="AN90" s="97" t="e">
        <f t="shared" si="34"/>
        <v>#REF!</v>
      </c>
      <c r="AO90" s="97" t="e">
        <f t="shared" si="34"/>
        <v>#REF!</v>
      </c>
      <c r="AP90" s="97" t="e">
        <f t="shared" si="34"/>
        <v>#REF!</v>
      </c>
      <c r="AQ90" s="97" t="e">
        <f t="shared" si="34"/>
        <v>#REF!</v>
      </c>
      <c r="AR90" s="97" t="e">
        <f t="shared" si="34"/>
        <v>#REF!</v>
      </c>
      <c r="AS90" s="97" t="e">
        <f t="shared" si="34"/>
        <v>#REF!</v>
      </c>
      <c r="AT90" s="97" t="e">
        <f t="shared" si="34"/>
        <v>#REF!</v>
      </c>
      <c r="AU90" s="97" t="e">
        <f t="shared" si="34"/>
        <v>#REF!</v>
      </c>
      <c r="AV90" s="97" t="e">
        <f t="shared" si="34"/>
        <v>#REF!</v>
      </c>
      <c r="AW90" s="97" t="e">
        <f t="shared" si="34"/>
        <v>#REF!</v>
      </c>
      <c r="AX90" s="97" t="e">
        <f t="shared" si="34"/>
        <v>#REF!</v>
      </c>
      <c r="AY90" s="97" t="e">
        <f t="shared" si="34"/>
        <v>#REF!</v>
      </c>
      <c r="AZ90" s="97" t="e">
        <f t="shared" si="34"/>
        <v>#REF!</v>
      </c>
      <c r="BA90" s="97" t="e">
        <f t="shared" si="34"/>
        <v>#REF!</v>
      </c>
      <c r="BB90" s="97" t="e">
        <f t="shared" si="34"/>
        <v>#REF!</v>
      </c>
      <c r="BC90" s="97" t="e">
        <f t="shared" si="34"/>
        <v>#REF!</v>
      </c>
      <c r="BD90" s="97" t="e">
        <f t="shared" si="34"/>
        <v>#REF!</v>
      </c>
      <c r="BE90" s="97" t="e">
        <f t="shared" si="34"/>
        <v>#REF!</v>
      </c>
      <c r="BF90" s="97" t="e">
        <f t="shared" si="34"/>
        <v>#REF!</v>
      </c>
      <c r="BG90" s="97" t="e">
        <f t="shared" si="34"/>
        <v>#REF!</v>
      </c>
      <c r="BH90" s="97" t="e">
        <f t="shared" si="34"/>
        <v>#REF!</v>
      </c>
      <c r="BI90" s="97" t="e">
        <f t="shared" si="34"/>
        <v>#REF!</v>
      </c>
      <c r="BJ90" s="97" t="e">
        <f t="shared" si="34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128935.75</v>
      </c>
      <c r="P91" s="97">
        <f t="shared" si="35"/>
        <v>212931.5</v>
      </c>
      <c r="Q91" s="97">
        <f t="shared" si="35"/>
        <v>233261.5</v>
      </c>
      <c r="R91" s="97">
        <f t="shared" si="35"/>
        <v>233261.5</v>
      </c>
      <c r="S91" s="97">
        <f t="shared" si="35"/>
        <v>255196.75</v>
      </c>
      <c r="T91" s="97">
        <f t="shared" si="35"/>
        <v>279807</v>
      </c>
      <c r="U91" s="97">
        <f t="shared" si="35"/>
        <v>233261.5</v>
      </c>
      <c r="V91" s="97">
        <f t="shared" si="35"/>
        <v>255196.75</v>
      </c>
      <c r="W91" s="97">
        <f t="shared" si="35"/>
        <v>212931.5</v>
      </c>
      <c r="X91" s="97">
        <f t="shared" si="35"/>
        <v>212931.5</v>
      </c>
      <c r="Y91" s="97">
        <f t="shared" si="35"/>
        <v>212931.5</v>
      </c>
      <c r="Z91" s="97">
        <f t="shared" si="35"/>
        <v>128935.75</v>
      </c>
      <c r="AA91" s="97" t="e">
        <f t="shared" si="35"/>
        <v>#REF!</v>
      </c>
      <c r="AB91" s="97" t="e">
        <f t="shared" si="35"/>
        <v>#REF!</v>
      </c>
      <c r="AC91" s="97" t="e">
        <f t="shared" si="35"/>
        <v>#REF!</v>
      </c>
      <c r="AD91" s="97" t="e">
        <f t="shared" si="35"/>
        <v>#REF!</v>
      </c>
      <c r="AE91" s="97" t="e">
        <f t="shared" si="35"/>
        <v>#REF!</v>
      </c>
      <c r="AF91" s="97" t="e">
        <f t="shared" si="35"/>
        <v>#REF!</v>
      </c>
      <c r="AG91" s="97" t="e">
        <f t="shared" si="35"/>
        <v>#REF!</v>
      </c>
      <c r="AH91" s="97" t="e">
        <f t="shared" si="35"/>
        <v>#REF!</v>
      </c>
      <c r="AI91" s="97" t="e">
        <f t="shared" ref="AI91:BJ91" si="36">AI28+AI40+AI41+AI44+AI45+AI65+AI77+AI78+AI81+AI82</f>
        <v>#REF!</v>
      </c>
      <c r="AJ91" s="97" t="e">
        <f t="shared" si="36"/>
        <v>#REF!</v>
      </c>
      <c r="AK91" s="97" t="e">
        <f t="shared" si="36"/>
        <v>#REF!</v>
      </c>
      <c r="AL91" s="97" t="e">
        <f t="shared" si="36"/>
        <v>#REF!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#REF!</v>
      </c>
      <c r="AZ91" s="97" t="e">
        <f t="shared" si="36"/>
        <v>#REF!</v>
      </c>
      <c r="BA91" s="97" t="e">
        <f t="shared" si="36"/>
        <v>#REF!</v>
      </c>
      <c r="BB91" s="97" t="e">
        <f t="shared" si="36"/>
        <v>#REF!</v>
      </c>
      <c r="BC91" s="97" t="e">
        <f t="shared" si="36"/>
        <v>#REF!</v>
      </c>
      <c r="BD91" s="97" t="e">
        <f t="shared" si="36"/>
        <v>#REF!</v>
      </c>
      <c r="BE91" s="97" t="e">
        <f t="shared" si="36"/>
        <v>#REF!</v>
      </c>
      <c r="BF91" s="97" t="e">
        <f t="shared" si="36"/>
        <v>#REF!</v>
      </c>
      <c r="BG91" s="97" t="e">
        <f t="shared" si="36"/>
        <v>#REF!</v>
      </c>
      <c r="BH91" s="97" t="e">
        <f t="shared" si="36"/>
        <v>#REF!</v>
      </c>
      <c r="BI91" s="97" t="e">
        <f t="shared" si="36"/>
        <v>#REF!</v>
      </c>
      <c r="BJ91" s="97" t="e">
        <f t="shared" si="36"/>
        <v>#REF!</v>
      </c>
      <c r="BK91" s="118" t="e">
        <f>SUM(C91:BJ91)</f>
        <v>#REF!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M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>N$86+N$88</f>
        <v>79620</v>
      </c>
      <c r="O92" s="103">
        <f>O$86+O$88</f>
        <v>348285.75</v>
      </c>
      <c r="P92" s="103">
        <f t="shared" ref="P92:Z92" si="39">P$86+P$88</f>
        <v>570311.5</v>
      </c>
      <c r="Q92" s="103">
        <f t="shared" si="39"/>
        <v>630766.5</v>
      </c>
      <c r="R92" s="103">
        <f t="shared" si="39"/>
        <v>630766.5</v>
      </c>
      <c r="S92" s="103">
        <f t="shared" si="39"/>
        <v>693896.75</v>
      </c>
      <c r="T92" s="103">
        <f t="shared" si="39"/>
        <v>759702</v>
      </c>
      <c r="U92" s="103">
        <f t="shared" si="39"/>
        <v>630766.5</v>
      </c>
      <c r="V92" s="103">
        <f t="shared" si="39"/>
        <v>693896.75</v>
      </c>
      <c r="W92" s="103">
        <f t="shared" si="39"/>
        <v>570311.5</v>
      </c>
      <c r="X92" s="103">
        <f t="shared" si="39"/>
        <v>570311.5</v>
      </c>
      <c r="Y92" s="103">
        <f t="shared" si="39"/>
        <v>570311.5</v>
      </c>
      <c r="Z92" s="103">
        <f t="shared" si="39"/>
        <v>348285.75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>N$87+N$89</f>
        <v>27620</v>
      </c>
      <c r="O93" s="103">
        <f>O$87+O$89</f>
        <v>128935.75</v>
      </c>
      <c r="P93" s="103">
        <f t="shared" ref="P93:Z93" si="40">P$87+P$89</f>
        <v>212931.5</v>
      </c>
      <c r="Q93" s="103">
        <f t="shared" si="40"/>
        <v>233261.5</v>
      </c>
      <c r="R93" s="103">
        <f t="shared" si="40"/>
        <v>233261.5</v>
      </c>
      <c r="S93" s="103">
        <f t="shared" si="40"/>
        <v>255196.75</v>
      </c>
      <c r="T93" s="103">
        <f t="shared" si="40"/>
        <v>279807</v>
      </c>
      <c r="U93" s="103">
        <f t="shared" si="40"/>
        <v>233261.5</v>
      </c>
      <c r="V93" s="103">
        <f t="shared" si="40"/>
        <v>255196.75</v>
      </c>
      <c r="W93" s="103">
        <f t="shared" si="40"/>
        <v>212931.5</v>
      </c>
      <c r="X93" s="103">
        <f t="shared" si="40"/>
        <v>212931.5</v>
      </c>
      <c r="Y93" s="103">
        <f t="shared" si="40"/>
        <v>212931.5</v>
      </c>
      <c r="Z93" s="103">
        <f t="shared" si="40"/>
        <v>128935.75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37</v>
      </c>
      <c r="AE66" s="102">
        <f t="shared" si="1"/>
        <v>59</v>
      </c>
      <c r="AF66" s="102">
        <f t="shared" si="1"/>
        <v>67</v>
      </c>
      <c r="AG66" s="102">
        <f t="shared" si="1"/>
        <v>70</v>
      </c>
      <c r="AH66" s="102">
        <f t="shared" si="1"/>
        <v>78</v>
      </c>
      <c r="AI66" s="102">
        <f t="shared" si="1"/>
        <v>86</v>
      </c>
      <c r="AJ66" s="102">
        <f t="shared" si="1"/>
        <v>70</v>
      </c>
      <c r="AK66" s="102">
        <f t="shared" si="1"/>
        <v>78</v>
      </c>
      <c r="AL66" s="102">
        <f t="shared" si="1"/>
        <v>62</v>
      </c>
      <c r="AM66" s="102">
        <f t="shared" si="1"/>
        <v>62</v>
      </c>
      <c r="AN66" s="102">
        <f t="shared" si="1"/>
        <v>62</v>
      </c>
      <c r="AO66" s="102">
        <f t="shared" si="1"/>
        <v>38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24610</v>
      </c>
      <c r="AE67" s="102">
        <f>'COGS-PRICE-MARGIN_CWS'!$D83</f>
        <v>24610</v>
      </c>
      <c r="AF67" s="102">
        <f>'COGS-PRICE-MARGIN_CWS'!$D83</f>
        <v>24610</v>
      </c>
      <c r="AG67" s="102">
        <f>'COGS-PRICE-MARGIN_CWS'!$D83</f>
        <v>24610</v>
      </c>
      <c r="AH67" s="102">
        <f>'COGS-PRICE-MARGIN_CWS'!$D83</f>
        <v>24610</v>
      </c>
      <c r="AI67" s="102">
        <f>'COGS-PRICE-MARGIN_CWS'!$D83</f>
        <v>24610</v>
      </c>
      <c r="AJ67" s="102">
        <f>'COGS-PRICE-MARGIN_CWS'!$D83</f>
        <v>24610</v>
      </c>
      <c r="AK67" s="102">
        <f>'COGS-PRICE-MARGIN_CWS'!$D83</f>
        <v>24610</v>
      </c>
      <c r="AL67" s="102">
        <f>'COGS-PRICE-MARGIN_CWS'!$D83</f>
        <v>24610</v>
      </c>
      <c r="AM67" s="102">
        <f>'COGS-PRICE-MARGIN_CWS'!$D83</f>
        <v>24610</v>
      </c>
      <c r="AN67" s="102">
        <f>'COGS-PRICE-MARGIN_CWS'!$D83</f>
        <v>24610</v>
      </c>
      <c r="AO67" s="102">
        <f>'COGS-PRICE-MARGIN_CWS'!$D83</f>
        <v>24610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910570</v>
      </c>
      <c r="AE68" s="102">
        <f t="shared" si="2"/>
        <v>1451990</v>
      </c>
      <c r="AF68" s="102">
        <f t="shared" si="2"/>
        <v>1648870</v>
      </c>
      <c r="AG68" s="102">
        <f t="shared" si="2"/>
        <v>1722700</v>
      </c>
      <c r="AH68" s="102">
        <f t="shared" si="2"/>
        <v>1919580</v>
      </c>
      <c r="AI68" s="102">
        <f t="shared" si="2"/>
        <v>2116460</v>
      </c>
      <c r="AJ68" s="102">
        <f t="shared" si="2"/>
        <v>1722700</v>
      </c>
      <c r="AK68" s="102">
        <f t="shared" si="2"/>
        <v>1919580</v>
      </c>
      <c r="AL68" s="102">
        <f t="shared" ref="AL68:BM68" si="3">AL67*AL66</f>
        <v>1525820</v>
      </c>
      <c r="AM68" s="102">
        <f t="shared" si="3"/>
        <v>1525820</v>
      </c>
      <c r="AN68" s="102">
        <f t="shared" si="3"/>
        <v>1525820</v>
      </c>
      <c r="AO68" s="102">
        <f t="shared" si="3"/>
        <v>935180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769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18925090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3</v>
      </c>
      <c r="AE139" s="169">
        <f t="shared" si="5"/>
        <v>5</v>
      </c>
      <c r="AF139" s="169">
        <f t="shared" si="5"/>
        <v>6</v>
      </c>
      <c r="AG139" s="169">
        <f t="shared" si="5"/>
        <v>8</v>
      </c>
      <c r="AH139" s="169">
        <f t="shared" si="5"/>
        <v>8</v>
      </c>
      <c r="AI139" s="169">
        <f t="shared" si="5"/>
        <v>9</v>
      </c>
      <c r="AJ139" s="169">
        <f t="shared" si="5"/>
        <v>8</v>
      </c>
      <c r="AK139" s="169">
        <f t="shared" si="5"/>
        <v>8</v>
      </c>
      <c r="AL139" s="169">
        <f t="shared" si="5"/>
        <v>6</v>
      </c>
      <c r="AM139" s="169">
        <f t="shared" si="5"/>
        <v>6</v>
      </c>
      <c r="AN139" s="169">
        <f t="shared" si="5"/>
        <v>6</v>
      </c>
      <c r="AO139" s="169">
        <f t="shared" si="5"/>
        <v>4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7017612.5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348285.75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7017612.5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6748946.75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348285.75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268665.75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348285.75</v>
      </c>
      <c r="Q14" s="9">
        <f>'REV-REVCALC_CWS'!P90</f>
        <v>570311.5</v>
      </c>
      <c r="R14" s="9">
        <f>'REV-REVCALC_CWS'!Q90</f>
        <v>630766.5</v>
      </c>
      <c r="S14" s="9">
        <f>'REV-REVCALC_CWS'!R90</f>
        <v>630766.5</v>
      </c>
      <c r="T14" s="9">
        <f>'REV-REVCALC_CWS'!S90</f>
        <v>693896.75</v>
      </c>
      <c r="U14" s="9">
        <f>'REV-REVCALC_CWS'!T90</f>
        <v>759702</v>
      </c>
      <c r="V14" s="9">
        <f>'REV-REVCALC_CWS'!U90</f>
        <v>630766.5</v>
      </c>
      <c r="W14" s="9">
        <f>'REV-REVCALC_CWS'!V90</f>
        <v>693896.75</v>
      </c>
      <c r="X14" s="9">
        <f>'REV-REVCALC_CWS'!W90</f>
        <v>570311.5</v>
      </c>
      <c r="Y14" s="9">
        <f>'REV-REVCALC_CWS'!X90</f>
        <v>570311.5</v>
      </c>
      <c r="Z14" s="9">
        <f>'REV-REVCALC_CWS'!Y90</f>
        <v>570311.5</v>
      </c>
      <c r="AA14" s="9">
        <f>'REV-REVCALC_CWS'!Z90</f>
        <v>348285.75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348285.75</v>
      </c>
      <c r="R16" s="66">
        <f t="shared" si="0"/>
        <v>570311.5</v>
      </c>
      <c r="S16" s="66">
        <f t="shared" si="0"/>
        <v>630766.5</v>
      </c>
      <c r="T16" s="66">
        <f t="shared" si="0"/>
        <v>630766.5</v>
      </c>
      <c r="U16" s="66">
        <f t="shared" si="0"/>
        <v>693896.75</v>
      </c>
      <c r="V16" s="66">
        <f t="shared" si="0"/>
        <v>759702</v>
      </c>
      <c r="W16" s="66">
        <f t="shared" si="0"/>
        <v>630766.5</v>
      </c>
      <c r="X16" s="66">
        <f t="shared" si="0"/>
        <v>693896.75</v>
      </c>
      <c r="Y16" s="66">
        <f t="shared" si="0"/>
        <v>570311.5</v>
      </c>
      <c r="Z16" s="66">
        <f t="shared" si="0"/>
        <v>570311.5</v>
      </c>
      <c r="AA16" s="66">
        <f t="shared" si="0"/>
        <v>570311.5</v>
      </c>
      <c r="AB16" s="66">
        <f t="shared" si="0"/>
        <v>348285.75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348285.75</v>
      </c>
      <c r="Q17" s="140">
        <f t="shared" si="2"/>
        <v>570311.5</v>
      </c>
      <c r="R17" s="140">
        <f t="shared" si="2"/>
        <v>630766.5</v>
      </c>
      <c r="S17" s="140">
        <f t="shared" si="2"/>
        <v>630766.5</v>
      </c>
      <c r="T17" s="140">
        <f t="shared" si="2"/>
        <v>693896.75</v>
      </c>
      <c r="U17" s="140">
        <f t="shared" si="2"/>
        <v>759702</v>
      </c>
      <c r="V17" s="140">
        <f t="shared" si="2"/>
        <v>630766.5</v>
      </c>
      <c r="W17" s="140">
        <f t="shared" si="2"/>
        <v>693896.75</v>
      </c>
      <c r="X17" s="140">
        <f t="shared" si="2"/>
        <v>570311.5</v>
      </c>
      <c r="Y17" s="140">
        <f t="shared" si="2"/>
        <v>570311.5</v>
      </c>
      <c r="Z17" s="140">
        <f t="shared" si="2"/>
        <v>570311.5</v>
      </c>
      <c r="AA17" s="140">
        <f t="shared" si="2"/>
        <v>348285.75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348285.75</v>
      </c>
      <c r="R18" s="140">
        <f t="shared" si="4"/>
        <v>570311.5</v>
      </c>
      <c r="S18" s="140">
        <f t="shared" si="4"/>
        <v>630766.5</v>
      </c>
      <c r="T18" s="140">
        <f t="shared" si="4"/>
        <v>630766.5</v>
      </c>
      <c r="U18" s="140">
        <f t="shared" si="4"/>
        <v>693896.75</v>
      </c>
      <c r="V18" s="140">
        <f t="shared" si="4"/>
        <v>759702</v>
      </c>
      <c r="W18" s="140">
        <f t="shared" si="4"/>
        <v>630766.5</v>
      </c>
      <c r="X18" s="140">
        <f t="shared" si="4"/>
        <v>693896.75</v>
      </c>
      <c r="Y18" s="140">
        <f t="shared" si="4"/>
        <v>570311.5</v>
      </c>
      <c r="Z18" s="140">
        <f t="shared" si="4"/>
        <v>570311.5</v>
      </c>
      <c r="AA18" s="140">
        <f t="shared" si="4"/>
        <v>570311.5</v>
      </c>
      <c r="AB18" s="140">
        <f t="shared" si="4"/>
        <v>348285.75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348285.75</v>
      </c>
      <c r="Q19" s="66">
        <f t="shared" si="6"/>
        <v>570311.5</v>
      </c>
      <c r="R19" s="66">
        <f t="shared" si="6"/>
        <v>630766.5</v>
      </c>
      <c r="S19" s="66">
        <f t="shared" si="6"/>
        <v>630766.5</v>
      </c>
      <c r="T19" s="66">
        <f t="shared" si="6"/>
        <v>693896.75</v>
      </c>
      <c r="U19" s="66">
        <f t="shared" si="6"/>
        <v>759702</v>
      </c>
      <c r="V19" s="66">
        <f t="shared" si="6"/>
        <v>630766.5</v>
      </c>
      <c r="W19" s="66">
        <f t="shared" si="6"/>
        <v>693896.75</v>
      </c>
      <c r="X19" s="66">
        <f t="shared" si="6"/>
        <v>570311.5</v>
      </c>
      <c r="Y19" s="66">
        <f t="shared" si="6"/>
        <v>570311.5</v>
      </c>
      <c r="Z19" s="66">
        <f t="shared" si="6"/>
        <v>570311.5</v>
      </c>
      <c r="AA19" s="66">
        <f t="shared" si="6"/>
        <v>348285.75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268665.75</v>
      </c>
      <c r="Q20" s="140">
        <f t="shared" si="8"/>
        <v>222025.75</v>
      </c>
      <c r="R20" s="140">
        <f t="shared" si="8"/>
        <v>60455</v>
      </c>
      <c r="S20" s="140">
        <f t="shared" si="8"/>
        <v>0</v>
      </c>
      <c r="T20" s="140">
        <f t="shared" si="8"/>
        <v>63130.25</v>
      </c>
      <c r="U20" s="140">
        <f t="shared" si="8"/>
        <v>65805.25</v>
      </c>
      <c r="V20" s="140">
        <f t="shared" si="8"/>
        <v>-128935.5</v>
      </c>
      <c r="W20" s="140">
        <f t="shared" si="8"/>
        <v>63130.25</v>
      </c>
      <c r="X20" s="140">
        <f t="shared" si="8"/>
        <v>-123585.25</v>
      </c>
      <c r="Y20" s="140">
        <f t="shared" si="8"/>
        <v>0</v>
      </c>
      <c r="Z20" s="140">
        <f t="shared" si="8"/>
        <v>0</v>
      </c>
      <c r="AA20" s="140">
        <f t="shared" si="8"/>
        <v>-222025.75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3223.3937500000002</v>
      </c>
      <c r="U175" s="26">
        <f>'COSM-BONUS_CWS'!S72</f>
        <v>5323.2875000000004</v>
      </c>
      <c r="V175" s="26">
        <f>'COSM-BONUS_CWS'!T72</f>
        <v>5831.5375000000004</v>
      </c>
      <c r="W175" s="26">
        <f>'COSM-BONUS_CWS'!U72</f>
        <v>5831.5375000000004</v>
      </c>
      <c r="X175" s="26">
        <f>'COSM-BONUS_CWS'!V72</f>
        <v>6379.9187500000007</v>
      </c>
      <c r="Y175" s="26">
        <f>'COSM-BONUS_CWS'!W72</f>
        <v>6995.1750000000002</v>
      </c>
      <c r="Z175" s="26">
        <f>'COSM-BONUS_CWS'!X72</f>
        <v>5831.5375000000004</v>
      </c>
      <c r="AA175" s="26">
        <f>'COSM-BONUS_CWS'!Y72</f>
        <v>6379.9187500000007</v>
      </c>
      <c r="AB175" s="26">
        <f>'COSM-BONUS_CWS'!Z72</f>
        <v>5323.2875000000004</v>
      </c>
      <c r="AC175" s="26">
        <f>'COSM-BONUS_CWS'!AA72</f>
        <v>5323.2875000000004</v>
      </c>
      <c r="AD175" s="26">
        <f>'COSM-BONUS_CWS'!AB72</f>
        <v>5323.2875000000004</v>
      </c>
      <c r="AE175" s="26">
        <f>'COSM-BONUS_CWS'!AC72</f>
        <v>3223.3937500000002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1403223.39375</v>
      </c>
      <c r="U176" s="26">
        <f t="shared" si="70"/>
        <v>1405323.2875000001</v>
      </c>
      <c r="V176" s="26">
        <f t="shared" si="70"/>
        <v>1405831.5375000001</v>
      </c>
      <c r="W176" s="26">
        <f t="shared" si="70"/>
        <v>1405831.5375000001</v>
      </c>
      <c r="X176" s="26">
        <f t="shared" si="70"/>
        <v>1406379.91875</v>
      </c>
      <c r="Y176" s="26">
        <f t="shared" si="70"/>
        <v>1406995.175</v>
      </c>
      <c r="Z176" s="26">
        <f t="shared" si="70"/>
        <v>1405831.5375000001</v>
      </c>
      <c r="AA176" s="26">
        <f t="shared" si="70"/>
        <v>1406379.91875</v>
      </c>
      <c r="AB176" s="26">
        <f t="shared" si="70"/>
        <v>1405323.2875000001</v>
      </c>
      <c r="AC176" s="26">
        <f t="shared" si="70"/>
        <v>1405323.2875000001</v>
      </c>
      <c r="AD176" s="26">
        <f t="shared" si="70"/>
        <v>1405323.2875000001</v>
      </c>
      <c r="AE176" s="26">
        <f t="shared" si="70"/>
        <v>1403223.39375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3223.3937500000002</v>
      </c>
      <c r="U209" s="26">
        <f t="shared" si="100"/>
        <v>5323.2875000000004</v>
      </c>
      <c r="V209" s="26">
        <f t="shared" si="100"/>
        <v>5831.5375000000004</v>
      </c>
      <c r="W209" s="26">
        <f t="shared" si="100"/>
        <v>5831.5375000000004</v>
      </c>
      <c r="X209" s="26">
        <f t="shared" si="100"/>
        <v>6379.9187500000007</v>
      </c>
      <c r="Y209" s="26">
        <f t="shared" si="100"/>
        <v>6995.1750000000002</v>
      </c>
      <c r="Z209" s="26">
        <f t="shared" si="100"/>
        <v>5831.5375000000004</v>
      </c>
      <c r="AA209" s="26">
        <f t="shared" si="100"/>
        <v>6379.9187500000007</v>
      </c>
      <c r="AB209" s="26">
        <f t="shared" si="100"/>
        <v>5323.2875000000004</v>
      </c>
      <c r="AC209" s="26">
        <f t="shared" si="100"/>
        <v>5323.2875000000004</v>
      </c>
      <c r="AD209" s="26">
        <f t="shared" si="100"/>
        <v>5323.2875000000004</v>
      </c>
      <c r="AE209" s="26">
        <f t="shared" si="100"/>
        <v>3223.3937500000002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2803223.3937499998</v>
      </c>
      <c r="U210" s="26">
        <f t="shared" si="102"/>
        <v>2805323.2875000001</v>
      </c>
      <c r="V210" s="26">
        <f t="shared" si="102"/>
        <v>2805831.5375000001</v>
      </c>
      <c r="W210" s="26">
        <f t="shared" si="102"/>
        <v>2805831.5375000001</v>
      </c>
      <c r="X210" s="26">
        <f t="shared" si="102"/>
        <v>2806379.9187500002</v>
      </c>
      <c r="Y210" s="26">
        <f t="shared" si="102"/>
        <v>2806995.1749999998</v>
      </c>
      <c r="Z210" s="26">
        <f t="shared" si="102"/>
        <v>2805831.5375000001</v>
      </c>
      <c r="AA210" s="26">
        <f t="shared" si="102"/>
        <v>2806379.9187500002</v>
      </c>
      <c r="AB210" s="26">
        <f t="shared" si="102"/>
        <v>2805323.2875000001</v>
      </c>
      <c r="AC210" s="26">
        <f t="shared" si="102"/>
        <v>2805323.2875000001</v>
      </c>
      <c r="AD210" s="26">
        <f t="shared" si="102"/>
        <v>2805323.2875000001</v>
      </c>
      <c r="AE210" s="26">
        <f t="shared" si="102"/>
        <v>2803223.3937499998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33664989.562500007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2803223.3937499998</v>
      </c>
      <c r="U214" s="26">
        <f t="shared" si="107"/>
        <v>2805323.2875000001</v>
      </c>
      <c r="V214" s="26">
        <f t="shared" si="107"/>
        <v>2805831.5375000001</v>
      </c>
      <c r="W214" s="26">
        <f t="shared" si="107"/>
        <v>2805831.5375000001</v>
      </c>
      <c r="X214" s="26">
        <f t="shared" si="107"/>
        <v>2806379.9187500002</v>
      </c>
      <c r="Y214" s="26">
        <f t="shared" si="107"/>
        <v>2806995.1749999998</v>
      </c>
      <c r="Z214" s="26">
        <f t="shared" si="107"/>
        <v>2805831.5375000001</v>
      </c>
      <c r="AA214" s="26">
        <f t="shared" si="107"/>
        <v>2806379.9187500002</v>
      </c>
      <c r="AB214" s="26">
        <f t="shared" si="107"/>
        <v>2805323.2875000001</v>
      </c>
      <c r="AC214" s="26">
        <f t="shared" si="107"/>
        <v>2805323.2875000001</v>
      </c>
      <c r="AD214" s="26">
        <f t="shared" si="107"/>
        <v>2805323.2875000001</v>
      </c>
      <c r="AE214" s="26">
        <f t="shared" si="107"/>
        <v>2803223.3937499998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33664989.562500007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448515.74299999996</v>
      </c>
      <c r="U219" s="26">
        <f>U210*STAFFPLAN_CWS!$D177</f>
        <v>448851.72600000002</v>
      </c>
      <c r="V219" s="26">
        <f>V210*STAFFPLAN_CWS!$D177</f>
        <v>448933.04600000003</v>
      </c>
      <c r="W219" s="26">
        <f>W210*STAFFPLAN_CWS!$D177</f>
        <v>448933.04600000003</v>
      </c>
      <c r="X219" s="26">
        <f>X210*STAFFPLAN_CWS!$D177</f>
        <v>449020.78700000001</v>
      </c>
      <c r="Y219" s="26">
        <f>Y210*STAFFPLAN_CWS!$D177</f>
        <v>449119.228</v>
      </c>
      <c r="Z219" s="26">
        <f>Z210*STAFFPLAN_CWS!$D177</f>
        <v>448933.04600000003</v>
      </c>
      <c r="AA219" s="26">
        <f>AA210*STAFFPLAN_CWS!$D177</f>
        <v>449020.78700000001</v>
      </c>
      <c r="AB219" s="26">
        <f>AB210*STAFFPLAN_CWS!$D177</f>
        <v>448851.72600000002</v>
      </c>
      <c r="AC219" s="26">
        <f>AC210*STAFFPLAN_CWS!$D177</f>
        <v>448851.72600000002</v>
      </c>
      <c r="AD219" s="26">
        <f>AD210*STAFFPLAN_CWS!$D177</f>
        <v>448851.72600000002</v>
      </c>
      <c r="AE219" s="26">
        <f>AE210*STAFFPLAN_CWS!$D177</f>
        <v>448515.74299999996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112128.93574999999</v>
      </c>
      <c r="U220" s="26">
        <f>U210*STAFFPLAN_CWS!$D178</f>
        <v>112212.93150000001</v>
      </c>
      <c r="V220" s="26">
        <f>V210*STAFFPLAN_CWS!$D178</f>
        <v>112233.26150000001</v>
      </c>
      <c r="W220" s="26">
        <f>W210*STAFFPLAN_CWS!$D178</f>
        <v>112233.26150000001</v>
      </c>
      <c r="X220" s="26">
        <f>X210*STAFFPLAN_CWS!$D178</f>
        <v>112255.19675</v>
      </c>
      <c r="Y220" s="26">
        <f>Y210*STAFFPLAN_CWS!$D178</f>
        <v>112279.807</v>
      </c>
      <c r="Z220" s="26">
        <f>Z210*STAFFPLAN_CWS!$D178</f>
        <v>112233.26150000001</v>
      </c>
      <c r="AA220" s="26">
        <f>AA210*STAFFPLAN_CWS!$D178</f>
        <v>112255.19675</v>
      </c>
      <c r="AB220" s="26">
        <f>AB210*STAFFPLAN_CWS!$D178</f>
        <v>112212.93150000001</v>
      </c>
      <c r="AC220" s="26">
        <f>AC210*STAFFPLAN_CWS!$D178</f>
        <v>112212.93150000001</v>
      </c>
      <c r="AD220" s="26">
        <f>AD210*STAFFPLAN_CWS!$D178</f>
        <v>112212.93150000001</v>
      </c>
      <c r="AE220" s="26">
        <f>AE210*STAFFPLAN_CWS!$D178</f>
        <v>112128.93574999999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560644.67874999996</v>
      </c>
      <c r="U224" s="26">
        <f t="shared" si="109"/>
        <v>561064.65749999997</v>
      </c>
      <c r="V224" s="26">
        <f t="shared" si="109"/>
        <v>561166.3075</v>
      </c>
      <c r="W224" s="26">
        <f t="shared" si="109"/>
        <v>561166.3075</v>
      </c>
      <c r="X224" s="26">
        <f t="shared" si="109"/>
        <v>561275.98375000001</v>
      </c>
      <c r="Y224" s="26">
        <f t="shared" si="109"/>
        <v>561399.03500000003</v>
      </c>
      <c r="Z224" s="26">
        <f t="shared" si="109"/>
        <v>561166.3075</v>
      </c>
      <c r="AA224" s="26">
        <f t="shared" si="109"/>
        <v>561275.98375000001</v>
      </c>
      <c r="AB224" s="26">
        <f t="shared" si="109"/>
        <v>561064.65749999997</v>
      </c>
      <c r="AC224" s="26">
        <f t="shared" si="109"/>
        <v>561064.65749999997</v>
      </c>
      <c r="AD224" s="26">
        <f t="shared" si="109"/>
        <v>561064.65749999997</v>
      </c>
      <c r="AE224" s="26">
        <f t="shared" si="109"/>
        <v>560644.67874999996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6732997.9124999996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3645080.0724999998</v>
      </c>
      <c r="U232" s="26">
        <f t="shared" si="113"/>
        <v>3647599.9450000003</v>
      </c>
      <c r="V232" s="26">
        <f t="shared" si="113"/>
        <v>3648209.8450000002</v>
      </c>
      <c r="W232" s="26">
        <f t="shared" si="113"/>
        <v>3648209.8450000002</v>
      </c>
      <c r="X232" s="26">
        <f t="shared" si="113"/>
        <v>3648867.9025000003</v>
      </c>
      <c r="Y232" s="26">
        <f t="shared" si="113"/>
        <v>3649606.21</v>
      </c>
      <c r="Z232" s="26">
        <f t="shared" si="113"/>
        <v>3648209.8450000002</v>
      </c>
      <c r="AA232" s="26">
        <f t="shared" si="113"/>
        <v>3648867.9025000003</v>
      </c>
      <c r="AB232" s="26">
        <f t="shared" si="113"/>
        <v>3647599.9450000003</v>
      </c>
      <c r="AC232" s="26">
        <f t="shared" si="113"/>
        <v>3647599.9450000003</v>
      </c>
      <c r="AD232" s="26">
        <f t="shared" si="113"/>
        <v>3647599.9450000003</v>
      </c>
      <c r="AE232" s="26">
        <f t="shared" si="113"/>
        <v>3645080.0724999998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43772531.475000001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3223.3937500000002</v>
      </c>
      <c r="U562" s="26">
        <f t="shared" si="376"/>
        <v>5323.2875000000004</v>
      </c>
      <c r="V562" s="26">
        <f t="shared" si="376"/>
        <v>5831.5375000000004</v>
      </c>
      <c r="W562" s="26">
        <f t="shared" si="376"/>
        <v>5831.5375000000004</v>
      </c>
      <c r="X562" s="26">
        <f t="shared" si="376"/>
        <v>6379.9187500000007</v>
      </c>
      <c r="Y562" s="26">
        <f t="shared" si="376"/>
        <v>6995.1750000000002</v>
      </c>
      <c r="Z562" s="26">
        <f t="shared" si="376"/>
        <v>5831.5375000000004</v>
      </c>
      <c r="AA562" s="26">
        <f t="shared" si="376"/>
        <v>6379.9187500000007</v>
      </c>
      <c r="AB562" s="26">
        <f t="shared" si="376"/>
        <v>5323.2875000000004</v>
      </c>
      <c r="AC562" s="26">
        <f t="shared" si="376"/>
        <v>5323.2875000000004</v>
      </c>
      <c r="AD562" s="26">
        <f t="shared" si="376"/>
        <v>5323.2875000000004</v>
      </c>
      <c r="AE562" s="26">
        <f t="shared" si="376"/>
        <v>3223.3937500000002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5603223.3937499998</v>
      </c>
      <c r="U563" s="26">
        <f t="shared" si="378"/>
        <v>5605323.2874999996</v>
      </c>
      <c r="V563" s="26">
        <f t="shared" si="378"/>
        <v>5605831.5374999996</v>
      </c>
      <c r="W563" s="26">
        <f t="shared" si="378"/>
        <v>5605831.5374999996</v>
      </c>
      <c r="X563" s="26">
        <f t="shared" si="378"/>
        <v>5606379.9187500002</v>
      </c>
      <c r="Y563" s="26">
        <f t="shared" si="378"/>
        <v>5606995.1749999998</v>
      </c>
      <c r="Z563" s="26">
        <f t="shared" si="378"/>
        <v>5605831.5374999996</v>
      </c>
      <c r="AA563" s="26">
        <f t="shared" si="378"/>
        <v>5606379.9187500002</v>
      </c>
      <c r="AB563" s="26">
        <f t="shared" si="378"/>
        <v>5605323.2874999996</v>
      </c>
      <c r="AC563" s="26">
        <f t="shared" si="378"/>
        <v>5605323.2874999996</v>
      </c>
      <c r="AD563" s="26">
        <f t="shared" si="378"/>
        <v>5605323.2874999996</v>
      </c>
      <c r="AE563" s="26">
        <f t="shared" si="378"/>
        <v>5603223.3937499998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9103223.3937500007</v>
      </c>
      <c r="U565" s="26">
        <f t="shared" si="381"/>
        <v>9105323.2874999996</v>
      </c>
      <c r="V565" s="26">
        <f t="shared" si="381"/>
        <v>9105831.5374999996</v>
      </c>
      <c r="W565" s="26">
        <f t="shared" si="381"/>
        <v>9105831.5374999996</v>
      </c>
      <c r="X565" s="26">
        <f t="shared" si="381"/>
        <v>9106379.9187499993</v>
      </c>
      <c r="Y565" s="26">
        <f t="shared" si="381"/>
        <v>9106995.1750000007</v>
      </c>
      <c r="Z565" s="26">
        <f t="shared" si="381"/>
        <v>8105831.5374999996</v>
      </c>
      <c r="AA565" s="26">
        <f t="shared" si="381"/>
        <v>8106379.9187500002</v>
      </c>
      <c r="AB565" s="26">
        <f t="shared" si="381"/>
        <v>8105323.2874999996</v>
      </c>
      <c r="AC565" s="26">
        <f t="shared" si="381"/>
        <v>8105323.2874999996</v>
      </c>
      <c r="AD565" s="26">
        <f t="shared" si="381"/>
        <v>8105323.2874999996</v>
      </c>
      <c r="AE565" s="26">
        <f t="shared" si="381"/>
        <v>8103223.3937499998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1120644.67875</v>
      </c>
      <c r="U566" s="26">
        <f t="shared" si="382"/>
        <v>1121064.6575</v>
      </c>
      <c r="V566" s="26">
        <f t="shared" si="382"/>
        <v>1121166.3075000001</v>
      </c>
      <c r="W566" s="26">
        <f t="shared" si="382"/>
        <v>1121166.3075000001</v>
      </c>
      <c r="X566" s="26">
        <f t="shared" si="382"/>
        <v>1121275.9837500001</v>
      </c>
      <c r="Y566" s="26">
        <f t="shared" si="382"/>
        <v>1121399.0350000001</v>
      </c>
      <c r="Z566" s="26">
        <f t="shared" si="382"/>
        <v>1121166.3075000001</v>
      </c>
      <c r="AA566" s="26">
        <f t="shared" si="382"/>
        <v>1121275.9837500001</v>
      </c>
      <c r="AB566" s="26">
        <f t="shared" si="382"/>
        <v>1121064.6575</v>
      </c>
      <c r="AC566" s="26">
        <f t="shared" si="382"/>
        <v>1121064.6575</v>
      </c>
      <c r="AD566" s="26">
        <f t="shared" si="382"/>
        <v>1121064.6575</v>
      </c>
      <c r="AE566" s="26">
        <f t="shared" si="382"/>
        <v>1120644.67875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10786292.072500002</v>
      </c>
      <c r="U568" s="26">
        <f t="shared" si="386"/>
        <v>10788811.945</v>
      </c>
      <c r="V568" s="26">
        <f t="shared" si="386"/>
        <v>10789421.844999999</v>
      </c>
      <c r="W568" s="26">
        <f t="shared" si="386"/>
        <v>10789421.844999999</v>
      </c>
      <c r="X568" s="26">
        <f t="shared" si="386"/>
        <v>10790079.9025</v>
      </c>
      <c r="Y568" s="26">
        <f t="shared" si="386"/>
        <v>10790818.210000001</v>
      </c>
      <c r="Z568" s="26">
        <f t="shared" si="386"/>
        <v>9789421.8449999988</v>
      </c>
      <c r="AA568" s="26">
        <f t="shared" si="386"/>
        <v>9790079.9024999999</v>
      </c>
      <c r="AB568" s="26">
        <f t="shared" si="386"/>
        <v>9788811.9450000003</v>
      </c>
      <c r="AC568" s="26">
        <f t="shared" si="386"/>
        <v>9788811.9450000003</v>
      </c>
      <c r="AD568" s="26">
        <f t="shared" si="386"/>
        <v>9788811.9450000003</v>
      </c>
      <c r="AE568" s="26">
        <f t="shared" si="386"/>
        <v>9786292.0724999998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123467075.47499998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10786292.0725</v>
      </c>
      <c r="U570" s="40">
        <f t="shared" si="388"/>
        <v>10788811.945</v>
      </c>
      <c r="V570" s="40">
        <f t="shared" si="388"/>
        <v>10789421.845000001</v>
      </c>
      <c r="W570" s="40">
        <f t="shared" si="388"/>
        <v>10789421.845000001</v>
      </c>
      <c r="X570" s="40">
        <f t="shared" si="388"/>
        <v>10790079.9025</v>
      </c>
      <c r="Y570" s="40">
        <f t="shared" si="388"/>
        <v>10790818.210000001</v>
      </c>
      <c r="Z570" s="40">
        <f t="shared" si="388"/>
        <v>9789421.8450000007</v>
      </c>
      <c r="AA570" s="40">
        <f t="shared" si="388"/>
        <v>9790079.9024999999</v>
      </c>
      <c r="AB570" s="40">
        <f t="shared" si="388"/>
        <v>9788811.9450000003</v>
      </c>
      <c r="AC570" s="40">
        <f t="shared" si="388"/>
        <v>9788811.9450000003</v>
      </c>
      <c r="AD570" s="40">
        <f t="shared" si="388"/>
        <v>9788811.9450000003</v>
      </c>
      <c r="AE570" s="40">
        <f t="shared" si="388"/>
        <v>9786292.0724999998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67264989.5625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103264989.5625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13452997.9125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0.13027646610430071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6.535698137959127E-2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123467075.47499999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33664989.562500007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33664989.562500007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6732997.9124999996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0.19999999999999996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0.1002389736000085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43772531.475000001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3223.3937500000002</v>
      </c>
      <c r="P10" s="9">
        <f>+STAFF_CWS!U562</f>
        <v>5323.2875000000004</v>
      </c>
      <c r="Q10" s="9">
        <f>+STAFF_CWS!V562</f>
        <v>5831.5375000000004</v>
      </c>
      <c r="R10" s="9">
        <f>+STAFF_CWS!W562</f>
        <v>5831.5375000000004</v>
      </c>
      <c r="S10" s="9">
        <f>+STAFF_CWS!X562</f>
        <v>6379.9187500000007</v>
      </c>
      <c r="T10" s="9">
        <f>+STAFF_CWS!Y562</f>
        <v>6995.1750000000002</v>
      </c>
      <c r="U10" s="9">
        <f>+STAFF_CWS!Z562</f>
        <v>5831.5375000000004</v>
      </c>
      <c r="V10" s="9">
        <f>+STAFF_CWS!AA562</f>
        <v>6379.9187500000007</v>
      </c>
      <c r="W10" s="9">
        <f>+STAFF_CWS!AB562</f>
        <v>5323.2875000000004</v>
      </c>
      <c r="X10" s="9">
        <f>+STAFF_CWS!AC562</f>
        <v>5323.2875000000004</v>
      </c>
      <c r="Y10" s="9">
        <f>+STAFF_CWS!AD562</f>
        <v>5323.2875000000004</v>
      </c>
      <c r="Z10" s="9">
        <f>+STAFF_CWS!AE562</f>
        <v>3223.3937500000002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5603223.3937499998</v>
      </c>
      <c r="P11" s="9">
        <f t="shared" si="0"/>
        <v>5605323.2874999996</v>
      </c>
      <c r="Q11" s="9">
        <f t="shared" si="0"/>
        <v>5605831.5374999996</v>
      </c>
      <c r="R11" s="9">
        <f t="shared" si="0"/>
        <v>5605831.5374999996</v>
      </c>
      <c r="S11" s="9">
        <f t="shared" si="0"/>
        <v>5606379.9187500002</v>
      </c>
      <c r="T11" s="9">
        <f t="shared" si="0"/>
        <v>5606995.1749999998</v>
      </c>
      <c r="U11" s="9">
        <f t="shared" si="0"/>
        <v>5605831.5374999996</v>
      </c>
      <c r="V11" s="9">
        <f t="shared" si="0"/>
        <v>5606379.9187500002</v>
      </c>
      <c r="W11" s="9">
        <f t="shared" si="0"/>
        <v>5605323.2874999996</v>
      </c>
      <c r="X11" s="9">
        <f t="shared" si="0"/>
        <v>5605323.2874999996</v>
      </c>
      <c r="Y11" s="9">
        <f t="shared" si="0"/>
        <v>5605323.2874999996</v>
      </c>
      <c r="Z11" s="9">
        <f t="shared" si="0"/>
        <v>5603223.3937499998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2023-04-09T04:54:34Z</dcterms:modified>
</cp:coreProperties>
</file>