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7582A117-D495-0C44-91F2-0FEB894EAE20}" xr6:coauthVersionLast="47" xr6:coauthVersionMax="47" xr10:uidLastSave="{00000000-0000-0000-0000-000000000000}"/>
  <bookViews>
    <workbookView xWindow="0" yWindow="500" windowWidth="24340" windowHeight="17280" firstSheet="38" activeTab="40" xr2:uid="{E52518C7-8DD5-AD46-A1C1-264D8EFEEDDD}"/>
    <workbookView xWindow="-14400" yWindow="-28300" windowWidth="16740" windowHeight="14140" firstSheet="35" activeTab="35" xr2:uid="{26791159-4678-F343-BB50-DB94161E19E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2" i="48" l="1"/>
  <c r="O32" i="48"/>
  <c r="N32" i="48"/>
  <c r="M32" i="48"/>
  <c r="L32" i="48"/>
  <c r="K32" i="48"/>
  <c r="J32" i="48"/>
  <c r="I32" i="48"/>
  <c r="H32" i="48"/>
  <c r="G32" i="48"/>
  <c r="F32" i="48"/>
  <c r="E32" i="48"/>
  <c r="P31" i="48"/>
  <c r="O31" i="48"/>
  <c r="N31" i="48"/>
  <c r="M31" i="48"/>
  <c r="L31" i="48"/>
  <c r="K31" i="48"/>
  <c r="J31" i="48"/>
  <c r="I31" i="48"/>
  <c r="H31" i="48"/>
  <c r="G31" i="48"/>
  <c r="F31" i="48"/>
  <c r="E31" i="48"/>
  <c r="B25" i="46"/>
  <c r="B28" i="48"/>
  <c r="B36" i="48" s="1"/>
  <c r="B27" i="48"/>
  <c r="B30" i="48" s="1"/>
  <c r="P26" i="48"/>
  <c r="O26" i="48"/>
  <c r="N26" i="48"/>
  <c r="M26" i="48"/>
  <c r="L26" i="48"/>
  <c r="K26" i="48"/>
  <c r="J26" i="48"/>
  <c r="I26" i="48"/>
  <c r="H26" i="48"/>
  <c r="G26" i="48"/>
  <c r="F26" i="48"/>
  <c r="E26" i="48"/>
  <c r="B16" i="46"/>
  <c r="G12" i="46"/>
  <c r="F14" i="46"/>
  <c r="C14" i="46"/>
  <c r="B14" i="46"/>
  <c r="B23" i="46"/>
  <c r="F23" i="46"/>
  <c r="C23" i="46"/>
  <c r="E11" i="46"/>
  <c r="G11" i="46" s="1"/>
  <c r="H11" i="46" s="1"/>
  <c r="G5" i="46"/>
  <c r="G29" i="46"/>
  <c r="G21" i="46"/>
  <c r="G20" i="46"/>
  <c r="H20" i="46" s="1"/>
  <c r="E19" i="46"/>
  <c r="G19" i="46" s="1"/>
  <c r="H19" i="46" s="1"/>
  <c r="B4" i="48"/>
  <c r="B15" i="48"/>
  <c r="B14" i="48"/>
  <c r="C38" i="47"/>
  <c r="G6" i="46"/>
  <c r="G7" i="46"/>
  <c r="B8" i="46"/>
  <c r="E23" i="46" l="1"/>
  <c r="G23" i="46"/>
  <c r="H23" i="46" l="1"/>
  <c r="F32" i="46" l="1"/>
  <c r="C32" i="46"/>
  <c r="G31" i="46"/>
  <c r="G30" i="46"/>
  <c r="E28" i="46"/>
  <c r="G28" i="46" s="1"/>
  <c r="H28" i="46" s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G32" i="46" l="1"/>
  <c r="E32" i="46"/>
  <c r="B7" i="47"/>
  <c r="H32" i="46" l="1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 s="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 s="1"/>
  <c r="AA26" i="48"/>
  <c r="Z26" i="48"/>
  <c r="Y26" i="48"/>
  <c r="X26" i="48"/>
  <c r="W26" i="48"/>
  <c r="V26" i="48"/>
  <c r="U26" i="48"/>
  <c r="T26" i="48"/>
  <c r="S26" i="48"/>
  <c r="R26" i="48"/>
  <c r="Q26" i="48"/>
  <c r="BL8" i="48"/>
  <c r="I22" i="51" s="1"/>
  <c r="BK8" i="48"/>
  <c r="BJ8" i="48"/>
  <c r="BI8" i="48"/>
  <c r="BH8" i="48"/>
  <c r="BG8" i="48"/>
  <c r="BF8" i="48"/>
  <c r="BE8" i="48"/>
  <c r="BD8" i="48"/>
  <c r="BC8" i="48"/>
  <c r="BB8" i="48"/>
  <c r="BA8" i="48"/>
  <c r="AZ8" i="48"/>
  <c r="H22" i="51" s="1"/>
  <c r="AY8" i="48"/>
  <c r="AX8" i="48"/>
  <c r="AW8" i="48"/>
  <c r="AV8" i="48"/>
  <c r="AU8" i="48"/>
  <c r="AT8" i="48"/>
  <c r="AS8" i="48"/>
  <c r="AR8" i="48"/>
  <c r="AQ8" i="48"/>
  <c r="AP8" i="48"/>
  <c r="AO8" i="48"/>
  <c r="AN8" i="48"/>
  <c r="G22" i="51" s="1"/>
  <c r="AM8" i="48"/>
  <c r="AL8" i="48"/>
  <c r="AK8" i="48"/>
  <c r="AJ8" i="48"/>
  <c r="AI8" i="48"/>
  <c r="AH8" i="48"/>
  <c r="AG8" i="48"/>
  <c r="AF8" i="48"/>
  <c r="AE8" i="48"/>
  <c r="AD8" i="48"/>
  <c r="AC8" i="48"/>
  <c r="AB8" i="48"/>
  <c r="F22" i="51" s="1"/>
  <c r="AA8" i="48"/>
  <c r="Z8" i="48"/>
  <c r="Y8" i="48"/>
  <c r="X8" i="48"/>
  <c r="W8" i="48"/>
  <c r="V8" i="48"/>
  <c r="U8" i="48"/>
  <c r="T8" i="48"/>
  <c r="S8" i="48"/>
  <c r="R8" i="48"/>
  <c r="Q8" i="48"/>
  <c r="P8" i="48"/>
  <c r="E22" i="51" s="1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13" i="46"/>
  <c r="E113" i="46" s="1"/>
  <c r="E112" i="46"/>
  <c r="G112" i="46" s="1"/>
  <c r="H112" i="46" s="1"/>
  <c r="E107" i="46"/>
  <c r="BL68" i="49" s="1"/>
  <c r="D106" i="46"/>
  <c r="BH32" i="48" s="1"/>
  <c r="C103" i="46"/>
  <c r="C116" i="46" s="1"/>
  <c r="G100" i="46"/>
  <c r="E99" i="46"/>
  <c r="E103" i="46" s="1"/>
  <c r="D92" i="46"/>
  <c r="E92" i="46" s="1"/>
  <c r="E91" i="46"/>
  <c r="G91" i="46" s="1"/>
  <c r="H91" i="46" s="1"/>
  <c r="E86" i="46"/>
  <c r="AU68" i="49" s="1"/>
  <c r="D85" i="46"/>
  <c r="AX32" i="48" s="1"/>
  <c r="C82" i="46"/>
  <c r="C95" i="46" s="1"/>
  <c r="E78" i="46"/>
  <c r="E82" i="46" s="1"/>
  <c r="D71" i="46"/>
  <c r="E71" i="46" s="1"/>
  <c r="E70" i="46"/>
  <c r="G70" i="46" s="1"/>
  <c r="H70" i="46" s="1"/>
  <c r="E65" i="46"/>
  <c r="AJ68" i="49" s="1"/>
  <c r="D64" i="46"/>
  <c r="AH32" i="48" s="1"/>
  <c r="C61" i="46"/>
  <c r="C74" i="46" s="1"/>
  <c r="E57" i="46"/>
  <c r="E61" i="46" s="1"/>
  <c r="D50" i="46"/>
  <c r="E50" i="46" s="1"/>
  <c r="E49" i="46"/>
  <c r="G49" i="46" s="1"/>
  <c r="H49" i="46" s="1"/>
  <c r="E44" i="46"/>
  <c r="X68" i="49" s="1"/>
  <c r="D43" i="46"/>
  <c r="U32" i="48" s="1"/>
  <c r="F39" i="46"/>
  <c r="F38" i="46"/>
  <c r="F59" i="46" s="1"/>
  <c r="F80" i="46" s="1"/>
  <c r="F101" i="46" s="1"/>
  <c r="F37" i="46"/>
  <c r="G37" i="46" s="1"/>
  <c r="F36" i="46"/>
  <c r="S27" i="50" s="1"/>
  <c r="C36" i="46"/>
  <c r="E36" i="46" s="1"/>
  <c r="E40" i="46" s="1"/>
  <c r="E13" i="46"/>
  <c r="E14" i="46" s="1"/>
  <c r="F8" i="46"/>
  <c r="C8" i="46"/>
  <c r="E4" i="46"/>
  <c r="E8" i="46" s="1"/>
  <c r="E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D122" i="59"/>
  <c r="D18" i="59" s="1"/>
  <c r="C28" i="116" s="1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J68" i="49"/>
  <c r="H68" i="49"/>
  <c r="G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C7" i="67" l="1"/>
  <c r="D127" i="59"/>
  <c r="D23" i="59" s="1"/>
  <c r="C33" i="116" s="1"/>
  <c r="D129" i="59"/>
  <c r="D25" i="59" s="1"/>
  <c r="C35" i="116" s="1"/>
  <c r="C19" i="67"/>
  <c r="E51" i="68"/>
  <c r="E7" i="68" s="1"/>
  <c r="E50" i="68"/>
  <c r="E6" i="68" s="1"/>
  <c r="C25" i="46"/>
  <c r="C16" i="46"/>
  <c r="F25" i="46"/>
  <c r="F16" i="46"/>
  <c r="E16" i="46"/>
  <c r="AC72" i="82"/>
  <c r="AD72" i="82"/>
  <c r="AD32" i="48"/>
  <c r="BF68" i="49"/>
  <c r="C67" i="46"/>
  <c r="AP68" i="49"/>
  <c r="AM72" i="82"/>
  <c r="E64" i="46"/>
  <c r="G64" i="46" s="1"/>
  <c r="H64" i="46" s="1"/>
  <c r="AC32" i="48"/>
  <c r="AU72" i="82"/>
  <c r="BM68" i="49"/>
  <c r="AZ32" i="48"/>
  <c r="H43" i="51" s="1"/>
  <c r="AY32" i="48"/>
  <c r="AT72" i="82"/>
  <c r="AV68" i="49"/>
  <c r="AL72" i="82"/>
  <c r="AW68" i="49"/>
  <c r="AI32" i="48"/>
  <c r="AK72" i="82"/>
  <c r="AX68" i="49"/>
  <c r="AJ32" i="48"/>
  <c r="AJ72" i="82"/>
  <c r="G86" i="46"/>
  <c r="H86" i="46" s="1"/>
  <c r="AQ32" i="48"/>
  <c r="AK32" i="48"/>
  <c r="AE72" i="82"/>
  <c r="E85" i="46"/>
  <c r="G85" i="46" s="1"/>
  <c r="H85" i="46" s="1"/>
  <c r="BE68" i="49"/>
  <c r="AR32" i="48"/>
  <c r="AL32" i="48"/>
  <c r="AY72" i="82"/>
  <c r="AQ72" i="82"/>
  <c r="AI72" i="82"/>
  <c r="BI68" i="49"/>
  <c r="AR68" i="49"/>
  <c r="AZ68" i="49"/>
  <c r="AU32" i="48"/>
  <c r="AE32" i="48"/>
  <c r="AM32" i="48"/>
  <c r="X27" i="50"/>
  <c r="BE32" i="48"/>
  <c r="AS72" i="82"/>
  <c r="BG68" i="49"/>
  <c r="AS32" i="48"/>
  <c r="AZ72" i="82"/>
  <c r="AR72" i="82"/>
  <c r="BH68" i="49"/>
  <c r="AQ68" i="49"/>
  <c r="AY68" i="49"/>
  <c r="AT32" i="48"/>
  <c r="AX72" i="82"/>
  <c r="AP72" i="82"/>
  <c r="AH72" i="82"/>
  <c r="F58" i="46"/>
  <c r="F79" i="46" s="1"/>
  <c r="G79" i="46" s="1"/>
  <c r="BB68" i="49"/>
  <c r="BJ68" i="49"/>
  <c r="AS68" i="49"/>
  <c r="BA68" i="49"/>
  <c r="AV32" i="48"/>
  <c r="AF32" i="48"/>
  <c r="AN32" i="48"/>
  <c r="G43" i="51" s="1"/>
  <c r="P27" i="50"/>
  <c r="AW72" i="82"/>
  <c r="AO72" i="82"/>
  <c r="AG72" i="82"/>
  <c r="F57" i="46"/>
  <c r="G57" i="46" s="1"/>
  <c r="H57" i="46" s="1"/>
  <c r="BC68" i="49"/>
  <c r="BK68" i="49"/>
  <c r="AT68" i="49"/>
  <c r="AO32" i="48"/>
  <c r="AW32" i="48"/>
  <c r="AG32" i="48"/>
  <c r="AV72" i="82"/>
  <c r="AN72" i="82"/>
  <c r="AF72" i="82"/>
  <c r="G107" i="46"/>
  <c r="H107" i="46" s="1"/>
  <c r="BD68" i="49"/>
  <c r="AP32" i="48"/>
  <c r="BL72" i="82"/>
  <c r="BF32" i="48"/>
  <c r="BK72" i="82"/>
  <c r="E106" i="46"/>
  <c r="E109" i="46" s="1"/>
  <c r="BD72" i="82"/>
  <c r="C88" i="46"/>
  <c r="C40" i="46"/>
  <c r="C53" i="46" s="1"/>
  <c r="BC72" i="82"/>
  <c r="BB72" i="82"/>
  <c r="BC32" i="48"/>
  <c r="BD32" i="48"/>
  <c r="BJ72" i="82"/>
  <c r="W72" i="82"/>
  <c r="BI32" i="48"/>
  <c r="AA68" i="49"/>
  <c r="BG72" i="82"/>
  <c r="BJ32" i="48"/>
  <c r="Q32" i="48"/>
  <c r="X72" i="82"/>
  <c r="BF72" i="82"/>
  <c r="BA32" i="48"/>
  <c r="BK32" i="48"/>
  <c r="BE72" i="82"/>
  <c r="BB32" i="48"/>
  <c r="BL32" i="48"/>
  <c r="I43" i="51" s="1"/>
  <c r="Q72" i="82"/>
  <c r="E43" i="46"/>
  <c r="G43" i="46" s="1"/>
  <c r="H43" i="46" s="1"/>
  <c r="X32" i="48"/>
  <c r="Y32" i="48"/>
  <c r="Z72" i="82"/>
  <c r="Z32" i="48"/>
  <c r="V72" i="82"/>
  <c r="AK68" i="49"/>
  <c r="R32" i="48"/>
  <c r="R72" i="82"/>
  <c r="G44" i="46"/>
  <c r="H44" i="46" s="1"/>
  <c r="W32" i="48"/>
  <c r="Y72" i="82"/>
  <c r="S68" i="49"/>
  <c r="AA72" i="82"/>
  <c r="S72" i="82"/>
  <c r="V32" i="48"/>
  <c r="S32" i="48"/>
  <c r="AA32" i="48"/>
  <c r="BI72" i="82"/>
  <c r="BA72" i="82"/>
  <c r="U72" i="82"/>
  <c r="BG32" i="48"/>
  <c r="T32" i="48"/>
  <c r="AB32" i="48"/>
  <c r="F43" i="51" s="1"/>
  <c r="BH72" i="82"/>
  <c r="AB72" i="82"/>
  <c r="T72" i="82"/>
  <c r="C109" i="46"/>
  <c r="F40" i="46"/>
  <c r="F53" i="46" s="1"/>
  <c r="F60" i="46"/>
  <c r="G60" i="46" s="1"/>
  <c r="G39" i="46"/>
  <c r="AD68" i="49"/>
  <c r="AL68" i="49"/>
  <c r="AE68" i="49"/>
  <c r="AM68" i="49"/>
  <c r="AF68" i="49"/>
  <c r="AN68" i="49"/>
  <c r="AG68" i="49"/>
  <c r="AO68" i="49"/>
  <c r="AH68" i="49"/>
  <c r="AI68" i="49"/>
  <c r="G65" i="46"/>
  <c r="H65" i="46" s="1"/>
  <c r="Z27" i="50"/>
  <c r="G4" i="46"/>
  <c r="H4" i="46" s="1"/>
  <c r="Y68" i="49"/>
  <c r="R68" i="49"/>
  <c r="Z68" i="49"/>
  <c r="T68" i="49"/>
  <c r="AB68" i="49"/>
  <c r="U68" i="49"/>
  <c r="AC68" i="49"/>
  <c r="V68" i="49"/>
  <c r="W68" i="49"/>
  <c r="AZ141" i="49"/>
  <c r="AR141" i="49"/>
  <c r="AY141" i="49"/>
  <c r="AQ141" i="49"/>
  <c r="AX141" i="49"/>
  <c r="AP141" i="49"/>
  <c r="AW141" i="49"/>
  <c r="G92" i="46"/>
  <c r="H92" i="46" s="1"/>
  <c r="AV141" i="49"/>
  <c r="AU141" i="49"/>
  <c r="AT141" i="49"/>
  <c r="BA141" i="49"/>
  <c r="AS141" i="49"/>
  <c r="Y27" i="50"/>
  <c r="M68" i="49"/>
  <c r="U27" i="50"/>
  <c r="W27" i="50"/>
  <c r="G36" i="46"/>
  <c r="H36" i="46" s="1"/>
  <c r="AJ141" i="49"/>
  <c r="G71" i="46"/>
  <c r="AI141" i="49"/>
  <c r="AH141" i="49"/>
  <c r="AO141" i="49"/>
  <c r="AG141" i="49"/>
  <c r="AN141" i="49"/>
  <c r="AF141" i="49"/>
  <c r="AM141" i="49"/>
  <c r="AE141" i="49"/>
  <c r="AL141" i="49"/>
  <c r="AD141" i="49"/>
  <c r="AK141" i="49"/>
  <c r="E74" i="46"/>
  <c r="E95" i="46"/>
  <c r="J141" i="49"/>
  <c r="Q141" i="49"/>
  <c r="I141" i="49"/>
  <c r="P141" i="49"/>
  <c r="H141" i="49"/>
  <c r="O141" i="49"/>
  <c r="G141" i="49"/>
  <c r="N141" i="49"/>
  <c r="F141" i="49"/>
  <c r="M141" i="49"/>
  <c r="G13" i="46"/>
  <c r="G14" i="46" s="1"/>
  <c r="L141" i="49"/>
  <c r="K141" i="49"/>
  <c r="AA141" i="49"/>
  <c r="S141" i="49"/>
  <c r="Z141" i="49"/>
  <c r="R141" i="49"/>
  <c r="Y141" i="49"/>
  <c r="G50" i="46"/>
  <c r="X141" i="49"/>
  <c r="W141" i="49"/>
  <c r="V141" i="49"/>
  <c r="AC141" i="49"/>
  <c r="U141" i="49"/>
  <c r="E53" i="46"/>
  <c r="AB141" i="49"/>
  <c r="T141" i="49"/>
  <c r="BL141" i="49"/>
  <c r="BD141" i="49"/>
  <c r="BK141" i="49"/>
  <c r="BC141" i="49"/>
  <c r="BJ141" i="49"/>
  <c r="BB141" i="49"/>
  <c r="BI141" i="49"/>
  <c r="E116" i="46"/>
  <c r="BH141" i="49"/>
  <c r="G113" i="46"/>
  <c r="BG141" i="49"/>
  <c r="BF141" i="49"/>
  <c r="BM141" i="49"/>
  <c r="BE141" i="49"/>
  <c r="T27" i="50"/>
  <c r="V27" i="50"/>
  <c r="Q27" i="50"/>
  <c r="AA27" i="50"/>
  <c r="R27" i="50"/>
  <c r="N68" i="49"/>
  <c r="O68" i="49"/>
  <c r="P68" i="49"/>
  <c r="F68" i="49"/>
  <c r="I68" i="49"/>
  <c r="Q68" i="49"/>
  <c r="K68" i="49"/>
  <c r="L68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51" i="63" l="1"/>
  <c r="D8" i="63" s="1"/>
  <c r="C151" i="116" s="1"/>
  <c r="D16" i="67"/>
  <c r="C20" i="67"/>
  <c r="C9" i="67"/>
  <c r="D6" i="67" s="1"/>
  <c r="H14" i="46"/>
  <c r="AC27" i="50"/>
  <c r="E67" i="46"/>
  <c r="AI27" i="50"/>
  <c r="E88" i="46"/>
  <c r="G58" i="46"/>
  <c r="AH27" i="50"/>
  <c r="G106" i="46"/>
  <c r="H106" i="46" s="1"/>
  <c r="AJ27" i="50"/>
  <c r="AE27" i="50"/>
  <c r="AL27" i="50"/>
  <c r="AD27" i="50"/>
  <c r="AB27" i="50"/>
  <c r="F78" i="46"/>
  <c r="AN27" i="50" s="1"/>
  <c r="AG27" i="50"/>
  <c r="AF27" i="50"/>
  <c r="AM27" i="50"/>
  <c r="AK27" i="50"/>
  <c r="H13" i="46"/>
  <c r="G8" i="46"/>
  <c r="G25" i="46" s="1"/>
  <c r="C46" i="46"/>
  <c r="G40" i="46"/>
  <c r="H40" i="46" s="1"/>
  <c r="E46" i="46"/>
  <c r="F81" i="46"/>
  <c r="F46" i="46"/>
  <c r="F61" i="46"/>
  <c r="F74" i="46" s="1"/>
  <c r="H113" i="46"/>
  <c r="H50" i="46"/>
  <c r="H71" i="46"/>
  <c r="B10" i="47"/>
  <c r="C9" i="47"/>
  <c r="D9" i="47" s="1"/>
  <c r="E9" i="47" s="1"/>
  <c r="F9" i="47" s="1"/>
  <c r="C8" i="47"/>
  <c r="C10" i="47" s="1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67" l="1"/>
  <c r="C39" i="64"/>
  <c r="C9" i="64" s="1"/>
  <c r="C124" i="116" s="1"/>
  <c r="G16" i="46"/>
  <c r="H16" i="46" s="1"/>
  <c r="AS27" i="50"/>
  <c r="AO27" i="50"/>
  <c r="AW27" i="50"/>
  <c r="G78" i="46"/>
  <c r="H78" i="46" s="1"/>
  <c r="AR27" i="50"/>
  <c r="AY27" i="50"/>
  <c r="F99" i="46"/>
  <c r="BD27" i="50" s="1"/>
  <c r="AX27" i="50"/>
  <c r="AV27" i="50"/>
  <c r="AP27" i="50"/>
  <c r="AT27" i="50"/>
  <c r="AU27" i="50"/>
  <c r="AQ27" i="50"/>
  <c r="F82" i="46"/>
  <c r="F95" i="46" s="1"/>
  <c r="H8" i="46"/>
  <c r="G53" i="46"/>
  <c r="H53" i="46" s="1"/>
  <c r="G46" i="46"/>
  <c r="H46" i="46" s="1"/>
  <c r="F102" i="46"/>
  <c r="G81" i="46"/>
  <c r="G61" i="46"/>
  <c r="H61" i="46" s="1"/>
  <c r="F67" i="46"/>
  <c r="N38" i="47"/>
  <c r="P6" i="48" s="1"/>
  <c r="N36" i="47"/>
  <c r="K36" i="47"/>
  <c r="J36" i="47"/>
  <c r="F36" i="47"/>
  <c r="F38" i="47"/>
  <c r="H6" i="48" s="1"/>
  <c r="M38" i="47"/>
  <c r="O6" i="48" s="1"/>
  <c r="M36" i="47"/>
  <c r="K38" i="47"/>
  <c r="M6" i="48" s="1"/>
  <c r="L38" i="47"/>
  <c r="N6" i="48" s="1"/>
  <c r="L36" i="47"/>
  <c r="J38" i="47"/>
  <c r="L6" i="48" s="1"/>
  <c r="I38" i="47"/>
  <c r="K6" i="48" s="1"/>
  <c r="G36" i="47"/>
  <c r="H38" i="47"/>
  <c r="J6" i="48" s="1"/>
  <c r="G38" i="47"/>
  <c r="I6" i="48" s="1"/>
  <c r="H36" i="47"/>
  <c r="I36" i="47"/>
  <c r="C26" i="47"/>
  <c r="M42" i="47"/>
  <c r="AA6" i="48" s="1"/>
  <c r="E42" i="47"/>
  <c r="S6" i="48" s="1"/>
  <c r="L42" i="47"/>
  <c r="Z6" i="48" s="1"/>
  <c r="D42" i="47"/>
  <c r="R6" i="48" s="1"/>
  <c r="G42" i="47"/>
  <c r="U6" i="48" s="1"/>
  <c r="K42" i="47"/>
  <c r="Y6" i="48" s="1"/>
  <c r="C42" i="47"/>
  <c r="Q6" i="48" s="1"/>
  <c r="J42" i="47"/>
  <c r="X6" i="48" s="1"/>
  <c r="I42" i="47"/>
  <c r="W6" i="48" s="1"/>
  <c r="H42" i="47"/>
  <c r="V6" i="48" s="1"/>
  <c r="N42" i="47"/>
  <c r="AB6" i="48" s="1"/>
  <c r="F42" i="47"/>
  <c r="T6" i="48" s="1"/>
  <c r="E36" i="47"/>
  <c r="E38" i="47" s="1"/>
  <c r="G6" i="48" s="1"/>
  <c r="D36" i="47"/>
  <c r="D38" i="47" s="1"/>
  <c r="F6" i="48" s="1"/>
  <c r="C36" i="47"/>
  <c r="E6" i="48" s="1"/>
  <c r="E7" i="48" s="1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BJ27" i="50" l="1"/>
  <c r="BK27" i="50"/>
  <c r="BI27" i="50"/>
  <c r="G82" i="46"/>
  <c r="H82" i="46" s="1"/>
  <c r="AZ27" i="50"/>
  <c r="BN27" i="50"/>
  <c r="BN35" i="50" s="1"/>
  <c r="BL27" i="50"/>
  <c r="F88" i="46"/>
  <c r="G99" i="46"/>
  <c r="H99" i="46" s="1"/>
  <c r="BE27" i="50"/>
  <c r="F103" i="46"/>
  <c r="G103" i="46" s="1"/>
  <c r="BM27" i="50"/>
  <c r="BM35" i="50" s="1"/>
  <c r="BM66" i="50" s="1"/>
  <c r="BG27" i="50"/>
  <c r="BB27" i="50"/>
  <c r="BH27" i="50"/>
  <c r="BF27" i="50"/>
  <c r="BC27" i="50"/>
  <c r="BA27" i="50"/>
  <c r="G102" i="46"/>
  <c r="G74" i="46"/>
  <c r="H74" i="46" s="1"/>
  <c r="G67" i="46"/>
  <c r="H67" i="46" s="1"/>
  <c r="O38" i="47"/>
  <c r="C27" i="47"/>
  <c r="L46" i="47"/>
  <c r="AL6" i="48" s="1"/>
  <c r="K46" i="47"/>
  <c r="AK6" i="48" s="1"/>
  <c r="I46" i="47"/>
  <c r="AI6" i="48" s="1"/>
  <c r="F46" i="47"/>
  <c r="AF6" i="48" s="1"/>
  <c r="E46" i="47"/>
  <c r="AE6" i="48" s="1"/>
  <c r="N46" i="47"/>
  <c r="AN6" i="48" s="1"/>
  <c r="J46" i="47"/>
  <c r="AJ6" i="48" s="1"/>
  <c r="D46" i="47"/>
  <c r="AD6" i="48" s="1"/>
  <c r="M46" i="47"/>
  <c r="AM6" i="48" s="1"/>
  <c r="G46" i="47"/>
  <c r="AG6" i="48" s="1"/>
  <c r="H46" i="47"/>
  <c r="AH6" i="48" s="1"/>
  <c r="C46" i="47"/>
  <c r="AC6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 l="1"/>
  <c r="G95" i="46"/>
  <c r="H95" i="46" s="1"/>
  <c r="BN39" i="50"/>
  <c r="BN43" i="50" s="1"/>
  <c r="F109" i="46"/>
  <c r="G88" i="46"/>
  <c r="H88" i="46" s="1"/>
  <c r="F116" i="46"/>
  <c r="BN66" i="50"/>
  <c r="BM43" i="50"/>
  <c r="H103" i="46"/>
  <c r="G109" i="46"/>
  <c r="H109" i="46" s="1"/>
  <c r="G116" i="46"/>
  <c r="H116" i="46" s="1"/>
  <c r="C29" i="47"/>
  <c r="E54" i="47"/>
  <c r="BC6" i="48" s="1"/>
  <c r="D54" i="47"/>
  <c r="BB6" i="48" s="1"/>
  <c r="N54" i="47"/>
  <c r="BL6" i="48" s="1"/>
  <c r="M54" i="47"/>
  <c r="BK6" i="48" s="1"/>
  <c r="C54" i="47"/>
  <c r="BA6" i="48" s="1"/>
  <c r="L54" i="47"/>
  <c r="BJ6" i="48" s="1"/>
  <c r="K54" i="47"/>
  <c r="BI6" i="48" s="1"/>
  <c r="J54" i="47"/>
  <c r="BH6" i="48" s="1"/>
  <c r="I54" i="47"/>
  <c r="BG6" i="48" s="1"/>
  <c r="F54" i="47"/>
  <c r="BD6" i="48" s="1"/>
  <c r="G54" i="47"/>
  <c r="BE6" i="48" s="1"/>
  <c r="H54" i="47"/>
  <c r="BF6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S7" i="48"/>
  <c r="S10" i="48" s="1"/>
  <c r="S14" i="48"/>
  <c r="S17" i="48"/>
  <c r="S28" i="48"/>
  <c r="R38" i="50"/>
  <c r="R39" i="50" s="1"/>
  <c r="R51" i="52" s="1"/>
  <c r="S111" i="59"/>
  <c r="S16" i="48"/>
  <c r="Q21" i="71"/>
  <c r="R25" i="50"/>
  <c r="S15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R7" i="48"/>
  <c r="R10" i="48" s="1"/>
  <c r="R14" i="48"/>
  <c r="R28" i="48"/>
  <c r="R111" i="59"/>
  <c r="R17" i="48"/>
  <c r="R16" i="48"/>
  <c r="P21" i="71"/>
  <c r="Q25" i="50"/>
  <c r="R15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T7" i="48"/>
  <c r="T10" i="48" s="1"/>
  <c r="S38" i="50"/>
  <c r="S39" i="50" s="1"/>
  <c r="S51" i="52" s="1"/>
  <c r="T16" i="48"/>
  <c r="T14" i="48"/>
  <c r="S25" i="50"/>
  <c r="T15" i="48"/>
  <c r="R21" i="71"/>
  <c r="S15" i="92"/>
  <c r="T28" i="48"/>
  <c r="T27" i="48" s="1"/>
  <c r="T17" i="48"/>
  <c r="Y67" i="82"/>
  <c r="Y54" i="82"/>
  <c r="Y44" i="82"/>
  <c r="Y48" i="82" s="1"/>
  <c r="Y52" i="82"/>
  <c r="Y55" i="82"/>
  <c r="Y53" i="82"/>
  <c r="Y7" i="48"/>
  <c r="Y10" i="48" s="1"/>
  <c r="Y14" i="48"/>
  <c r="Y15" i="48"/>
  <c r="X15" i="92"/>
  <c r="Y16" i="48"/>
  <c r="W21" i="71"/>
  <c r="Y28" i="48"/>
  <c r="X38" i="50"/>
  <c r="X39" i="50" s="1"/>
  <c r="X51" i="52" s="1"/>
  <c r="X25" i="50"/>
  <c r="Y111" i="59"/>
  <c r="Y17" i="48"/>
  <c r="U16" i="48"/>
  <c r="U28" i="48"/>
  <c r="U17" i="48"/>
  <c r="T38" i="50"/>
  <c r="T39" i="50" s="1"/>
  <c r="T51" i="52" s="1"/>
  <c r="U7" i="48"/>
  <c r="U10" i="48" s="1"/>
  <c r="U14" i="48"/>
  <c r="T25" i="50"/>
  <c r="S21" i="71"/>
  <c r="U15" i="48"/>
  <c r="U111" i="59"/>
  <c r="T15" i="92"/>
  <c r="W52" i="82"/>
  <c r="W54" i="82"/>
  <c r="W53" i="82"/>
  <c r="W44" i="82"/>
  <c r="W48" i="82" s="1"/>
  <c r="W67" i="82"/>
  <c r="W55" i="82"/>
  <c r="AA28" i="48"/>
  <c r="AA16" i="48"/>
  <c r="Z38" i="50"/>
  <c r="Z39" i="50" s="1"/>
  <c r="Z51" i="52" s="1"/>
  <c r="AA111" i="59"/>
  <c r="AA15" i="48"/>
  <c r="Z15" i="92"/>
  <c r="Z25" i="50"/>
  <c r="AA7" i="48"/>
  <c r="AA10" i="48" s="1"/>
  <c r="Y21" i="71"/>
  <c r="AA14" i="48"/>
  <c r="AA17" i="48"/>
  <c r="F74" i="52"/>
  <c r="AF43" i="82"/>
  <c r="N74" i="52"/>
  <c r="AN43" i="82"/>
  <c r="Q17" i="48"/>
  <c r="Q7" i="48"/>
  <c r="Q15" i="48"/>
  <c r="Q16" i="48"/>
  <c r="P25" i="50"/>
  <c r="F20" i="51"/>
  <c r="P15" i="92"/>
  <c r="O21" i="71"/>
  <c r="P38" i="50"/>
  <c r="Q28" i="48"/>
  <c r="Q111" i="59"/>
  <c r="Q14" i="48"/>
  <c r="V111" i="59"/>
  <c r="V14" i="48"/>
  <c r="U25" i="50"/>
  <c r="V7" i="48"/>
  <c r="V10" i="48" s="1"/>
  <c r="U15" i="92"/>
  <c r="V17" i="48"/>
  <c r="V16" i="48"/>
  <c r="T21" i="71"/>
  <c r="V28" i="48"/>
  <c r="V15" i="48"/>
  <c r="U38" i="50"/>
  <c r="U39" i="50" s="1"/>
  <c r="U51" i="52" s="1"/>
  <c r="AB17" i="48"/>
  <c r="AB7" i="48"/>
  <c r="AB10" i="48" s="1"/>
  <c r="AB111" i="59"/>
  <c r="AB14" i="48"/>
  <c r="AB15" i="48"/>
  <c r="Z21" i="71"/>
  <c r="AA25" i="50"/>
  <c r="AB28" i="48"/>
  <c r="AA15" i="92"/>
  <c r="AA38" i="50"/>
  <c r="AA39" i="50" s="1"/>
  <c r="AA51" i="52" s="1"/>
  <c r="AB16" i="48"/>
  <c r="V67" i="82"/>
  <c r="V54" i="82"/>
  <c r="V53" i="82"/>
  <c r="V52" i="82"/>
  <c r="V44" i="82"/>
  <c r="V48" i="82" s="1"/>
  <c r="V55" i="82"/>
  <c r="W111" i="59"/>
  <c r="W16" i="48"/>
  <c r="W7" i="48"/>
  <c r="W10" i="48" s="1"/>
  <c r="V25" i="50"/>
  <c r="W14" i="48"/>
  <c r="V15" i="92"/>
  <c r="W15" i="48"/>
  <c r="U21" i="71"/>
  <c r="W28" i="48"/>
  <c r="W27" i="48" s="1"/>
  <c r="V38" i="50"/>
  <c r="V39" i="50" s="1"/>
  <c r="V51" i="52" s="1"/>
  <c r="W17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Z16" i="48"/>
  <c r="Z28" i="48"/>
  <c r="Y38" i="50"/>
  <c r="Y39" i="50" s="1"/>
  <c r="Y51" i="52" s="1"/>
  <c r="Y25" i="50"/>
  <c r="Y15" i="92"/>
  <c r="Z14" i="48"/>
  <c r="Z17" i="48"/>
  <c r="X21" i="71"/>
  <c r="Z111" i="59"/>
  <c r="Z15" i="48"/>
  <c r="Z7" i="48"/>
  <c r="Z10" i="48" s="1"/>
  <c r="W25" i="50"/>
  <c r="X14" i="48"/>
  <c r="X111" i="59"/>
  <c r="X28" i="48"/>
  <c r="X15" i="48"/>
  <c r="W38" i="50"/>
  <c r="W39" i="50" s="1"/>
  <c r="W51" i="52" s="1"/>
  <c r="V21" i="71"/>
  <c r="X17" i="48"/>
  <c r="W15" i="92"/>
  <c r="X7" i="48"/>
  <c r="X10" i="48" s="1"/>
  <c r="X16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I50" i="47" l="1"/>
  <c r="AU6" i="48" s="1"/>
  <c r="H50" i="47"/>
  <c r="AT6" i="48" s="1"/>
  <c r="N50" i="47"/>
  <c r="AZ6" i="48" s="1"/>
  <c r="M50" i="47"/>
  <c r="AY6" i="48" s="1"/>
  <c r="D50" i="47"/>
  <c r="AP6" i="48" s="1"/>
  <c r="L50" i="47"/>
  <c r="AX6" i="48" s="1"/>
  <c r="K50" i="47"/>
  <c r="AW6" i="48" s="1"/>
  <c r="F50" i="47"/>
  <c r="AR6" i="48" s="1"/>
  <c r="E50" i="47"/>
  <c r="AQ6" i="48" s="1"/>
  <c r="C50" i="47"/>
  <c r="AO6" i="48" s="1"/>
  <c r="J50" i="47"/>
  <c r="AV6" i="48" s="1"/>
  <c r="G50" i="47"/>
  <c r="AS6" i="48" s="1"/>
  <c r="V57" i="82"/>
  <c r="V60" i="82" s="1"/>
  <c r="V61" i="82" s="1"/>
  <c r="W31" i="48"/>
  <c r="W33" i="48" s="1"/>
  <c r="U8" i="52" s="1"/>
  <c r="D24" i="49"/>
  <c r="AV24" i="49" s="1"/>
  <c r="T19" i="48"/>
  <c r="T115" i="59" s="1"/>
  <c r="T31" i="48"/>
  <c r="T33" i="48" s="1"/>
  <c r="R8" i="52" s="1"/>
  <c r="D21" i="49"/>
  <c r="AS21" i="49" s="1"/>
  <c r="V19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J17" i="48"/>
  <c r="AJ16" i="48"/>
  <c r="AH21" i="71"/>
  <c r="AJ7" i="48"/>
  <c r="AJ10" i="48" s="1"/>
  <c r="AI15" i="92"/>
  <c r="AI38" i="50"/>
  <c r="AI39" i="50" s="1"/>
  <c r="AI51" i="52" s="1"/>
  <c r="AJ14" i="48"/>
  <c r="AJ111" i="59"/>
  <c r="AJ28" i="48"/>
  <c r="AJ27" i="48" s="1"/>
  <c r="AJ15" i="48"/>
  <c r="D96" i="49"/>
  <c r="V37" i="48"/>
  <c r="V27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Q19" i="48"/>
  <c r="F29" i="51"/>
  <c r="AD21" i="71"/>
  <c r="AE25" i="50"/>
  <c r="AE38" i="50"/>
  <c r="AE39" i="50" s="1"/>
  <c r="AE51" i="52" s="1"/>
  <c r="AF7" i="48"/>
  <c r="AF10" i="48" s="1"/>
  <c r="AF16" i="48"/>
  <c r="AE15" i="92"/>
  <c r="AF28" i="48"/>
  <c r="AF27" i="48" s="1"/>
  <c r="AF14" i="48"/>
  <c r="AF17" i="48"/>
  <c r="AF15" i="48"/>
  <c r="AF111" i="59"/>
  <c r="W47" i="82"/>
  <c r="S47" i="50"/>
  <c r="T30" i="50" s="1"/>
  <c r="Y19" i="48"/>
  <c r="Y115" i="59" s="1"/>
  <c r="AB57" i="82"/>
  <c r="AB60" i="82" s="1"/>
  <c r="AB61" i="82" s="1"/>
  <c r="V78" i="82"/>
  <c r="V27" i="82"/>
  <c r="V66" i="82"/>
  <c r="AB19" i="48"/>
  <c r="F7" i="59"/>
  <c r="F28" i="51"/>
  <c r="U19" i="48"/>
  <c r="U115" i="59" s="1"/>
  <c r="W47" i="50"/>
  <c r="X30" i="50" s="1"/>
  <c r="Y114" i="59"/>
  <c r="W7" i="52"/>
  <c r="T19" i="82"/>
  <c r="T20" i="82" s="1"/>
  <c r="Z19" i="48"/>
  <c r="S66" i="82"/>
  <c r="S27" i="82"/>
  <c r="S28" i="82" s="1"/>
  <c r="S78" i="82"/>
  <c r="D97" i="49"/>
  <c r="W37" i="48"/>
  <c r="AM53" i="82"/>
  <c r="AM54" i="82"/>
  <c r="AM52" i="82"/>
  <c r="AM67" i="82"/>
  <c r="AM44" i="82"/>
  <c r="AM48" i="82" s="1"/>
  <c r="AM55" i="82"/>
  <c r="X27" i="48"/>
  <c r="D98" i="49"/>
  <c r="X37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X19" i="48"/>
  <c r="X115" i="59" s="1"/>
  <c r="S57" i="82"/>
  <c r="D93" i="49"/>
  <c r="S37" i="48"/>
  <c r="S27" i="48"/>
  <c r="AD14" i="48"/>
  <c r="AD17" i="48"/>
  <c r="AD15" i="48"/>
  <c r="AD16" i="48"/>
  <c r="AD28" i="48"/>
  <c r="AC25" i="50"/>
  <c r="AC15" i="92"/>
  <c r="AD7" i="48"/>
  <c r="AD10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G7" i="48"/>
  <c r="AG10" i="48" s="1"/>
  <c r="AF38" i="50"/>
  <c r="AF39" i="50" s="1"/>
  <c r="AF51" i="52" s="1"/>
  <c r="AG111" i="59"/>
  <c r="AG17" i="48"/>
  <c r="AE21" i="71"/>
  <c r="AG16" i="48"/>
  <c r="AG28" i="48"/>
  <c r="AG27" i="48" s="1"/>
  <c r="AF25" i="50"/>
  <c r="AF15" i="92"/>
  <c r="AG14" i="48"/>
  <c r="AG15" i="48"/>
  <c r="W19" i="48"/>
  <c r="W115" i="59" s="1"/>
  <c r="D102" i="49"/>
  <c r="AB37" i="48"/>
  <c r="T47" i="50"/>
  <c r="AM25" i="50"/>
  <c r="AN28" i="48"/>
  <c r="AN27" i="48" s="1"/>
  <c r="AM15" i="92"/>
  <c r="AN17" i="48"/>
  <c r="AN14" i="48"/>
  <c r="AN7" i="48"/>
  <c r="AN10" i="48" s="1"/>
  <c r="AN15" i="48"/>
  <c r="AN111" i="59"/>
  <c r="AM38" i="50"/>
  <c r="AM39" i="50" s="1"/>
  <c r="AM51" i="52" s="1"/>
  <c r="AL21" i="71"/>
  <c r="AN16" i="48"/>
  <c r="Y7" i="52"/>
  <c r="AA114" i="59"/>
  <c r="U27" i="48"/>
  <c r="U37" i="48"/>
  <c r="D95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H16" i="48"/>
  <c r="AH15" i="48"/>
  <c r="AH28" i="48"/>
  <c r="AH27" i="48" s="1"/>
  <c r="AG15" i="92"/>
  <c r="AG38" i="50"/>
  <c r="AG39" i="50" s="1"/>
  <c r="AG51" i="52" s="1"/>
  <c r="AH14" i="48"/>
  <c r="AG25" i="50"/>
  <c r="AH111" i="59"/>
  <c r="AH7" i="48"/>
  <c r="AH10" i="48" s="1"/>
  <c r="AH17" i="48"/>
  <c r="R27" i="48"/>
  <c r="R37" i="48"/>
  <c r="D92" i="49"/>
  <c r="AL111" i="59"/>
  <c r="AK38" i="50"/>
  <c r="AK39" i="50" s="1"/>
  <c r="AK51" i="52" s="1"/>
  <c r="AL14" i="48"/>
  <c r="AJ21" i="71"/>
  <c r="AL15" i="48"/>
  <c r="AL16" i="48"/>
  <c r="AK25" i="50"/>
  <c r="AL28" i="48"/>
  <c r="AL27" i="48" s="1"/>
  <c r="AL7" i="48"/>
  <c r="AL10" i="48" s="1"/>
  <c r="AK15" i="92"/>
  <c r="AL17" i="48"/>
  <c r="T57" i="82"/>
  <c r="AL38" i="50"/>
  <c r="AL39" i="50" s="1"/>
  <c r="AL51" i="52" s="1"/>
  <c r="AL25" i="50"/>
  <c r="AK21" i="71"/>
  <c r="AM16" i="48"/>
  <c r="AM15" i="48"/>
  <c r="AM111" i="59"/>
  <c r="AL15" i="92"/>
  <c r="AM28" i="48"/>
  <c r="AM14" i="48"/>
  <c r="AM7" i="48"/>
  <c r="AM10" i="48" s="1"/>
  <c r="AM17" i="48"/>
  <c r="BG43" i="82"/>
  <c r="I76" i="52"/>
  <c r="R19" i="48"/>
  <c r="S19" i="48"/>
  <c r="X7" i="52"/>
  <c r="Z114" i="59"/>
  <c r="AI21" i="71"/>
  <c r="AJ25" i="50"/>
  <c r="AJ38" i="50"/>
  <c r="AJ39" i="50" s="1"/>
  <c r="AJ51" i="52" s="1"/>
  <c r="AK17" i="48"/>
  <c r="AJ15" i="92"/>
  <c r="AK14" i="48"/>
  <c r="AK28" i="48"/>
  <c r="AK27" i="48" s="1"/>
  <c r="AK15" i="48"/>
  <c r="AK111" i="59"/>
  <c r="AK16" i="48"/>
  <c r="AK7" i="48"/>
  <c r="AK10" i="48" s="1"/>
  <c r="X47" i="82"/>
  <c r="Q37" i="48"/>
  <c r="Q27" i="48"/>
  <c r="D91" i="49"/>
  <c r="F39" i="51"/>
  <c r="F21" i="51"/>
  <c r="Q10" i="48"/>
  <c r="U114" i="59"/>
  <c r="S7" i="52"/>
  <c r="D94" i="49"/>
  <c r="T37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AB27" i="48"/>
  <c r="AG44" i="82"/>
  <c r="AG48" i="82" s="1"/>
  <c r="AG47" i="82" s="1"/>
  <c r="AG52" i="82"/>
  <c r="AG53" i="82"/>
  <c r="AG55" i="82"/>
  <c r="AG54" i="82"/>
  <c r="AG67" i="82"/>
  <c r="Z27" i="48"/>
  <c r="D100" i="49"/>
  <c r="Z37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AA19" i="48"/>
  <c r="AA115" i="59" s="1"/>
  <c r="W57" i="82"/>
  <c r="W59" i="82" s="1"/>
  <c r="D99" i="49"/>
  <c r="Y37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C16" i="48"/>
  <c r="AB15" i="92"/>
  <c r="AC14" i="48"/>
  <c r="AC7" i="48"/>
  <c r="AC17" i="48"/>
  <c r="AC111" i="59"/>
  <c r="AB38" i="50"/>
  <c r="AC28" i="48"/>
  <c r="AC15" i="48"/>
  <c r="AA21" i="71"/>
  <c r="G20" i="51"/>
  <c r="AB25" i="50"/>
  <c r="Y27" i="48"/>
  <c r="AB27" i="82"/>
  <c r="AB78" i="82"/>
  <c r="AI14" i="48"/>
  <c r="AI16" i="48"/>
  <c r="AI7" i="48"/>
  <c r="AI10" i="48" s="1"/>
  <c r="AG21" i="71"/>
  <c r="AH25" i="50"/>
  <c r="AH38" i="50"/>
  <c r="AH39" i="50" s="1"/>
  <c r="AH51" i="52" s="1"/>
  <c r="AH15" i="92"/>
  <c r="AI111" i="59"/>
  <c r="AI28" i="48"/>
  <c r="AI17" i="48"/>
  <c r="AI15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1" i="49"/>
  <c r="AA27" i="48"/>
  <c r="AA37" i="48"/>
  <c r="BF43" i="82"/>
  <c r="H76" i="52"/>
  <c r="BD43" i="82"/>
  <c r="F76" i="52"/>
  <c r="AE16" i="48"/>
  <c r="AE7" i="48"/>
  <c r="AE10" i="48" s="1"/>
  <c r="AD38" i="50"/>
  <c r="AD39" i="50" s="1"/>
  <c r="AD51" i="52" s="1"/>
  <c r="AC21" i="71"/>
  <c r="AE111" i="59"/>
  <c r="AD25" i="50"/>
  <c r="AE14" i="48"/>
  <c r="AE17" i="48"/>
  <c r="AE15" i="48"/>
  <c r="AD15" i="92"/>
  <c r="AE28" i="48"/>
  <c r="AE27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M15" i="48"/>
  <c r="M16" i="48"/>
  <c r="M17" i="48"/>
  <c r="L38" i="50"/>
  <c r="L39" i="50" s="1"/>
  <c r="L51" i="52" s="1"/>
  <c r="L25" i="50"/>
  <c r="M28" i="48"/>
  <c r="L15" i="92"/>
  <c r="M7" i="48"/>
  <c r="M10" i="48" s="1"/>
  <c r="M111" i="59"/>
  <c r="M14" i="48"/>
  <c r="K21" i="71"/>
  <c r="J15" i="48"/>
  <c r="J16" i="48"/>
  <c r="I38" i="50"/>
  <c r="I39" i="50" s="1"/>
  <c r="I51" i="52" s="1"/>
  <c r="H21" i="71"/>
  <c r="J17" i="48"/>
  <c r="J28" i="48"/>
  <c r="J27" i="48" s="1"/>
  <c r="I25" i="50"/>
  <c r="J7" i="48"/>
  <c r="J10" i="48" s="1"/>
  <c r="I15" i="92"/>
  <c r="J111" i="59"/>
  <c r="J14" i="48"/>
  <c r="K67" i="82"/>
  <c r="K55" i="82"/>
  <c r="K54" i="82"/>
  <c r="K53" i="82"/>
  <c r="K52" i="82"/>
  <c r="K44" i="82"/>
  <c r="K48" i="82" s="1"/>
  <c r="K47" i="82" s="1"/>
  <c r="D38" i="50"/>
  <c r="E28" i="48"/>
  <c r="E27" i="48" s="1"/>
  <c r="D25" i="50"/>
  <c r="D15" i="92"/>
  <c r="E14" i="48"/>
  <c r="E111" i="59"/>
  <c r="E15" i="48"/>
  <c r="C21" i="71"/>
  <c r="E16" i="48"/>
  <c r="E17" i="48"/>
  <c r="E43" i="82"/>
  <c r="E20" i="51"/>
  <c r="M54" i="82"/>
  <c r="M53" i="82"/>
  <c r="M52" i="82"/>
  <c r="M44" i="82"/>
  <c r="M48" i="82" s="1"/>
  <c r="M47" i="82" s="1"/>
  <c r="M67" i="82"/>
  <c r="M66" i="82" s="1"/>
  <c r="M55" i="82"/>
  <c r="K28" i="48"/>
  <c r="K7" i="48"/>
  <c r="K10" i="48" s="1"/>
  <c r="K17" i="48"/>
  <c r="J38" i="50"/>
  <c r="J39" i="50" s="1"/>
  <c r="J51" i="52" s="1"/>
  <c r="J25" i="50"/>
  <c r="K14" i="48"/>
  <c r="J15" i="92"/>
  <c r="K111" i="59"/>
  <c r="K15" i="48"/>
  <c r="I21" i="71"/>
  <c r="K16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L7" i="48"/>
  <c r="L10" i="48" s="1"/>
  <c r="L28" i="48"/>
  <c r="L27" i="48" s="1"/>
  <c r="K15" i="92"/>
  <c r="J21" i="71"/>
  <c r="L14" i="48"/>
  <c r="L15" i="48"/>
  <c r="K25" i="50"/>
  <c r="L16" i="48"/>
  <c r="L111" i="59"/>
  <c r="L17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P15" i="48"/>
  <c r="P16" i="48"/>
  <c r="P17" i="48"/>
  <c r="O38" i="50"/>
  <c r="O39" i="50" s="1"/>
  <c r="O51" i="52" s="1"/>
  <c r="P28" i="48"/>
  <c r="O25" i="50"/>
  <c r="N47" i="50" s="1"/>
  <c r="O30" i="50" s="1"/>
  <c r="P7" i="48"/>
  <c r="P10" i="48" s="1"/>
  <c r="O15" i="92"/>
  <c r="P111" i="59"/>
  <c r="P14" i="48"/>
  <c r="N21" i="71"/>
  <c r="L54" i="82"/>
  <c r="L53" i="82"/>
  <c r="L52" i="82"/>
  <c r="L67" i="82"/>
  <c r="L66" i="82" s="1"/>
  <c r="L44" i="82"/>
  <c r="L48" i="82" s="1"/>
  <c r="L47" i="82" s="1"/>
  <c r="L55" i="82"/>
  <c r="E15" i="92"/>
  <c r="F17" i="48"/>
  <c r="F14" i="48"/>
  <c r="F111" i="59"/>
  <c r="F15" i="48"/>
  <c r="D21" i="71"/>
  <c r="F7" i="48"/>
  <c r="F10" i="48" s="1"/>
  <c r="F28" i="48"/>
  <c r="E25" i="50"/>
  <c r="E38" i="50"/>
  <c r="E39" i="50" s="1"/>
  <c r="E51" i="52" s="1"/>
  <c r="F16" i="48"/>
  <c r="N7" i="48"/>
  <c r="N10" i="48" s="1"/>
  <c r="N14" i="48"/>
  <c r="L21" i="71"/>
  <c r="M15" i="92"/>
  <c r="M38" i="50"/>
  <c r="M39" i="50" s="1"/>
  <c r="M51" i="52" s="1"/>
  <c r="N15" i="48"/>
  <c r="N16" i="48"/>
  <c r="N28" i="48"/>
  <c r="M25" i="50"/>
  <c r="N111" i="59"/>
  <c r="N17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O14" i="48"/>
  <c r="O16" i="48"/>
  <c r="O111" i="59"/>
  <c r="M21" i="71"/>
  <c r="N38" i="50"/>
  <c r="N39" i="50" s="1"/>
  <c r="N51" i="52" s="1"/>
  <c r="O28" i="48"/>
  <c r="N25" i="50"/>
  <c r="O7" i="48"/>
  <c r="O10" i="48" s="1"/>
  <c r="N15" i="92"/>
  <c r="O15" i="48"/>
  <c r="O17" i="48"/>
  <c r="I28" i="48"/>
  <c r="I27" i="48" s="1"/>
  <c r="G21" i="71"/>
  <c r="H38" i="50"/>
  <c r="H39" i="50" s="1"/>
  <c r="H51" i="52" s="1"/>
  <c r="I111" i="59"/>
  <c r="I14" i="48"/>
  <c r="I7" i="48"/>
  <c r="I10" i="48" s="1"/>
  <c r="H25" i="50"/>
  <c r="I16" i="48"/>
  <c r="I15" i="48"/>
  <c r="I17" i="48"/>
  <c r="H15" i="92"/>
  <c r="G17" i="48"/>
  <c r="F25" i="50"/>
  <c r="G16" i="48"/>
  <c r="G28" i="48"/>
  <c r="G27" i="48" s="1"/>
  <c r="F15" i="92"/>
  <c r="G14" i="48"/>
  <c r="G111" i="59"/>
  <c r="G7" i="48"/>
  <c r="G10" i="48" s="1"/>
  <c r="G15" i="48"/>
  <c r="F38" i="50"/>
  <c r="F39" i="50" s="1"/>
  <c r="F51" i="52" s="1"/>
  <c r="E21" i="71"/>
  <c r="H28" i="48"/>
  <c r="H27" i="48" s="1"/>
  <c r="G25" i="50"/>
  <c r="H7" i="48"/>
  <c r="H10" i="48" s="1"/>
  <c r="G15" i="92"/>
  <c r="H14" i="48"/>
  <c r="H111" i="59"/>
  <c r="H15" i="48"/>
  <c r="F21" i="71"/>
  <c r="H16" i="48"/>
  <c r="H17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W120" i="59" l="1"/>
  <c r="V59" i="82"/>
  <c r="T35" i="82"/>
  <c r="AJ24" i="49"/>
  <c r="H47" i="82"/>
  <c r="X24" i="49"/>
  <c r="BH24" i="49"/>
  <c r="BN24" i="49" s="1"/>
  <c r="V116" i="59"/>
  <c r="V21" i="48"/>
  <c r="V22" i="48" s="1"/>
  <c r="V117" i="59" s="1"/>
  <c r="AC47" i="50"/>
  <c r="AD30" i="50" s="1"/>
  <c r="T116" i="59"/>
  <c r="T120" i="59"/>
  <c r="AG21" i="49"/>
  <c r="U21" i="49"/>
  <c r="Z47" i="50"/>
  <c r="AA30" i="50" s="1"/>
  <c r="T21" i="48"/>
  <c r="T22" i="48" s="1"/>
  <c r="T117" i="59" s="1"/>
  <c r="BE21" i="49"/>
  <c r="BN21" i="49" s="1"/>
  <c r="AI47" i="50"/>
  <c r="AJ30" i="50" s="1"/>
  <c r="X116" i="59"/>
  <c r="X21" i="48"/>
  <c r="X22" i="48" s="1"/>
  <c r="X117" i="59" s="1"/>
  <c r="U60" i="82"/>
  <c r="U61" i="82" s="1"/>
  <c r="AN57" i="82"/>
  <c r="AN59" i="82" s="1"/>
  <c r="AD19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Y21" i="48"/>
  <c r="Y22" i="48" s="1"/>
  <c r="Y117" i="59" s="1"/>
  <c r="U116" i="59"/>
  <c r="AA21" i="48"/>
  <c r="AA22" i="48" s="1"/>
  <c r="AA117" i="59" s="1"/>
  <c r="R35" i="82"/>
  <c r="AA116" i="59"/>
  <c r="BF28" i="48"/>
  <c r="BF27" i="48" s="1"/>
  <c r="BE25" i="50"/>
  <c r="BF7" i="48"/>
  <c r="BF10" i="48" s="1"/>
  <c r="BD21" i="71"/>
  <c r="BE15" i="92"/>
  <c r="BF111" i="59"/>
  <c r="BE38" i="50"/>
  <c r="BE39" i="50" s="1"/>
  <c r="BE51" i="52" s="1"/>
  <c r="BF16" i="48"/>
  <c r="BF15" i="48"/>
  <c r="BF14" i="48"/>
  <c r="BF17" i="48"/>
  <c r="AB28" i="82"/>
  <c r="G7" i="59"/>
  <c r="AK47" i="82"/>
  <c r="AB31" i="48"/>
  <c r="AB33" i="48" s="1"/>
  <c r="D29" i="49"/>
  <c r="AM27" i="82"/>
  <c r="AM78" i="82"/>
  <c r="AM66" i="82"/>
  <c r="AC78" i="82"/>
  <c r="AC27" i="82"/>
  <c r="D32" i="49"/>
  <c r="AE31" i="48"/>
  <c r="AE33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20" i="49"/>
  <c r="S31" i="48"/>
  <c r="S33" i="48" s="1"/>
  <c r="D105" i="49"/>
  <c r="AE37" i="48"/>
  <c r="AI78" i="82"/>
  <c r="AI27" i="82"/>
  <c r="AI66" i="82"/>
  <c r="AG31" i="48"/>
  <c r="AG33" i="48" s="1"/>
  <c r="D34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M37" i="48"/>
  <c r="D113" i="49"/>
  <c r="AM27" i="48"/>
  <c r="T59" i="82"/>
  <c r="T21" i="82" s="1"/>
  <c r="R37" i="52" s="1"/>
  <c r="T60" i="82"/>
  <c r="T61" i="82" s="1"/>
  <c r="D35" i="49"/>
  <c r="AH31" i="48"/>
  <c r="AH33" i="48" s="1"/>
  <c r="D108" i="49"/>
  <c r="AH37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L17" i="48"/>
  <c r="BL7" i="48"/>
  <c r="BL10" i="48" s="1"/>
  <c r="BL14" i="48"/>
  <c r="BK15" i="92"/>
  <c r="BL15" i="48"/>
  <c r="BK38" i="50"/>
  <c r="BK39" i="50" s="1"/>
  <c r="BK51" i="52" s="1"/>
  <c r="BK25" i="50"/>
  <c r="BJ47" i="50" s="1"/>
  <c r="BK30" i="50" s="1"/>
  <c r="BL28" i="48"/>
  <c r="BL16" i="48"/>
  <c r="BJ21" i="71"/>
  <c r="T93" i="49"/>
  <c r="BD93" i="49"/>
  <c r="BN93" i="49" s="1"/>
  <c r="AR93" i="49"/>
  <c r="AF93" i="49"/>
  <c r="AH19" i="82"/>
  <c r="AH71" i="82"/>
  <c r="AH73" i="82" s="1"/>
  <c r="AL31" i="48"/>
  <c r="AL33" i="48" s="1"/>
  <c r="D39" i="49"/>
  <c r="BI7" i="48"/>
  <c r="BI10" i="48" s="1"/>
  <c r="BI15" i="48"/>
  <c r="BI16" i="48"/>
  <c r="BH38" i="50"/>
  <c r="BH39" i="50" s="1"/>
  <c r="BH51" i="52" s="1"/>
  <c r="BI17" i="48"/>
  <c r="BG21" i="71"/>
  <c r="BI14" i="48"/>
  <c r="BH25" i="50"/>
  <c r="BI111" i="59"/>
  <c r="BI28" i="48"/>
  <c r="BI27" i="48" s="1"/>
  <c r="BH15" i="92"/>
  <c r="BA17" i="48"/>
  <c r="BA28" i="48"/>
  <c r="AZ38" i="50"/>
  <c r="BA111" i="59"/>
  <c r="AZ25" i="50"/>
  <c r="BA15" i="48"/>
  <c r="BA14" i="48"/>
  <c r="BA16" i="48"/>
  <c r="AY21" i="71"/>
  <c r="I20" i="51"/>
  <c r="BA7" i="48"/>
  <c r="AZ15" i="92"/>
  <c r="AG19" i="48"/>
  <c r="AG115" i="59" s="1"/>
  <c r="Y30" i="50"/>
  <c r="X34" i="50"/>
  <c r="AJ19" i="82"/>
  <c r="AJ71" i="82"/>
  <c r="AJ73" i="82" s="1"/>
  <c r="R115" i="59"/>
  <c r="R116" i="59" s="1"/>
  <c r="R21" i="48"/>
  <c r="R22" i="48" s="1"/>
  <c r="R117" i="59" s="1"/>
  <c r="D22" i="49"/>
  <c r="U31" i="48"/>
  <c r="U33" i="48" s="1"/>
  <c r="G28" i="51"/>
  <c r="G29" i="51"/>
  <c r="AE47" i="82"/>
  <c r="E13" i="50"/>
  <c r="P51" i="52"/>
  <c r="AK31" i="48"/>
  <c r="AK33" i="48" s="1"/>
  <c r="D38" i="49"/>
  <c r="AL19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7" i="49"/>
  <c r="BH97" i="49"/>
  <c r="BN97" i="49" s="1"/>
  <c r="AV97" i="49"/>
  <c r="AJ97" i="49"/>
  <c r="Q59" i="82"/>
  <c r="Q29" i="82" s="1"/>
  <c r="Q60" i="82"/>
  <c r="Q61" i="82" s="1"/>
  <c r="BJ7" i="48"/>
  <c r="BJ10" i="48" s="1"/>
  <c r="BI25" i="50"/>
  <c r="BJ111" i="59"/>
  <c r="BI15" i="92"/>
  <c r="BH21" i="71"/>
  <c r="BJ15" i="48"/>
  <c r="BJ17" i="48"/>
  <c r="BJ16" i="48"/>
  <c r="BJ14" i="48"/>
  <c r="BI38" i="50"/>
  <c r="BI39" i="50" s="1"/>
  <c r="BI51" i="52" s="1"/>
  <c r="BJ28" i="48"/>
  <c r="BJ27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I19" i="48"/>
  <c r="AI115" i="59" s="1"/>
  <c r="AC37" i="48"/>
  <c r="G39" i="51"/>
  <c r="D103" i="49"/>
  <c r="AC27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100" i="49"/>
  <c r="BK100" i="49"/>
  <c r="BN100" i="49" s="1"/>
  <c r="AY100" i="49"/>
  <c r="AA100" i="49"/>
  <c r="AG66" i="82"/>
  <c r="C30" i="47"/>
  <c r="D28" i="47"/>
  <c r="D29" i="47"/>
  <c r="Q21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2" i="49"/>
  <c r="BM102" i="49"/>
  <c r="BN102" i="49" s="1"/>
  <c r="BA102" i="49"/>
  <c r="AC102" i="49"/>
  <c r="D33" i="49"/>
  <c r="AF31" i="48"/>
  <c r="AF33" i="48" s="1"/>
  <c r="D37" i="49"/>
  <c r="AJ31" i="48"/>
  <c r="AJ33" i="48" s="1"/>
  <c r="AN71" i="82"/>
  <c r="AN73" i="82" s="1"/>
  <c r="AN19" i="82"/>
  <c r="AI37" i="48"/>
  <c r="D109" i="49"/>
  <c r="AI27" i="48"/>
  <c r="AC66" i="82"/>
  <c r="BC38" i="50"/>
  <c r="BC39" i="50" s="1"/>
  <c r="BC51" i="52" s="1"/>
  <c r="BD28" i="48"/>
  <c r="BD7" i="48"/>
  <c r="BD10" i="48" s="1"/>
  <c r="BD111" i="59"/>
  <c r="BD15" i="48"/>
  <c r="BC25" i="50"/>
  <c r="BC15" i="92"/>
  <c r="BD17" i="48"/>
  <c r="BD14" i="48"/>
  <c r="BB21" i="71"/>
  <c r="BD16" i="48"/>
  <c r="AN27" i="82"/>
  <c r="AN78" i="82"/>
  <c r="AB39" i="50"/>
  <c r="F12" i="50"/>
  <c r="T28" i="82"/>
  <c r="T36" i="82" s="1"/>
  <c r="Z31" i="48"/>
  <c r="Z33" i="48" s="1"/>
  <c r="D27" i="49"/>
  <c r="U28" i="82"/>
  <c r="U29" i="82"/>
  <c r="BF38" i="50"/>
  <c r="BF39" i="50" s="1"/>
  <c r="BF51" i="52" s="1"/>
  <c r="BF25" i="50"/>
  <c r="BF15" i="92"/>
  <c r="BE21" i="71"/>
  <c r="BG16" i="48"/>
  <c r="BG14" i="48"/>
  <c r="BG111" i="59"/>
  <c r="BG28" i="48"/>
  <c r="BG17" i="48"/>
  <c r="BG7" i="48"/>
  <c r="BG10" i="48" s="1"/>
  <c r="BG15" i="48"/>
  <c r="AD71" i="82"/>
  <c r="AD73" i="82" s="1"/>
  <c r="AD19" i="82"/>
  <c r="AC57" i="82"/>
  <c r="AC59" i="82" s="1"/>
  <c r="D28" i="49"/>
  <c r="AA31" i="48"/>
  <c r="AA33" i="48" s="1"/>
  <c r="F3" i="97"/>
  <c r="F3" i="91"/>
  <c r="AC19" i="48"/>
  <c r="G27" i="51"/>
  <c r="AA28" i="82"/>
  <c r="AB59" i="82"/>
  <c r="AB29" i="82" s="1"/>
  <c r="R30" i="50"/>
  <c r="R34" i="50" s="1"/>
  <c r="Q19" i="82"/>
  <c r="Q71" i="82"/>
  <c r="Q73" i="82" s="1"/>
  <c r="U21" i="48"/>
  <c r="U22" i="48" s="1"/>
  <c r="U117" i="59" s="1"/>
  <c r="Q125" i="59"/>
  <c r="O10" i="52"/>
  <c r="F47" i="51"/>
  <c r="F13" i="51" s="1"/>
  <c r="AK37" i="48"/>
  <c r="D111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X31" i="48"/>
  <c r="X33" i="48" s="1"/>
  <c r="D25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E19" i="48"/>
  <c r="AE115" i="59" s="1"/>
  <c r="AN101" i="49"/>
  <c r="BL101" i="49"/>
  <c r="BN101" i="49" s="1"/>
  <c r="AB101" i="49"/>
  <c r="AZ101" i="49"/>
  <c r="AG7" i="52"/>
  <c r="AI114" i="59"/>
  <c r="X10" i="52"/>
  <c r="Z125" i="59"/>
  <c r="AG57" i="82"/>
  <c r="AG59" i="82" s="1"/>
  <c r="X59" i="82"/>
  <c r="X29" i="82" s="1"/>
  <c r="AK19" i="48"/>
  <c r="AK115" i="59" s="1"/>
  <c r="S115" i="59"/>
  <c r="S116" i="59" s="1"/>
  <c r="S21" i="48"/>
  <c r="S22" i="48" s="1"/>
  <c r="S117" i="59" s="1"/>
  <c r="AM19" i="48"/>
  <c r="AM115" i="59" s="1"/>
  <c r="R31" i="48"/>
  <c r="R33" i="48" s="1"/>
  <c r="D19" i="49"/>
  <c r="BF95" i="49"/>
  <c r="BN95" i="49" s="1"/>
  <c r="AT95" i="49"/>
  <c r="AH95" i="49"/>
  <c r="V95" i="49"/>
  <c r="AN37" i="48"/>
  <c r="D114" i="49"/>
  <c r="AL47" i="82"/>
  <c r="AL78" i="82"/>
  <c r="AL27" i="82"/>
  <c r="AM47" i="82"/>
  <c r="W125" i="59"/>
  <c r="U10" i="52"/>
  <c r="Y116" i="59"/>
  <c r="V28" i="82"/>
  <c r="V29" i="82"/>
  <c r="W21" i="48"/>
  <c r="W22" i="48" s="1"/>
  <c r="W117" i="59" s="1"/>
  <c r="AJ57" i="82"/>
  <c r="AJ60" i="82" s="1"/>
  <c r="AJ61" i="82" s="1"/>
  <c r="BE14" i="48"/>
  <c r="BE17" i="48"/>
  <c r="BE7" i="48"/>
  <c r="BE10" i="48" s="1"/>
  <c r="BD25" i="50"/>
  <c r="BE16" i="48"/>
  <c r="BD38" i="50"/>
  <c r="BD39" i="50" s="1"/>
  <c r="BD51" i="52" s="1"/>
  <c r="BD15" i="92"/>
  <c r="BE15" i="48"/>
  <c r="BE111" i="59"/>
  <c r="BC21" i="71"/>
  <c r="BE28" i="48"/>
  <c r="AF66" i="82"/>
  <c r="AF78" i="82"/>
  <c r="AF27" i="82"/>
  <c r="D110" i="49"/>
  <c r="AJ37" i="48"/>
  <c r="BE54" i="82"/>
  <c r="BE52" i="82"/>
  <c r="BE67" i="82"/>
  <c r="BE44" i="82"/>
  <c r="BE48" i="82" s="1"/>
  <c r="BE47" i="82" s="1"/>
  <c r="BE55" i="82"/>
  <c r="BE53" i="82"/>
  <c r="AH47" i="50"/>
  <c r="AI30" i="50" s="1"/>
  <c r="AI34" i="50" s="1"/>
  <c r="W28" i="82"/>
  <c r="W29" i="82"/>
  <c r="AF19" i="48"/>
  <c r="AF115" i="59" s="1"/>
  <c r="AJ19" i="48"/>
  <c r="AJ115" i="59" s="1"/>
  <c r="S71" i="82"/>
  <c r="S73" i="82" s="1"/>
  <c r="S19" i="82"/>
  <c r="AF37" i="48"/>
  <c r="D106" i="49"/>
  <c r="Q115" i="59"/>
  <c r="F31" i="51"/>
  <c r="F5" i="51" s="1"/>
  <c r="AJ78" i="82"/>
  <c r="AJ27" i="82"/>
  <c r="AJ28" i="82" s="1"/>
  <c r="AH27" i="82"/>
  <c r="AH78" i="82"/>
  <c r="BC28" i="48"/>
  <c r="BC27" i="48" s="1"/>
  <c r="BC111" i="59"/>
  <c r="BB38" i="50"/>
  <c r="BB39" i="50" s="1"/>
  <c r="BB51" i="52" s="1"/>
  <c r="BC15" i="48"/>
  <c r="BB15" i="92"/>
  <c r="BB25" i="50"/>
  <c r="BC16" i="48"/>
  <c r="BC17" i="48"/>
  <c r="BC14" i="48"/>
  <c r="BC7" i="48"/>
  <c r="BC10" i="48" s="1"/>
  <c r="BA21" i="71"/>
  <c r="V31" i="48"/>
  <c r="V33" i="48" s="1"/>
  <c r="D23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6" i="49"/>
  <c r="Y31" i="48"/>
  <c r="Y33" i="48" s="1"/>
  <c r="G30" i="51"/>
  <c r="Q30" i="50"/>
  <c r="Q34" i="50" s="1"/>
  <c r="P34" i="50"/>
  <c r="W10" i="52"/>
  <c r="Y125" i="59"/>
  <c r="R10" i="52"/>
  <c r="T125" i="59"/>
  <c r="R91" i="49"/>
  <c r="BB91" i="49"/>
  <c r="BN91" i="49" s="1"/>
  <c r="AP91" i="49"/>
  <c r="AD91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BB14" i="48"/>
  <c r="BB15" i="48"/>
  <c r="BB7" i="48"/>
  <c r="BB10" i="48" s="1"/>
  <c r="BA25" i="50"/>
  <c r="BB16" i="48"/>
  <c r="BB111" i="59"/>
  <c r="BA38" i="50"/>
  <c r="BA39" i="50" s="1"/>
  <c r="BA51" i="52" s="1"/>
  <c r="BB28" i="48"/>
  <c r="BB27" i="48" s="1"/>
  <c r="AZ21" i="71"/>
  <c r="BB17" i="48"/>
  <c r="AN19" i="48"/>
  <c r="AN115" i="59" s="1"/>
  <c r="AE47" i="50"/>
  <c r="W34" i="50"/>
  <c r="AD37" i="48"/>
  <c r="D104" i="49"/>
  <c r="AD57" i="82"/>
  <c r="AD59" i="82" s="1"/>
  <c r="X125" i="59"/>
  <c r="V10" i="52"/>
  <c r="AM57" i="82"/>
  <c r="AM59" i="82" s="1"/>
  <c r="Z115" i="59"/>
  <c r="Z116" i="59" s="1"/>
  <c r="Z21" i="48"/>
  <c r="Z22" i="48" s="1"/>
  <c r="Z117" i="59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C10" i="48"/>
  <c r="G21" i="51"/>
  <c r="AA71" i="82"/>
  <c r="AA73" i="82" s="1"/>
  <c r="AA19" i="82"/>
  <c r="Z99" i="49"/>
  <c r="BJ99" i="49"/>
  <c r="BN99" i="49" s="1"/>
  <c r="AX99" i="49"/>
  <c r="AL99" i="49"/>
  <c r="AI57" i="82"/>
  <c r="AI60" i="82" s="1"/>
  <c r="AI61" i="82" s="1"/>
  <c r="AK57" i="82"/>
  <c r="AK59" i="82" s="1"/>
  <c r="BE94" i="49"/>
  <c r="BN94" i="49" s="1"/>
  <c r="AS94" i="49"/>
  <c r="AG94" i="49"/>
  <c r="U94" i="49"/>
  <c r="F38" i="51"/>
  <c r="Q31" i="48"/>
  <c r="D18" i="49"/>
  <c r="D112" i="49"/>
  <c r="AL37" i="48"/>
  <c r="S92" i="49"/>
  <c r="AE92" i="49"/>
  <c r="BC92" i="49"/>
  <c r="BN92" i="49" s="1"/>
  <c r="AQ92" i="49"/>
  <c r="AH19" i="48"/>
  <c r="AH115" i="59" s="1"/>
  <c r="BH14" i="48"/>
  <c r="BG15" i="92"/>
  <c r="BG38" i="50"/>
  <c r="BG39" i="50" s="1"/>
  <c r="BG51" i="52" s="1"/>
  <c r="BH111" i="59"/>
  <c r="BH16" i="48"/>
  <c r="BH15" i="48"/>
  <c r="BH17" i="48"/>
  <c r="BH28" i="48"/>
  <c r="BH7" i="48"/>
  <c r="BH10" i="48" s="1"/>
  <c r="BG25" i="50"/>
  <c r="BF21" i="71"/>
  <c r="BB55" i="82"/>
  <c r="BB53" i="82"/>
  <c r="BB52" i="82"/>
  <c r="BB67" i="82"/>
  <c r="BB54" i="82"/>
  <c r="BB44" i="82"/>
  <c r="BB48" i="82" s="1"/>
  <c r="AN31" i="48"/>
  <c r="AN33" i="48" s="1"/>
  <c r="D41" i="49"/>
  <c r="AG37" i="48"/>
  <c r="D107" i="49"/>
  <c r="Z71" i="82"/>
  <c r="Z73" i="82" s="1"/>
  <c r="Z19" i="82"/>
  <c r="AD27" i="48"/>
  <c r="AW98" i="49"/>
  <c r="AK98" i="49"/>
  <c r="Y98" i="49"/>
  <c r="BI98" i="49"/>
  <c r="BN98" i="49" s="1"/>
  <c r="AB115" i="59"/>
  <c r="AB116" i="59" s="1"/>
  <c r="AB21" i="48"/>
  <c r="AB22" i="48" s="1"/>
  <c r="AB117" i="59" s="1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6" i="49"/>
  <c r="BG96" i="49"/>
  <c r="BN96" i="49" s="1"/>
  <c r="AU96" i="49"/>
  <c r="W96" i="49"/>
  <c r="AJ114" i="59"/>
  <c r="AH7" i="52"/>
  <c r="BK111" i="59"/>
  <c r="BI21" i="71"/>
  <c r="BK16" i="48"/>
  <c r="BK15" i="48"/>
  <c r="BJ25" i="50"/>
  <c r="BJ15" i="92"/>
  <c r="BJ38" i="50"/>
  <c r="BJ39" i="50" s="1"/>
  <c r="BJ51" i="52" s="1"/>
  <c r="BK14" i="48"/>
  <c r="BK28" i="48"/>
  <c r="BK17" i="48"/>
  <c r="BK7" i="48"/>
  <c r="BK10" i="48" s="1"/>
  <c r="V34" i="50"/>
  <c r="R36" i="52"/>
  <c r="R36" i="82"/>
  <c r="G47" i="50"/>
  <c r="H30" i="50" s="1"/>
  <c r="O19" i="48"/>
  <c r="O115" i="59" s="1"/>
  <c r="I47" i="50"/>
  <c r="J30" i="50" s="1"/>
  <c r="I19" i="48"/>
  <c r="K57" i="82"/>
  <c r="M19" i="48"/>
  <c r="M115" i="59" s="1"/>
  <c r="I57" i="82"/>
  <c r="H19" i="48"/>
  <c r="H115" i="59" s="1"/>
  <c r="J19" i="48"/>
  <c r="J115" i="59" s="1"/>
  <c r="K19" i="48"/>
  <c r="N57" i="82"/>
  <c r="E47" i="50"/>
  <c r="F30" i="50" s="1"/>
  <c r="O34" i="50"/>
  <c r="O42" i="50" s="1"/>
  <c r="G57" i="82"/>
  <c r="G60" i="82" s="1"/>
  <c r="G61" i="82" s="1"/>
  <c r="D13" i="49"/>
  <c r="L33" i="48"/>
  <c r="H27" i="82"/>
  <c r="H78" i="82"/>
  <c r="D88" i="49"/>
  <c r="N37" i="48"/>
  <c r="F19" i="48"/>
  <c r="F115" i="59" s="1"/>
  <c r="N7" i="52"/>
  <c r="P114" i="59"/>
  <c r="D85" i="49"/>
  <c r="K37" i="48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33" i="48"/>
  <c r="D11" i="49"/>
  <c r="J66" i="82"/>
  <c r="G71" i="82"/>
  <c r="G73" i="82" s="1"/>
  <c r="G19" i="82"/>
  <c r="O71" i="82"/>
  <c r="O73" i="82" s="1"/>
  <c r="O19" i="82"/>
  <c r="D47" i="50"/>
  <c r="P27" i="48"/>
  <c r="D90" i="49"/>
  <c r="P37" i="48"/>
  <c r="L37" i="48"/>
  <c r="D86" i="49"/>
  <c r="D3" i="91"/>
  <c r="D3" i="97"/>
  <c r="M27" i="48"/>
  <c r="M37" i="48"/>
  <c r="D87" i="49"/>
  <c r="D9" i="49"/>
  <c r="H33" i="48"/>
  <c r="G114" i="59"/>
  <c r="E7" i="52"/>
  <c r="D10" i="49"/>
  <c r="I33" i="48"/>
  <c r="O114" i="59"/>
  <c r="M7" i="52"/>
  <c r="H66" i="82"/>
  <c r="O27" i="82"/>
  <c r="O78" i="82"/>
  <c r="F27" i="48"/>
  <c r="F37" i="48"/>
  <c r="D80" i="49"/>
  <c r="L19" i="82"/>
  <c r="L71" i="82"/>
  <c r="L73" i="82" s="1"/>
  <c r="L57" i="82"/>
  <c r="L114" i="59"/>
  <c r="J7" i="52"/>
  <c r="K27" i="48"/>
  <c r="E19" i="48"/>
  <c r="E27" i="51"/>
  <c r="K47" i="50"/>
  <c r="I71" i="82"/>
  <c r="I73" i="82" s="1"/>
  <c r="I19" i="82"/>
  <c r="J57" i="82"/>
  <c r="F7" i="52"/>
  <c r="H114" i="59"/>
  <c r="M47" i="50"/>
  <c r="N27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D6" i="49"/>
  <c r="F47" i="50"/>
  <c r="G30" i="50" s="1"/>
  <c r="G19" i="48"/>
  <c r="G115" i="59" s="1"/>
  <c r="D89" i="49"/>
  <c r="O37" i="48"/>
  <c r="O47" i="82"/>
  <c r="P19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E10" i="48"/>
  <c r="E21" i="51"/>
  <c r="J114" i="59"/>
  <c r="H7" i="52"/>
  <c r="D82" i="49"/>
  <c r="H37" i="48"/>
  <c r="D83" i="49"/>
  <c r="I37" i="48"/>
  <c r="H57" i="82"/>
  <c r="H60" i="82" s="1"/>
  <c r="G78" i="82"/>
  <c r="G27" i="82"/>
  <c r="O57" i="82"/>
  <c r="O59" i="82" s="1"/>
  <c r="N19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" i="49"/>
  <c r="G33" i="48"/>
  <c r="G37" i="48"/>
  <c r="D81" i="49"/>
  <c r="O27" i="48"/>
  <c r="L47" i="50"/>
  <c r="M30" i="50" s="1"/>
  <c r="N114" i="59"/>
  <c r="L7" i="52"/>
  <c r="E7" i="59"/>
  <c r="L78" i="82"/>
  <c r="L27" i="82"/>
  <c r="N78" i="82"/>
  <c r="N27" i="82"/>
  <c r="L19" i="48"/>
  <c r="L115" i="59" s="1"/>
  <c r="P78" i="82"/>
  <c r="P27" i="82"/>
  <c r="I7" i="52"/>
  <c r="K114" i="59"/>
  <c r="M57" i="82"/>
  <c r="M60" i="82" s="1"/>
  <c r="E29" i="51"/>
  <c r="D79" i="49"/>
  <c r="E37" i="48"/>
  <c r="E39" i="51"/>
  <c r="J37" i="48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I60" i="82" l="1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H59" i="82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L21" i="48"/>
  <c r="AL22" i="48" s="1"/>
  <c r="AL117" i="59" s="1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E21" i="48"/>
  <c r="AE22" i="48" s="1"/>
  <c r="AE117" i="59" s="1"/>
  <c r="AJ21" i="48"/>
  <c r="AJ22" i="48" s="1"/>
  <c r="AJ117" i="59" s="1"/>
  <c r="D63" i="49"/>
  <c r="BK63" i="49" s="1"/>
  <c r="BN63" i="49" s="1"/>
  <c r="BJ31" i="48"/>
  <c r="BJ33" i="48" s="1"/>
  <c r="BH8" i="52" s="1"/>
  <c r="AI116" i="59"/>
  <c r="AI21" i="48"/>
  <c r="AI22" i="48" s="1"/>
  <c r="AI117" i="59" s="1"/>
  <c r="BE57" i="82"/>
  <c r="BE59" i="82" s="1"/>
  <c r="T29" i="82"/>
  <c r="T37" i="82" s="1"/>
  <c r="BI31" i="48"/>
  <c r="BI33" i="48" s="1"/>
  <c r="BI120" i="59" s="1"/>
  <c r="D62" i="49"/>
  <c r="BJ62" i="49" s="1"/>
  <c r="BN62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D21" i="48"/>
  <c r="AD22" i="48" s="1"/>
  <c r="AD117" i="59" s="1"/>
  <c r="F11" i="59"/>
  <c r="E21" i="116" s="1"/>
  <c r="BD19" i="48"/>
  <c r="BD115" i="59" s="1"/>
  <c r="AG21" i="48"/>
  <c r="AG22" i="48" s="1"/>
  <c r="AG117" i="59" s="1"/>
  <c r="BJ57" i="82"/>
  <c r="BI57" i="82"/>
  <c r="BI59" i="82" s="1"/>
  <c r="BH19" i="48"/>
  <c r="BH115" i="59" s="1"/>
  <c r="BB47" i="50"/>
  <c r="BC30" i="50" s="1"/>
  <c r="AE60" i="82"/>
  <c r="AE61" i="82" s="1"/>
  <c r="BK34" i="50"/>
  <c r="K115" i="59"/>
  <c r="K21" i="48"/>
  <c r="K116" i="59" s="1"/>
  <c r="D56" i="49"/>
  <c r="BD56" i="49" s="1"/>
  <c r="BN56" i="49" s="1"/>
  <c r="BC31" i="48"/>
  <c r="BC33" i="48" s="1"/>
  <c r="AI42" i="50"/>
  <c r="AI35" i="50"/>
  <c r="Q42" i="50"/>
  <c r="Q35" i="50"/>
  <c r="I115" i="59"/>
  <c r="I21" i="48"/>
  <c r="I116" i="59" s="1"/>
  <c r="N60" i="82"/>
  <c r="N61" i="82" s="1"/>
  <c r="N59" i="82"/>
  <c r="N21" i="82" s="1"/>
  <c r="D55" i="49"/>
  <c r="BC55" i="49" s="1"/>
  <c r="BN55" i="49" s="1"/>
  <c r="BB31" i="48"/>
  <c r="BB33" i="48" s="1"/>
  <c r="BG19" i="82"/>
  <c r="BG71" i="82"/>
  <c r="BG73" i="82" s="1"/>
  <c r="BF31" i="48"/>
  <c r="BF33" i="48" s="1"/>
  <c r="D59" i="49"/>
  <c r="BG59" i="49" s="1"/>
  <c r="BN59" i="49" s="1"/>
  <c r="V42" i="50"/>
  <c r="V35" i="50"/>
  <c r="AO41" i="49"/>
  <c r="BA41" i="49"/>
  <c r="BM41" i="49"/>
  <c r="BN41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E27" i="48"/>
  <c r="D131" i="49"/>
  <c r="BF131" i="49" s="1"/>
  <c r="BN131" i="49" s="1"/>
  <c r="BE37" i="48"/>
  <c r="BC7" i="52"/>
  <c r="BE114" i="59"/>
  <c r="AB35" i="82"/>
  <c r="AB20" i="82"/>
  <c r="Z36" i="52" s="1"/>
  <c r="AB21" i="82"/>
  <c r="AK25" i="49"/>
  <c r="AW25" i="49"/>
  <c r="Y25" i="49"/>
  <c r="BI25" i="49"/>
  <c r="BN25" i="49" s="1"/>
  <c r="AK125" i="59"/>
  <c r="AI10" i="52"/>
  <c r="AA120" i="59"/>
  <c r="Y8" i="52"/>
  <c r="BG114" i="59"/>
  <c r="BE7" i="52"/>
  <c r="BE47" i="50"/>
  <c r="BF30" i="50" s="1"/>
  <c r="Z120" i="59"/>
  <c r="X8" i="52"/>
  <c r="BD27" i="48"/>
  <c r="D130" i="49"/>
  <c r="BE130" i="49" s="1"/>
  <c r="BN130" i="49" s="1"/>
  <c r="BD37" i="48"/>
  <c r="AJ109" i="49"/>
  <c r="BH109" i="49"/>
  <c r="BN109" i="49" s="1"/>
  <c r="AV109" i="49"/>
  <c r="AG33" i="49"/>
  <c r="AS33" i="49"/>
  <c r="BE33" i="49"/>
  <c r="BN33" i="49" s="1"/>
  <c r="AN21" i="48"/>
  <c r="AN22" i="48" s="1"/>
  <c r="AN117" i="59" s="1"/>
  <c r="F33" i="51"/>
  <c r="F34" i="51" s="1"/>
  <c r="Q22" i="48"/>
  <c r="Q117" i="59" s="1"/>
  <c r="AV43" i="82"/>
  <c r="J75" i="52"/>
  <c r="AG19" i="82"/>
  <c r="AG71" i="82"/>
  <c r="AG73" i="82" s="1"/>
  <c r="BD57" i="82"/>
  <c r="BA57" i="82"/>
  <c r="AL38" i="49"/>
  <c r="AX38" i="49"/>
  <c r="BJ38" i="49"/>
  <c r="BN38" i="49" s="1"/>
  <c r="S8" i="52"/>
  <c r="U120" i="59"/>
  <c r="AY47" i="50"/>
  <c r="AZ30" i="50" s="1"/>
  <c r="H3" i="50"/>
  <c r="BI114" i="59"/>
  <c r="BG7" i="52"/>
  <c r="AU108" i="49"/>
  <c r="AI108" i="49"/>
  <c r="BG108" i="49"/>
  <c r="BN108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2" i="49"/>
  <c r="BN112" i="49" s="1"/>
  <c r="AY112" i="49"/>
  <c r="AM112" i="49"/>
  <c r="BK27" i="82"/>
  <c r="BK78" i="82"/>
  <c r="BK66" i="82"/>
  <c r="P42" i="50"/>
  <c r="P35" i="50"/>
  <c r="X120" i="59"/>
  <c r="V8" i="52"/>
  <c r="AZ28" i="49"/>
  <c r="AB28" i="49"/>
  <c r="BL28" i="49"/>
  <c r="BN28" i="49" s="1"/>
  <c r="AN28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J19" i="48"/>
  <c r="BJ115" i="59" s="1"/>
  <c r="BJ114" i="59"/>
  <c r="BH7" i="52"/>
  <c r="AK120" i="59"/>
  <c r="AI8" i="52"/>
  <c r="V22" i="49"/>
  <c r="AH22" i="49"/>
  <c r="BF22" i="49"/>
  <c r="BN22" i="49" s="1"/>
  <c r="AT22" i="49"/>
  <c r="I7" i="59"/>
  <c r="BG47" i="50"/>
  <c r="BK39" i="49"/>
  <c r="BN39" i="49" s="1"/>
  <c r="AM39" i="49"/>
  <c r="AY39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E19" i="48"/>
  <c r="BE115" i="59" s="1"/>
  <c r="S35" i="50"/>
  <c r="S42" i="50"/>
  <c r="BG37" i="48"/>
  <c r="D133" i="49"/>
  <c r="BH133" i="49" s="1"/>
  <c r="BN133" i="49" s="1"/>
  <c r="AC42" i="50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BA10" i="48"/>
  <c r="I21" i="51"/>
  <c r="H12" i="50"/>
  <c r="AZ39" i="50"/>
  <c r="BI19" i="48"/>
  <c r="BI115" i="59" s="1"/>
  <c r="AJ8" i="52"/>
  <c r="AL120" i="59"/>
  <c r="BL19" i="48"/>
  <c r="BL115" i="59" s="1"/>
  <c r="AU35" i="49"/>
  <c r="BG35" i="49"/>
  <c r="BN35" i="49" s="1"/>
  <c r="AI35" i="49"/>
  <c r="BL57" i="82"/>
  <c r="BL59" i="82" s="1"/>
  <c r="AF105" i="49"/>
  <c r="BD105" i="49"/>
  <c r="BN105" i="49" s="1"/>
  <c r="AR105" i="49"/>
  <c r="AL35" i="82"/>
  <c r="AL21" i="82"/>
  <c r="AL20" i="82"/>
  <c r="AJ36" i="52" s="1"/>
  <c r="AM28" i="82"/>
  <c r="AM29" i="82"/>
  <c r="BD7" i="52"/>
  <c r="BF114" i="59"/>
  <c r="AD18" i="49"/>
  <c r="R18" i="49"/>
  <c r="AP18" i="49"/>
  <c r="BB18" i="49"/>
  <c r="BN18" i="49" s="1"/>
  <c r="D128" i="49"/>
  <c r="BC128" i="49" s="1"/>
  <c r="BN128" i="49" s="1"/>
  <c r="BB37" i="48"/>
  <c r="BB19" i="48"/>
  <c r="BH57" i="82"/>
  <c r="BH59" i="82" s="1"/>
  <c r="BA7" i="52"/>
  <c r="BC114" i="59"/>
  <c r="BE106" i="49"/>
  <c r="BN106" i="49" s="1"/>
  <c r="AS106" i="49"/>
  <c r="AG106" i="49"/>
  <c r="AJ125" i="59"/>
  <c r="AH10" i="52"/>
  <c r="AL29" i="82"/>
  <c r="AL28" i="82"/>
  <c r="AF21" i="48"/>
  <c r="AF22" i="48" s="1"/>
  <c r="AF117" i="59" s="1"/>
  <c r="AD29" i="82"/>
  <c r="AD28" i="82"/>
  <c r="F21" i="59"/>
  <c r="E31" i="116" s="1"/>
  <c r="AJ34" i="50"/>
  <c r="AK21" i="48"/>
  <c r="AK22" i="48" s="1"/>
  <c r="AK117" i="59" s="1"/>
  <c r="AY43" i="82"/>
  <c r="M75" i="52"/>
  <c r="AE19" i="82"/>
  <c r="AE71" i="82"/>
  <c r="AE73" i="82" s="1"/>
  <c r="BD66" i="82"/>
  <c r="H3" i="91"/>
  <c r="H3" i="97"/>
  <c r="BA27" i="48"/>
  <c r="I39" i="51"/>
  <c r="D127" i="49"/>
  <c r="BB127" i="49" s="1"/>
  <c r="BN127" i="49" s="1"/>
  <c r="BA37" i="48"/>
  <c r="BL114" i="59"/>
  <c r="BJ7" i="52"/>
  <c r="BE66" i="82"/>
  <c r="U20" i="82"/>
  <c r="U35" i="82"/>
  <c r="U21" i="82"/>
  <c r="AK29" i="82"/>
  <c r="AK28" i="82"/>
  <c r="AC29" i="49"/>
  <c r="AO29" i="49"/>
  <c r="BM29" i="49"/>
  <c r="BN29" i="49" s="1"/>
  <c r="BA29" i="49"/>
  <c r="BF19" i="48"/>
  <c r="BF115" i="59" s="1"/>
  <c r="BD47" i="50"/>
  <c r="Y120" i="59"/>
  <c r="W8" i="52"/>
  <c r="BF57" i="82"/>
  <c r="BF59" i="82" s="1"/>
  <c r="BC19" i="48"/>
  <c r="BC115" i="59" s="1"/>
  <c r="AW110" i="49"/>
  <c r="AK110" i="49"/>
  <c r="BI110" i="49"/>
  <c r="BN110" i="49" s="1"/>
  <c r="S19" i="49"/>
  <c r="AQ19" i="49"/>
  <c r="AE19" i="49"/>
  <c r="BC19" i="49"/>
  <c r="BN19" i="49" s="1"/>
  <c r="AF116" i="59"/>
  <c r="AD35" i="82"/>
  <c r="AD20" i="82"/>
  <c r="AB36" i="52" s="1"/>
  <c r="AD21" i="82"/>
  <c r="BG19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H21" i="48"/>
  <c r="AH22" i="48" s="1"/>
  <c r="AH117" i="59" s="1"/>
  <c r="I30" i="51"/>
  <c r="AH21" i="82"/>
  <c r="AH35" i="82"/>
  <c r="AH20" i="82"/>
  <c r="AF36" i="52" s="1"/>
  <c r="BF34" i="49"/>
  <c r="BN34" i="49" s="1"/>
  <c r="AH34" i="49"/>
  <c r="AT34" i="49"/>
  <c r="Q8" i="52"/>
  <c r="S120" i="59"/>
  <c r="AE120" i="59"/>
  <c r="AC8" i="52"/>
  <c r="AB120" i="59"/>
  <c r="Z8" i="52"/>
  <c r="D137" i="49"/>
  <c r="BL137" i="49" s="1"/>
  <c r="BN137" i="49" s="1"/>
  <c r="BK27" i="48"/>
  <c r="BK37" i="48"/>
  <c r="BB27" i="82"/>
  <c r="BB78" i="82"/>
  <c r="BB66" i="82"/>
  <c r="F42" i="51"/>
  <c r="Q33" i="48"/>
  <c r="BB57" i="82"/>
  <c r="BB59" i="82" s="1"/>
  <c r="AA7" i="52"/>
  <c r="AC114" i="59"/>
  <c r="AC21" i="48"/>
  <c r="G24" i="51"/>
  <c r="BK57" i="82"/>
  <c r="BK60" i="82" s="1"/>
  <c r="BK61" i="82" s="1"/>
  <c r="AJ59" i="82"/>
  <c r="AJ29" i="82" s="1"/>
  <c r="AD125" i="59"/>
  <c r="AB10" i="52"/>
  <c r="AX26" i="49"/>
  <c r="AL26" i="49"/>
  <c r="BJ26" i="49"/>
  <c r="BN26" i="49" s="1"/>
  <c r="Z26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8" i="49"/>
  <c r="BM138" i="49" s="1"/>
  <c r="BN138" i="49" s="1"/>
  <c r="BL37" i="48"/>
  <c r="D40" i="49"/>
  <c r="AM31" i="48"/>
  <c r="AM33" i="48" s="1"/>
  <c r="AG120" i="59"/>
  <c r="AE8" i="52"/>
  <c r="T20" i="49"/>
  <c r="AR20" i="49"/>
  <c r="BD20" i="49"/>
  <c r="BN20" i="49" s="1"/>
  <c r="AF20" i="49"/>
  <c r="AF32" i="49"/>
  <c r="BD32" i="49"/>
  <c r="BN32" i="49" s="1"/>
  <c r="AR32" i="49"/>
  <c r="D132" i="49"/>
  <c r="BG132" i="49" s="1"/>
  <c r="BN132" i="49" s="1"/>
  <c r="BF37" i="48"/>
  <c r="AD31" i="48"/>
  <c r="AD33" i="48" s="1"/>
  <c r="D31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4" i="49"/>
  <c r="BN114" i="49" s="1"/>
  <c r="AO114" i="49"/>
  <c r="BA114" i="49"/>
  <c r="AM116" i="59"/>
  <c r="AC60" i="82"/>
  <c r="AC61" i="82" s="1"/>
  <c r="V20" i="82"/>
  <c r="T36" i="52" s="1"/>
  <c r="V21" i="82"/>
  <c r="V35" i="82"/>
  <c r="AM21" i="48"/>
  <c r="AM22" i="48" s="1"/>
  <c r="AM117" i="59" s="1"/>
  <c r="Q20" i="82"/>
  <c r="Q35" i="82"/>
  <c r="Q21" i="82"/>
  <c r="BG27" i="48"/>
  <c r="AG60" i="82"/>
  <c r="AG61" i="82" s="1"/>
  <c r="AN29" i="82"/>
  <c r="AN28" i="82"/>
  <c r="AK37" i="49"/>
  <c r="AW37" i="49"/>
  <c r="BI37" i="49"/>
  <c r="BN37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C31" i="48"/>
  <c r="D30" i="49"/>
  <c r="AH116" i="59"/>
  <c r="X42" i="50"/>
  <c r="X35" i="50"/>
  <c r="I27" i="51"/>
  <c r="BA19" i="48"/>
  <c r="AN113" i="49"/>
  <c r="AZ113" i="49"/>
  <c r="BL113" i="49"/>
  <c r="BN113" i="49" s="1"/>
  <c r="AI71" i="82"/>
  <c r="AI73" i="82" s="1"/>
  <c r="AI19" i="82"/>
  <c r="R29" i="82"/>
  <c r="R21" i="82"/>
  <c r="AC28" i="82"/>
  <c r="AC29" i="82"/>
  <c r="AK60" i="82"/>
  <c r="AK61" i="82" s="1"/>
  <c r="BL27" i="48"/>
  <c r="BH37" i="48"/>
  <c r="BH27" i="48"/>
  <c r="D134" i="49"/>
  <c r="BI134" i="49" s="1"/>
  <c r="BN134" i="49" s="1"/>
  <c r="BK19" i="48"/>
  <c r="BK115" i="59" s="1"/>
  <c r="AQ104" i="49"/>
  <c r="AE104" i="49"/>
  <c r="BC104" i="49"/>
  <c r="BN104" i="49" s="1"/>
  <c r="BC37" i="48"/>
  <c r="D129" i="49"/>
  <c r="BD129" i="49" s="1"/>
  <c r="BN129" i="49" s="1"/>
  <c r="AT107" i="49"/>
  <c r="BF107" i="49"/>
  <c r="BN107" i="49" s="1"/>
  <c r="AH107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3" i="49"/>
  <c r="W23" i="49"/>
  <c r="AI23" i="49"/>
  <c r="BG23" i="49"/>
  <c r="BN23" i="49" s="1"/>
  <c r="BA47" i="50"/>
  <c r="AJ116" i="59"/>
  <c r="AF71" i="82"/>
  <c r="AF73" i="82" s="1"/>
  <c r="AF19" i="82"/>
  <c r="BC47" i="50"/>
  <c r="BD30" i="50" s="1"/>
  <c r="AN125" i="59"/>
  <c r="AL10" i="52"/>
  <c r="BJ111" i="49"/>
  <c r="BN111" i="49" s="1"/>
  <c r="AX111" i="49"/>
  <c r="AL111" i="49"/>
  <c r="R42" i="50"/>
  <c r="R35" i="50"/>
  <c r="AM27" i="49"/>
  <c r="BK27" i="49"/>
  <c r="BN27" i="49" s="1"/>
  <c r="AA27" i="49"/>
  <c r="AY27" i="49"/>
  <c r="BD114" i="59"/>
  <c r="BB7" i="52"/>
  <c r="AI31" i="48"/>
  <c r="AI33" i="48" s="1"/>
  <c r="D36" i="49"/>
  <c r="AD8" i="52"/>
  <c r="AF120" i="59"/>
  <c r="AZ43" i="82"/>
  <c r="N75" i="52"/>
  <c r="AU43" i="82"/>
  <c r="I75" i="52"/>
  <c r="BB103" i="49"/>
  <c r="BN103" i="49" s="1"/>
  <c r="AP103" i="49"/>
  <c r="AD103" i="49"/>
  <c r="BJ37" i="48"/>
  <c r="D136" i="49"/>
  <c r="BK136" i="49" s="1"/>
  <c r="BN136" i="49" s="1"/>
  <c r="Y34" i="50"/>
  <c r="I28" i="51"/>
  <c r="D135" i="49"/>
  <c r="BJ135" i="49" s="1"/>
  <c r="BN135" i="49" s="1"/>
  <c r="BI37" i="48"/>
  <c r="AF10" i="52"/>
  <c r="AH125" i="59"/>
  <c r="AK10" i="52"/>
  <c r="AM125" i="59"/>
  <c r="BL78" i="82"/>
  <c r="BL27" i="82"/>
  <c r="AI28" i="82"/>
  <c r="O21" i="48"/>
  <c r="O22" i="48" s="1"/>
  <c r="O117" i="59" s="1"/>
  <c r="G34" i="50"/>
  <c r="G35" i="50" s="1"/>
  <c r="I34" i="50"/>
  <c r="I35" i="50" s="1"/>
  <c r="O116" i="59"/>
  <c r="P116" i="59"/>
  <c r="M21" i="48"/>
  <c r="M116" i="59" s="1"/>
  <c r="J21" i="48"/>
  <c r="J116" i="59" s="1"/>
  <c r="H21" i="48"/>
  <c r="H116" i="59" s="1"/>
  <c r="O35" i="50"/>
  <c r="O43" i="50" s="1"/>
  <c r="O40" i="64" s="1"/>
  <c r="P60" i="82"/>
  <c r="P61" i="82" s="1"/>
  <c r="O60" i="82"/>
  <c r="O61" i="82" s="1"/>
  <c r="N21" i="48"/>
  <c r="N116" i="59" s="1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9" i="49"/>
  <c r="AP79" i="49"/>
  <c r="R79" i="49"/>
  <c r="R140" i="49" s="1"/>
  <c r="F79" i="49"/>
  <c r="F140" i="49" s="1"/>
  <c r="AD79" i="49"/>
  <c r="P29" i="82"/>
  <c r="P28" i="82"/>
  <c r="G120" i="59"/>
  <c r="E8" i="52"/>
  <c r="H61" i="82"/>
  <c r="J34" i="50"/>
  <c r="F21" i="48"/>
  <c r="L20" i="82"/>
  <c r="L35" i="82"/>
  <c r="H120" i="59"/>
  <c r="F8" i="52"/>
  <c r="BH85" i="49"/>
  <c r="AV85" i="49"/>
  <c r="X85" i="49"/>
  <c r="X140" i="49" s="1"/>
  <c r="X142" i="49" s="1"/>
  <c r="L85" i="49"/>
  <c r="L140" i="49" s="1"/>
  <c r="L142" i="49" s="1"/>
  <c r="AJ85" i="49"/>
  <c r="N125" i="59"/>
  <c r="L10" i="52"/>
  <c r="H8" i="49"/>
  <c r="H67" i="49" s="1"/>
  <c r="H69" i="49" s="1"/>
  <c r="T8" i="49"/>
  <c r="BD8" i="49"/>
  <c r="AR8" i="49"/>
  <c r="AF8" i="49"/>
  <c r="I125" i="59"/>
  <c r="G10" i="52"/>
  <c r="I35" i="82"/>
  <c r="I21" i="82"/>
  <c r="I20" i="82"/>
  <c r="AE80" i="49"/>
  <c r="S80" i="49"/>
  <c r="S140" i="49" s="1"/>
  <c r="S142" i="49" s="1"/>
  <c r="AQ80" i="49"/>
  <c r="BC80" i="49"/>
  <c r="G80" i="49"/>
  <c r="G140" i="49" s="1"/>
  <c r="G142" i="49" s="1"/>
  <c r="U9" i="49"/>
  <c r="U67" i="49" s="1"/>
  <c r="U69" i="49" s="1"/>
  <c r="BE9" i="49"/>
  <c r="AS9" i="49"/>
  <c r="AG9" i="49"/>
  <c r="I9" i="49"/>
  <c r="I67" i="49" s="1"/>
  <c r="I69" i="49" s="1"/>
  <c r="AK86" i="49"/>
  <c r="M86" i="49"/>
  <c r="M140" i="49" s="1"/>
  <c r="M142" i="49" s="1"/>
  <c r="BI86" i="49"/>
  <c r="Y86" i="49"/>
  <c r="Y140" i="49" s="1"/>
  <c r="Y142" i="49" s="1"/>
  <c r="AW86" i="49"/>
  <c r="G20" i="82"/>
  <c r="G21" i="82"/>
  <c r="G35" i="82"/>
  <c r="AA88" i="49"/>
  <c r="AA140" i="49" s="1"/>
  <c r="AA142" i="49" s="1"/>
  <c r="AY88" i="49"/>
  <c r="AM88" i="49"/>
  <c r="BK88" i="49"/>
  <c r="O88" i="49"/>
  <c r="O140" i="49" s="1"/>
  <c r="O142" i="49" s="1"/>
  <c r="I28" i="82"/>
  <c r="I29" i="82"/>
  <c r="N35" i="82"/>
  <c r="N20" i="82"/>
  <c r="BF83" i="49"/>
  <c r="AT83" i="49"/>
  <c r="J83" i="49"/>
  <c r="J140" i="49" s="1"/>
  <c r="J142" i="49" s="1"/>
  <c r="AH83" i="49"/>
  <c r="V83" i="49"/>
  <c r="V140" i="49" s="1"/>
  <c r="V142" i="49" s="1"/>
  <c r="F29" i="82"/>
  <c r="F28" i="82"/>
  <c r="K33" i="48"/>
  <c r="D12" i="49"/>
  <c r="D10" i="52"/>
  <c r="F125" i="59"/>
  <c r="G8" i="52"/>
  <c r="I120" i="59"/>
  <c r="AX87" i="49"/>
  <c r="N87" i="49"/>
  <c r="N140" i="49" s="1"/>
  <c r="N142" i="49" s="1"/>
  <c r="AL87" i="49"/>
  <c r="Z87" i="49"/>
  <c r="Z140" i="49" s="1"/>
  <c r="Z142" i="49" s="1"/>
  <c r="BJ87" i="49"/>
  <c r="J10" i="52"/>
  <c r="L125" i="59"/>
  <c r="M20" i="82"/>
  <c r="M35" i="82"/>
  <c r="M21" i="82"/>
  <c r="W84" i="49"/>
  <c r="W140" i="49" s="1"/>
  <c r="W142" i="49" s="1"/>
  <c r="AU84" i="49"/>
  <c r="BG84" i="49"/>
  <c r="AI84" i="49"/>
  <c r="K84" i="49"/>
  <c r="K140" i="49" s="1"/>
  <c r="K142" i="49" s="1"/>
  <c r="N28" i="82"/>
  <c r="H125" i="59"/>
  <c r="F10" i="52"/>
  <c r="E114" i="59"/>
  <c r="C7" i="52"/>
  <c r="E21" i="48"/>
  <c r="E24" i="51"/>
  <c r="E78" i="82"/>
  <c r="E27" i="82"/>
  <c r="D15" i="49"/>
  <c r="N33" i="48"/>
  <c r="L21" i="48"/>
  <c r="D7" i="49"/>
  <c r="F33" i="48"/>
  <c r="J10" i="49"/>
  <c r="J67" i="49" s="1"/>
  <c r="J69" i="49" s="1"/>
  <c r="V10" i="49"/>
  <c r="AT10" i="49"/>
  <c r="BF10" i="49"/>
  <c r="AH10" i="49"/>
  <c r="K10" i="52"/>
  <c r="M125" i="59"/>
  <c r="N10" i="52"/>
  <c r="P125" i="59"/>
  <c r="J19" i="82"/>
  <c r="J71" i="82"/>
  <c r="J73" i="82" s="1"/>
  <c r="F34" i="50"/>
  <c r="K28" i="82"/>
  <c r="H28" i="82"/>
  <c r="H29" i="82"/>
  <c r="H10" i="52"/>
  <c r="J125" i="59"/>
  <c r="AG82" i="49"/>
  <c r="BE82" i="49"/>
  <c r="I82" i="49"/>
  <c r="I140" i="49" s="1"/>
  <c r="I142" i="49" s="1"/>
  <c r="AS82" i="49"/>
  <c r="U82" i="49"/>
  <c r="U140" i="49" s="1"/>
  <c r="U142" i="49" s="1"/>
  <c r="F6" i="49"/>
  <c r="F67" i="49" s="1"/>
  <c r="AP6" i="49"/>
  <c r="R6" i="49"/>
  <c r="BB6" i="49"/>
  <c r="AD6" i="49"/>
  <c r="M34" i="50"/>
  <c r="N30" i="50"/>
  <c r="N34" i="50" s="1"/>
  <c r="L30" i="50"/>
  <c r="L34" i="50" s="1"/>
  <c r="K34" i="50"/>
  <c r="E38" i="51"/>
  <c r="M33" i="48"/>
  <c r="D14" i="49"/>
  <c r="BA90" i="49"/>
  <c r="Q90" i="49"/>
  <c r="Q140" i="49" s="1"/>
  <c r="Q142" i="49" s="1"/>
  <c r="BM90" i="49"/>
  <c r="AO90" i="49"/>
  <c r="AC90" i="49"/>
  <c r="AC140" i="49" s="1"/>
  <c r="AC142" i="49" s="1"/>
  <c r="BG11" i="49"/>
  <c r="W11" i="49"/>
  <c r="AI11" i="49"/>
  <c r="K11" i="49"/>
  <c r="K67" i="49" s="1"/>
  <c r="K69" i="49" s="1"/>
  <c r="AU11" i="49"/>
  <c r="K19" i="82"/>
  <c r="K71" i="82"/>
  <c r="K73" i="82" s="1"/>
  <c r="P21" i="48"/>
  <c r="H34" i="50"/>
  <c r="O33" i="48"/>
  <c r="D16" i="49"/>
  <c r="E57" i="82"/>
  <c r="M10" i="52"/>
  <c r="O125" i="59"/>
  <c r="E33" i="48"/>
  <c r="F35" i="82"/>
  <c r="F21" i="82"/>
  <c r="F20" i="82"/>
  <c r="O28" i="82"/>
  <c r="O29" i="82"/>
  <c r="G21" i="48"/>
  <c r="D17" i="49"/>
  <c r="P33" i="48"/>
  <c r="H8" i="52"/>
  <c r="J120" i="59"/>
  <c r="J28" i="82"/>
  <c r="L120" i="59"/>
  <c r="J8" i="52"/>
  <c r="L28" i="82"/>
  <c r="AF81" i="49"/>
  <c r="T81" i="49"/>
  <c r="T140" i="49" s="1"/>
  <c r="T142" i="49" s="1"/>
  <c r="BD81" i="49"/>
  <c r="AR81" i="49"/>
  <c r="H81" i="49"/>
  <c r="H140" i="49" s="1"/>
  <c r="H142" i="49" s="1"/>
  <c r="D30" i="50"/>
  <c r="D6" i="50" s="1"/>
  <c r="C34" i="50"/>
  <c r="G28" i="82"/>
  <c r="G29" i="82"/>
  <c r="E48" i="82"/>
  <c r="P89" i="49"/>
  <c r="P140" i="49" s="1"/>
  <c r="P142" i="49" s="1"/>
  <c r="AZ89" i="49"/>
  <c r="BL89" i="49"/>
  <c r="AN89" i="49"/>
  <c r="AB89" i="49"/>
  <c r="AB140" i="49" s="1"/>
  <c r="AB142" i="49" s="1"/>
  <c r="M28" i="82"/>
  <c r="M29" i="82"/>
  <c r="H19" i="82"/>
  <c r="H71" i="82"/>
  <c r="H73" i="82" s="1"/>
  <c r="E30" i="50"/>
  <c r="E34" i="50" s="1"/>
  <c r="D51" i="52"/>
  <c r="D13" i="50"/>
  <c r="M13" i="49"/>
  <c r="M67" i="49" s="1"/>
  <c r="M69" i="49" s="1"/>
  <c r="AW13" i="49"/>
  <c r="BI13" i="49"/>
  <c r="Y13" i="49"/>
  <c r="AK13" i="49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E47" i="82" l="1"/>
  <c r="E59" i="82"/>
  <c r="AD35" i="50"/>
  <c r="AD50" i="52" s="1"/>
  <c r="L21" i="82"/>
  <c r="L37" i="82" s="1"/>
  <c r="Z42" i="50"/>
  <c r="Y67" i="49"/>
  <c r="Y69" i="49" s="1"/>
  <c r="X34" i="48" s="1"/>
  <c r="R67" i="49"/>
  <c r="R69" i="49" s="1"/>
  <c r="K22" i="48"/>
  <c r="K117" i="59" s="1"/>
  <c r="BJ120" i="59"/>
  <c r="BD116" i="59"/>
  <c r="BC60" i="82"/>
  <c r="BC61" i="82" s="1"/>
  <c r="BE60" i="82"/>
  <c r="BE61" i="82" s="1"/>
  <c r="AG67" i="49"/>
  <c r="AG69" i="49" s="1"/>
  <c r="AF34" i="48" s="1"/>
  <c r="W67" i="49"/>
  <c r="W69" i="49" s="1"/>
  <c r="V34" i="48" s="1"/>
  <c r="N29" i="82"/>
  <c r="N37" i="82" s="1"/>
  <c r="BF34" i="50"/>
  <c r="BF35" i="50" s="1"/>
  <c r="J22" i="48"/>
  <c r="J117" i="59" s="1"/>
  <c r="AH36" i="82"/>
  <c r="BI35" i="82"/>
  <c r="BJ21" i="48"/>
  <c r="BJ22" i="48" s="1"/>
  <c r="BJ117" i="59" s="1"/>
  <c r="BI21" i="82"/>
  <c r="BG37" i="52" s="1"/>
  <c r="BL35" i="82"/>
  <c r="AI140" i="49"/>
  <c r="AI142" i="49" s="1"/>
  <c r="AH38" i="48" s="1"/>
  <c r="O50" i="52"/>
  <c r="AJ140" i="49"/>
  <c r="AJ142" i="49" s="1"/>
  <c r="AI79" i="82" s="1"/>
  <c r="AI80" i="82" s="1"/>
  <c r="BG8" i="52"/>
  <c r="BD21" i="48"/>
  <c r="BD22" i="48" s="1"/>
  <c r="BD117" i="59" s="1"/>
  <c r="BA35" i="82"/>
  <c r="I22" i="48"/>
  <c r="I117" i="59" s="1"/>
  <c r="AN140" i="49"/>
  <c r="AN142" i="49" s="1"/>
  <c r="AM79" i="82" s="1"/>
  <c r="AM80" i="82" s="1"/>
  <c r="AO140" i="49"/>
  <c r="AO142" i="49" s="1"/>
  <c r="AN79" i="82" s="1"/>
  <c r="AN80" i="82" s="1"/>
  <c r="V67" i="49"/>
  <c r="V69" i="49" s="1"/>
  <c r="U34" i="48" s="1"/>
  <c r="AA36" i="82"/>
  <c r="O66" i="50"/>
  <c r="Q68" i="50" s="1"/>
  <c r="AM140" i="49"/>
  <c r="AM142" i="49" s="1"/>
  <c r="AL79" i="82" s="1"/>
  <c r="AL80" i="82" s="1"/>
  <c r="AL30" i="82" s="1"/>
  <c r="BK59" i="82"/>
  <c r="BK29" i="82" s="1"/>
  <c r="AK67" i="49"/>
  <c r="AK69" i="49" s="1"/>
  <c r="AJ34" i="48" s="1"/>
  <c r="AH67" i="49"/>
  <c r="AH69" i="49" s="1"/>
  <c r="AG34" i="48" s="1"/>
  <c r="AI67" i="49"/>
  <c r="AI69" i="49" s="1"/>
  <c r="AH34" i="48" s="1"/>
  <c r="AG140" i="49"/>
  <c r="AG142" i="49" s="1"/>
  <c r="AF79" i="82" s="1"/>
  <c r="AF80" i="82" s="1"/>
  <c r="AJ36" i="82"/>
  <c r="BH21" i="48"/>
  <c r="BH22" i="48" s="1"/>
  <c r="BH117" i="59" s="1"/>
  <c r="BL21" i="82"/>
  <c r="BJ37" i="52" s="1"/>
  <c r="BH116" i="59"/>
  <c r="T67" i="49"/>
  <c r="T69" i="49" s="1"/>
  <c r="S34" i="48" s="1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40" i="49"/>
  <c r="AF142" i="49" s="1"/>
  <c r="AE38" i="48" s="1"/>
  <c r="AF67" i="49"/>
  <c r="AF69" i="49" s="1"/>
  <c r="AE34" i="48" s="1"/>
  <c r="AL36" i="82"/>
  <c r="AC33" i="48"/>
  <c r="G42" i="51"/>
  <c r="AH140" i="49"/>
  <c r="AH142" i="49" s="1"/>
  <c r="AG38" i="48" s="1"/>
  <c r="AE140" i="49"/>
  <c r="AE142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Y28" i="48"/>
  <c r="AY27" i="48" s="1"/>
  <c r="AX25" i="50"/>
  <c r="AX15" i="92"/>
  <c r="AY16" i="48"/>
  <c r="AW21" i="71"/>
  <c r="AY14" i="48"/>
  <c r="AY7" i="48"/>
  <c r="AY10" i="48" s="1"/>
  <c r="AY15" i="48"/>
  <c r="AX38" i="50"/>
  <c r="AX39" i="50" s="1"/>
  <c r="AX51" i="52" s="1"/>
  <c r="AY17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E31" i="48"/>
  <c r="BE33" i="48" s="1"/>
  <c r="D58" i="49"/>
  <c r="BF58" i="49" s="1"/>
  <c r="BN58" i="49" s="1"/>
  <c r="BH28" i="82"/>
  <c r="BH29" i="82"/>
  <c r="BC120" i="59"/>
  <c r="BA8" i="52"/>
  <c r="AY25" i="50"/>
  <c r="AX47" i="50" s="1"/>
  <c r="AX21" i="71"/>
  <c r="AY15" i="92"/>
  <c r="AZ14" i="48"/>
  <c r="AZ17" i="48"/>
  <c r="AY38" i="50"/>
  <c r="AY39" i="50" s="1"/>
  <c r="AY51" i="52" s="1"/>
  <c r="AZ111" i="59"/>
  <c r="AZ16" i="48"/>
  <c r="AZ28" i="48"/>
  <c r="AZ15" i="48"/>
  <c r="AZ7" i="48"/>
  <c r="AZ10" i="48" s="1"/>
  <c r="BC125" i="59"/>
  <c r="BA10" i="52"/>
  <c r="BL31" i="48"/>
  <c r="BL33" i="48" s="1"/>
  <c r="D65" i="49"/>
  <c r="BM65" i="49" s="1"/>
  <c r="BN65" i="49" s="1"/>
  <c r="BB30" i="49"/>
  <c r="BN30" i="49" s="1"/>
  <c r="AP30" i="49"/>
  <c r="AD30" i="49"/>
  <c r="AD67" i="49" s="1"/>
  <c r="AD69" i="49" s="1"/>
  <c r="AO14" i="48"/>
  <c r="AO17" i="48"/>
  <c r="AO15" i="48"/>
  <c r="AN15" i="92"/>
  <c r="AM21" i="71"/>
  <c r="H20" i="51"/>
  <c r="AO7" i="48"/>
  <c r="AN38" i="50"/>
  <c r="AO16" i="48"/>
  <c r="AO28" i="48"/>
  <c r="AO27" i="48" s="1"/>
  <c r="AN25" i="50"/>
  <c r="AO111" i="59"/>
  <c r="BM6" i="48"/>
  <c r="BL38" i="50" s="1"/>
  <c r="W37" i="52"/>
  <c r="Y37" i="82"/>
  <c r="S37" i="82"/>
  <c r="Q37" i="52"/>
  <c r="G33" i="51"/>
  <c r="G34" i="51" s="1"/>
  <c r="AC22" i="48"/>
  <c r="AC117" i="59" s="1"/>
  <c r="BB28" i="82"/>
  <c r="BB29" i="82"/>
  <c r="AX28" i="48"/>
  <c r="AX17" i="48"/>
  <c r="AW25" i="50"/>
  <c r="AX7" i="48"/>
  <c r="AX10" i="48" s="1"/>
  <c r="AX15" i="48"/>
  <c r="AW15" i="92"/>
  <c r="AX111" i="59"/>
  <c r="AX16" i="48"/>
  <c r="AW38" i="50"/>
  <c r="AW39" i="50" s="1"/>
  <c r="AW51" i="52" s="1"/>
  <c r="AV21" i="71"/>
  <c r="AX14" i="48"/>
  <c r="U36" i="82"/>
  <c r="S36" i="52"/>
  <c r="D54" i="49"/>
  <c r="BB54" i="49" s="1"/>
  <c r="BN54" i="49" s="1"/>
  <c r="BA31" i="48"/>
  <c r="AY44" i="82"/>
  <c r="AY48" i="82" s="1"/>
  <c r="AY67" i="82"/>
  <c r="AY55" i="82"/>
  <c r="AY54" i="82"/>
  <c r="AY53" i="82"/>
  <c r="AY52" i="82"/>
  <c r="AT17" i="48"/>
  <c r="AT111" i="59"/>
  <c r="AT14" i="48"/>
  <c r="AT7" i="48"/>
  <c r="AT10" i="48" s="1"/>
  <c r="AT28" i="48"/>
  <c r="AR21" i="71"/>
  <c r="AT15" i="48"/>
  <c r="AS25" i="50"/>
  <c r="AT16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D31" i="48"/>
  <c r="BD33" i="48" s="1"/>
  <c r="D57" i="49"/>
  <c r="BE57" i="49" s="1"/>
  <c r="BN57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S16" i="48"/>
  <c r="AS15" i="48"/>
  <c r="AS28" i="48"/>
  <c r="AS27" i="48" s="1"/>
  <c r="AR25" i="50"/>
  <c r="AS7" i="48"/>
  <c r="AS10" i="48" s="1"/>
  <c r="AS14" i="48"/>
  <c r="AR15" i="92"/>
  <c r="AR38" i="50"/>
  <c r="AR39" i="50" s="1"/>
  <c r="AR51" i="52" s="1"/>
  <c r="AQ21" i="71"/>
  <c r="AS17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K21" i="48"/>
  <c r="BK22" i="48" s="1"/>
  <c r="BK117" i="59" s="1"/>
  <c r="AR17" i="48"/>
  <c r="AR28" i="48"/>
  <c r="AR27" i="48" s="1"/>
  <c r="AQ25" i="50"/>
  <c r="AP21" i="71"/>
  <c r="AR111" i="59"/>
  <c r="AR7" i="48"/>
  <c r="AR10" i="48" s="1"/>
  <c r="AQ38" i="50"/>
  <c r="AQ39" i="50" s="1"/>
  <c r="AQ51" i="52" s="1"/>
  <c r="AQ15" i="92"/>
  <c r="AR15" i="48"/>
  <c r="AR14" i="48"/>
  <c r="AR16" i="48"/>
  <c r="T37" i="52"/>
  <c r="V37" i="82"/>
  <c r="X36" i="52"/>
  <c r="Z36" i="82"/>
  <c r="BL40" i="49"/>
  <c r="BN40" i="49" s="1"/>
  <c r="AN40" i="49"/>
  <c r="AZ40" i="49"/>
  <c r="AS54" i="82"/>
  <c r="AS55" i="82"/>
  <c r="AS53" i="82"/>
  <c r="AS52" i="82"/>
  <c r="AS67" i="82"/>
  <c r="AS44" i="82"/>
  <c r="AS48" i="82" s="1"/>
  <c r="AS47" i="82" s="1"/>
  <c r="W37" i="82"/>
  <c r="U37" i="52"/>
  <c r="BK31" i="48"/>
  <c r="BK33" i="48" s="1"/>
  <c r="D64" i="49"/>
  <c r="BL64" i="49" s="1"/>
  <c r="BN64" i="49" s="1"/>
  <c r="T43" i="50"/>
  <c r="T40" i="64" s="1"/>
  <c r="T50" i="52"/>
  <c r="T66" i="50"/>
  <c r="V68" i="50" s="1"/>
  <c r="AC21" i="82"/>
  <c r="AC35" i="82"/>
  <c r="AC20" i="82"/>
  <c r="AA36" i="52" s="1"/>
  <c r="BC21" i="48"/>
  <c r="BC22" i="48" s="1"/>
  <c r="BC117" i="59" s="1"/>
  <c r="AJ37" i="52"/>
  <c r="AL37" i="82"/>
  <c r="AY7" i="52"/>
  <c r="BA114" i="59"/>
  <c r="BA21" i="48"/>
  <c r="I24" i="51"/>
  <c r="BE10" i="52"/>
  <c r="BG125" i="59"/>
  <c r="BI29" i="82"/>
  <c r="BI37" i="82" s="1"/>
  <c r="BI28" i="82"/>
  <c r="BI36" i="82" s="1"/>
  <c r="AW7" i="48"/>
  <c r="AW10" i="48" s="1"/>
  <c r="AV15" i="92"/>
  <c r="AV38" i="50"/>
  <c r="AV39" i="50" s="1"/>
  <c r="AV51" i="52" s="1"/>
  <c r="AV25" i="50"/>
  <c r="AW14" i="48"/>
  <c r="AW111" i="59"/>
  <c r="AW28" i="48"/>
  <c r="AW27" i="48" s="1"/>
  <c r="AW15" i="48"/>
  <c r="AU21" i="71"/>
  <c r="AW17" i="48"/>
  <c r="AW16" i="48"/>
  <c r="BK71" i="82"/>
  <c r="BK73" i="82" s="1"/>
  <c r="BK19" i="82"/>
  <c r="AV7" i="48"/>
  <c r="AV10" i="48" s="1"/>
  <c r="AV16" i="48"/>
  <c r="AV111" i="59"/>
  <c r="AV15" i="48"/>
  <c r="AT21" i="71"/>
  <c r="AU38" i="50"/>
  <c r="AU39" i="50" s="1"/>
  <c r="AU51" i="52" s="1"/>
  <c r="AV28" i="48"/>
  <c r="AV14" i="48"/>
  <c r="AU15" i="92"/>
  <c r="AV17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AD43" i="50"/>
  <c r="AD40" i="64" s="1"/>
  <c r="AD66" i="50"/>
  <c r="AF68" i="50" s="1"/>
  <c r="BA28" i="82"/>
  <c r="BA36" i="82" s="1"/>
  <c r="AK21" i="82"/>
  <c r="AK20" i="82"/>
  <c r="AI36" i="52" s="1"/>
  <c r="AK35" i="82"/>
  <c r="BD28" i="82"/>
  <c r="BK116" i="59"/>
  <c r="BE21" i="48"/>
  <c r="BE22" i="48" s="1"/>
  <c r="BE117" i="59" s="1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40" i="49"/>
  <c r="AL142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1" i="49"/>
  <c r="BC31" i="49"/>
  <c r="BN31" i="49" s="1"/>
  <c r="AE31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L21" i="48"/>
  <c r="BL22" i="48" s="1"/>
  <c r="BL117" i="59" s="1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G31" i="48"/>
  <c r="BG33" i="48" s="1"/>
  <c r="D60" i="49"/>
  <c r="BH60" i="49" s="1"/>
  <c r="BN60" i="49" s="1"/>
  <c r="AB42" i="50"/>
  <c r="AB35" i="50"/>
  <c r="E22" i="116"/>
  <c r="F13" i="59"/>
  <c r="E23" i="116" s="1"/>
  <c r="AJ42" i="50"/>
  <c r="AJ35" i="50"/>
  <c r="BF21" i="48"/>
  <c r="BF22" i="48" s="1"/>
  <c r="BF117" i="59" s="1"/>
  <c r="BK28" i="82"/>
  <c r="AH35" i="50"/>
  <c r="AH42" i="50"/>
  <c r="AK140" i="49"/>
  <c r="AK142" i="49" s="1"/>
  <c r="AJ38" i="48" s="1"/>
  <c r="I42" i="50"/>
  <c r="AU16" i="48"/>
  <c r="AT15" i="92"/>
  <c r="AU17" i="48"/>
  <c r="AT25" i="50"/>
  <c r="AT38" i="50"/>
  <c r="AT39" i="50" s="1"/>
  <c r="AT51" i="52" s="1"/>
  <c r="AU15" i="48"/>
  <c r="AU14" i="48"/>
  <c r="AU7" i="48"/>
  <c r="AU10" i="48" s="1"/>
  <c r="AU28" i="48"/>
  <c r="AU111" i="59"/>
  <c r="AS21" i="71"/>
  <c r="BH36" i="49"/>
  <c r="BN36" i="49" s="1"/>
  <c r="AV36" i="49"/>
  <c r="AJ36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P7" i="48"/>
  <c r="AP10" i="48" s="1"/>
  <c r="AP28" i="48"/>
  <c r="AP14" i="48"/>
  <c r="AO38" i="50"/>
  <c r="AO39" i="50" s="1"/>
  <c r="AO51" i="52" s="1"/>
  <c r="AP111" i="59"/>
  <c r="AP16" i="48"/>
  <c r="AO15" i="92"/>
  <c r="AP17" i="48"/>
  <c r="AP15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BB21" i="48"/>
  <c r="BB22" i="48" s="1"/>
  <c r="BB117" i="59" s="1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G21" i="48"/>
  <c r="BG22" i="48" s="1"/>
  <c r="BG117" i="59" s="1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M22" i="48"/>
  <c r="M117" i="59" s="1"/>
  <c r="AD140" i="49"/>
  <c r="AD142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H31" i="48"/>
  <c r="BH33" i="48" s="1"/>
  <c r="D61" i="49"/>
  <c r="BI61" i="49" s="1"/>
  <c r="BN61" i="49" s="1"/>
  <c r="AI35" i="82"/>
  <c r="AI21" i="82"/>
  <c r="AI20" i="82"/>
  <c r="AG36" i="52" s="1"/>
  <c r="BD10" i="52"/>
  <c r="BF125" i="59"/>
  <c r="AJ21" i="82"/>
  <c r="AQ111" i="59"/>
  <c r="AQ15" i="48"/>
  <c r="AQ28" i="48"/>
  <c r="AQ7" i="48"/>
  <c r="AQ10" i="48" s="1"/>
  <c r="AO21" i="71"/>
  <c r="AP15" i="92"/>
  <c r="AQ16" i="48"/>
  <c r="AP25" i="50"/>
  <c r="AQ14" i="48"/>
  <c r="AP38" i="50"/>
  <c r="AP39" i="50" s="1"/>
  <c r="AP51" i="52" s="1"/>
  <c r="AQ17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I21" i="48"/>
  <c r="BI22" i="48" s="1"/>
  <c r="BI117" i="59" s="1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H22" i="48"/>
  <c r="H117" i="59" s="1"/>
  <c r="I36" i="82"/>
  <c r="F37" i="82"/>
  <c r="G36" i="82"/>
  <c r="M36" i="82"/>
  <c r="E60" i="82"/>
  <c r="E61" i="82" s="1"/>
  <c r="I37" i="82"/>
  <c r="N36" i="82"/>
  <c r="N22" i="48"/>
  <c r="N117" i="59" s="1"/>
  <c r="P36" i="82"/>
  <c r="H35" i="82"/>
  <c r="H21" i="82"/>
  <c r="H20" i="82"/>
  <c r="H36" i="82" s="1"/>
  <c r="S79" i="82"/>
  <c r="S80" i="82" s="1"/>
  <c r="S38" i="48"/>
  <c r="K35" i="82"/>
  <c r="K20" i="82"/>
  <c r="K36" i="82" s="1"/>
  <c r="K21" i="82"/>
  <c r="K37" i="82" s="1"/>
  <c r="BN90" i="49"/>
  <c r="N35" i="50"/>
  <c r="N42" i="50"/>
  <c r="I74" i="82"/>
  <c r="I75" i="82" s="1"/>
  <c r="I34" i="48"/>
  <c r="G37" i="82"/>
  <c r="G50" i="52"/>
  <c r="G43" i="50"/>
  <c r="G40" i="64" s="1"/>
  <c r="G66" i="50"/>
  <c r="I68" i="50" s="1"/>
  <c r="G74" i="82"/>
  <c r="G75" i="82" s="1"/>
  <c r="G34" i="48"/>
  <c r="K79" i="82"/>
  <c r="K80" i="82" s="1"/>
  <c r="K38" i="48"/>
  <c r="F22" i="48"/>
  <c r="F117" i="59" s="1"/>
  <c r="F116" i="59"/>
  <c r="O37" i="82"/>
  <c r="BN89" i="49"/>
  <c r="P38" i="48"/>
  <c r="P79" i="82"/>
  <c r="P80" i="82" s="1"/>
  <c r="M42" i="50"/>
  <c r="M35" i="50"/>
  <c r="H38" i="48"/>
  <c r="H79" i="82"/>
  <c r="H80" i="82" s="1"/>
  <c r="F120" i="59"/>
  <c r="D8" i="52"/>
  <c r="V38" i="48"/>
  <c r="V79" i="82"/>
  <c r="V80" i="82" s="1"/>
  <c r="BN87" i="49"/>
  <c r="I38" i="48"/>
  <c r="I79" i="82"/>
  <c r="I80" i="82" s="1"/>
  <c r="I30" i="82" s="1"/>
  <c r="W38" i="48"/>
  <c r="W79" i="82"/>
  <c r="W80" i="82" s="1"/>
  <c r="J42" i="50"/>
  <c r="J35" i="50"/>
  <c r="F142" i="49"/>
  <c r="Q143" i="49"/>
  <c r="E21" i="59"/>
  <c r="J74" i="82"/>
  <c r="J75" i="82" s="1"/>
  <c r="J34" i="48"/>
  <c r="BN82" i="49"/>
  <c r="BC7" i="49"/>
  <c r="S7" i="49"/>
  <c r="S67" i="49" s="1"/>
  <c r="S69" i="49" s="1"/>
  <c r="AE7" i="49"/>
  <c r="G7" i="49"/>
  <c r="G67" i="49" s="1"/>
  <c r="G69" i="49" s="1"/>
  <c r="AQ7" i="49"/>
  <c r="E28" i="82"/>
  <c r="E29" i="82"/>
  <c r="Y79" i="82"/>
  <c r="Y80" i="82" s="1"/>
  <c r="Y38" i="48"/>
  <c r="BH12" i="49"/>
  <c r="L12" i="49"/>
  <c r="L67" i="49" s="1"/>
  <c r="L69" i="49" s="1"/>
  <c r="AV12" i="49"/>
  <c r="X12" i="49"/>
  <c r="X67" i="49" s="1"/>
  <c r="X69" i="49" s="1"/>
  <c r="AJ12" i="49"/>
  <c r="N79" i="82"/>
  <c r="N80" i="82" s="1"/>
  <c r="N38" i="48"/>
  <c r="BN9" i="49"/>
  <c r="R142" i="49"/>
  <c r="AC143" i="49"/>
  <c r="O36" i="82"/>
  <c r="O38" i="48"/>
  <c r="O79" i="82"/>
  <c r="O80" i="82" s="1"/>
  <c r="C42" i="50"/>
  <c r="C9" i="50"/>
  <c r="C15" i="50" s="1"/>
  <c r="C18" i="50" s="1"/>
  <c r="C35" i="50"/>
  <c r="AN16" i="49"/>
  <c r="AZ16" i="49"/>
  <c r="P16" i="49"/>
  <c r="P67" i="49" s="1"/>
  <c r="P69" i="49" s="1"/>
  <c r="AB16" i="49"/>
  <c r="AB67" i="49" s="1"/>
  <c r="AB69" i="49" s="1"/>
  <c r="BL16" i="49"/>
  <c r="AL14" i="49"/>
  <c r="AL67" i="49" s="1"/>
  <c r="AL69" i="49" s="1"/>
  <c r="BJ14" i="49"/>
  <c r="Z14" i="49"/>
  <c r="Z67" i="49" s="1"/>
  <c r="Z69" i="49" s="1"/>
  <c r="N14" i="49"/>
  <c r="N67" i="49" s="1"/>
  <c r="N69" i="49" s="1"/>
  <c r="AX14" i="49"/>
  <c r="BN6" i="49"/>
  <c r="L22" i="48"/>
  <c r="L117" i="59" s="1"/>
  <c r="L116" i="59"/>
  <c r="K120" i="59"/>
  <c r="I8" i="52"/>
  <c r="BN83" i="49"/>
  <c r="BN88" i="49"/>
  <c r="X38" i="48"/>
  <c r="X79" i="82"/>
  <c r="X80" i="82" s="1"/>
  <c r="X30" i="82" s="1"/>
  <c r="T74" i="82"/>
  <c r="T75" i="82" s="1"/>
  <c r="T34" i="48"/>
  <c r="BN85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E3" i="51"/>
  <c r="D4" i="91"/>
  <c r="M37" i="82"/>
  <c r="M38" i="48"/>
  <c r="M79" i="82"/>
  <c r="M80" i="82" s="1"/>
  <c r="E10" i="59"/>
  <c r="BN86" i="49"/>
  <c r="F38" i="48"/>
  <c r="F79" i="82"/>
  <c r="F80" i="82" s="1"/>
  <c r="BN79" i="49"/>
  <c r="E73" i="82"/>
  <c r="BN13" i="49"/>
  <c r="D34" i="50"/>
  <c r="G79" i="82"/>
  <c r="G80" i="82" s="1"/>
  <c r="G38" i="48"/>
  <c r="AO17" i="49"/>
  <c r="AO67" i="49" s="1"/>
  <c r="AO69" i="49" s="1"/>
  <c r="Q17" i="49"/>
  <c r="Q67" i="49" s="1"/>
  <c r="Q69" i="49" s="1"/>
  <c r="BA17" i="49"/>
  <c r="BM17" i="49"/>
  <c r="AC17" i="49"/>
  <c r="AC67" i="49" s="1"/>
  <c r="AC69" i="49" s="1"/>
  <c r="E42" i="51"/>
  <c r="H35" i="50"/>
  <c r="H42" i="50"/>
  <c r="BN11" i="49"/>
  <c r="BN10" i="49"/>
  <c r="BK15" i="49"/>
  <c r="AM15" i="49"/>
  <c r="AM67" i="49" s="1"/>
  <c r="AM69" i="49" s="1"/>
  <c r="AA15" i="49"/>
  <c r="AA67" i="49" s="1"/>
  <c r="AA69" i="49" s="1"/>
  <c r="O15" i="49"/>
  <c r="O67" i="49" s="1"/>
  <c r="O69" i="49" s="1"/>
  <c r="AY15" i="49"/>
  <c r="J79" i="82"/>
  <c r="J80" i="82" s="1"/>
  <c r="J38" i="48"/>
  <c r="F36" i="82"/>
  <c r="L79" i="82"/>
  <c r="L80" i="82" s="1"/>
  <c r="L38" i="48"/>
  <c r="BN80" i="49"/>
  <c r="L36" i="82"/>
  <c r="E5" i="51"/>
  <c r="E35" i="82"/>
  <c r="E20" i="82"/>
  <c r="E21" i="82"/>
  <c r="E35" i="50"/>
  <c r="E42" i="50"/>
  <c r="P22" i="48"/>
  <c r="P117" i="59" s="1"/>
  <c r="AB38" i="48"/>
  <c r="AB79" i="82"/>
  <c r="AB80" i="82" s="1"/>
  <c r="K42" i="50"/>
  <c r="K35" i="50"/>
  <c r="F69" i="49"/>
  <c r="E116" i="59"/>
  <c r="E22" i="48"/>
  <c r="E117" i="59" s="1"/>
  <c r="E33" i="51"/>
  <c r="Z38" i="48"/>
  <c r="Z79" i="82"/>
  <c r="Z80" i="82" s="1"/>
  <c r="I66" i="50"/>
  <c r="K68" i="50" s="1"/>
  <c r="I43" i="50"/>
  <c r="I40" i="64" s="1"/>
  <c r="I50" i="52"/>
  <c r="BN8" i="49"/>
  <c r="L74" i="82"/>
  <c r="L75" i="82" s="1"/>
  <c r="L34" i="48"/>
  <c r="AA38" i="48"/>
  <c r="AA79" i="82"/>
  <c r="AA80" i="82" s="1"/>
  <c r="BN81" i="49"/>
  <c r="G116" i="59"/>
  <c r="G22" i="48"/>
  <c r="G117" i="59" s="1"/>
  <c r="E120" i="59"/>
  <c r="C8" i="52"/>
  <c r="E44" i="51"/>
  <c r="L35" i="50"/>
  <c r="L42" i="50"/>
  <c r="T38" i="48"/>
  <c r="T79" i="82"/>
  <c r="T80" i="82" s="1"/>
  <c r="J35" i="82"/>
  <c r="J21" i="82"/>
  <c r="J20" i="82"/>
  <c r="J36" i="82" s="1"/>
  <c r="BN84" i="49"/>
  <c r="U38" i="48"/>
  <c r="U79" i="82"/>
  <c r="U80" i="82" s="1"/>
  <c r="H34" i="48"/>
  <c r="H74" i="82"/>
  <c r="H75" i="82" s="1"/>
  <c r="R38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X74" i="82" l="1"/>
  <c r="X75" i="82" s="1"/>
  <c r="BF42" i="50"/>
  <c r="AE79" i="82"/>
  <c r="AE80" i="82" s="1"/>
  <c r="V74" i="82"/>
  <c r="V75" i="82" s="1"/>
  <c r="V83" i="82" s="1"/>
  <c r="V13" i="82" s="1"/>
  <c r="T28" i="52" s="1"/>
  <c r="AN38" i="48"/>
  <c r="AN126" i="59" s="1"/>
  <c r="AN127" i="59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F38" i="48"/>
  <c r="AD11" i="52" s="1"/>
  <c r="AJ74" i="82"/>
  <c r="AJ75" i="82" s="1"/>
  <c r="AJ22" i="82" s="1"/>
  <c r="S74" i="82"/>
  <c r="S75" i="82" s="1"/>
  <c r="S82" i="82" s="1"/>
  <c r="S12" i="82" s="1"/>
  <c r="AG74" i="82"/>
  <c r="AG75" i="82" s="1"/>
  <c r="AL38" i="48"/>
  <c r="AJ11" i="52" s="1"/>
  <c r="AI38" i="48"/>
  <c r="AI126" i="59" s="1"/>
  <c r="AI127" i="59" s="1"/>
  <c r="AM38" i="48"/>
  <c r="AM126" i="59" s="1"/>
  <c r="AM127" i="59" s="1"/>
  <c r="AD38" i="48"/>
  <c r="AB11" i="52" s="1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V19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R19" i="48"/>
  <c r="AR115" i="59" s="1"/>
  <c r="BG21" i="82"/>
  <c r="BE37" i="52" s="1"/>
  <c r="AT57" i="82"/>
  <c r="AT60" i="82" s="1"/>
  <c r="AT61" i="82" s="1"/>
  <c r="AX57" i="82"/>
  <c r="AX59" i="82" s="1"/>
  <c r="AP19" i="48"/>
  <c r="AP115" i="59" s="1"/>
  <c r="AC36" i="82"/>
  <c r="BK66" i="50"/>
  <c r="BM68" i="50" s="1"/>
  <c r="BK50" i="52"/>
  <c r="BK43" i="50"/>
  <c r="BK40" i="64" s="1"/>
  <c r="I21" i="59"/>
  <c r="H31" i="116" s="1"/>
  <c r="AW19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K38" i="48"/>
  <c r="AI11" i="52" s="1"/>
  <c r="AQ19" i="48"/>
  <c r="AQ115" i="59" s="1"/>
  <c r="BA35" i="50"/>
  <c r="BA42" i="50"/>
  <c r="AX19" i="82"/>
  <c r="AX71" i="82"/>
  <c r="AX73" i="82" s="1"/>
  <c r="D50" i="49"/>
  <c r="AW31" i="48"/>
  <c r="AW33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6" i="49"/>
  <c r="AS31" i="48"/>
  <c r="AS33" i="48" s="1"/>
  <c r="BE42" i="50"/>
  <c r="BE35" i="50"/>
  <c r="AP37" i="48"/>
  <c r="D116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O31" i="48"/>
  <c r="D42" i="49"/>
  <c r="BG35" i="50"/>
  <c r="BG42" i="50"/>
  <c r="BH35" i="82"/>
  <c r="BH21" i="82"/>
  <c r="BH20" i="82"/>
  <c r="BB42" i="50"/>
  <c r="BB35" i="50"/>
  <c r="AO66" i="82"/>
  <c r="AO27" i="82"/>
  <c r="AO78" i="82"/>
  <c r="BM67" i="82"/>
  <c r="AU19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4" i="49"/>
  <c r="AX37" i="48"/>
  <c r="H21" i="51"/>
  <c r="J21" i="51" s="1"/>
  <c r="AO10" i="48"/>
  <c r="BM7" i="48"/>
  <c r="R68" i="50"/>
  <c r="AY31" i="48"/>
  <c r="AY33" i="48" s="1"/>
  <c r="D52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5" i="49"/>
  <c r="AR31" i="48"/>
  <c r="AR33" i="48" s="1"/>
  <c r="BE20" i="82"/>
  <c r="BE21" i="82"/>
  <c r="BE35" i="82"/>
  <c r="D120" i="49"/>
  <c r="AT37" i="48"/>
  <c r="H7" i="59"/>
  <c r="J7" i="59" s="1"/>
  <c r="BM111" i="59"/>
  <c r="BJ8" i="52"/>
  <c r="BL120" i="59"/>
  <c r="BH35" i="50"/>
  <c r="BH42" i="50"/>
  <c r="D125" i="49"/>
  <c r="AY37" i="48"/>
  <c r="AU47" i="82"/>
  <c r="AM37" i="82"/>
  <c r="AK37" i="52"/>
  <c r="AO48" i="82"/>
  <c r="BM44" i="82"/>
  <c r="AR78" i="82"/>
  <c r="AR27" i="82"/>
  <c r="AP71" i="82"/>
  <c r="AP73" i="82" s="1"/>
  <c r="AP19" i="82"/>
  <c r="D123" i="49"/>
  <c r="AW37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BA22" i="48"/>
  <c r="BA117" i="59" s="1"/>
  <c r="I33" i="51"/>
  <c r="I34" i="51" s="1"/>
  <c r="AA37" i="52"/>
  <c r="AC37" i="82"/>
  <c r="AP47" i="50"/>
  <c r="AQ30" i="50" s="1"/>
  <c r="AT27" i="82"/>
  <c r="AT78" i="82"/>
  <c r="AT27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M15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P27" i="48"/>
  <c r="BK120" i="59"/>
  <c r="BI8" i="52"/>
  <c r="BL39" i="50"/>
  <c r="BL34" i="50"/>
  <c r="AO57" i="82"/>
  <c r="BM52" i="82"/>
  <c r="D122" i="49"/>
  <c r="AV37" i="48"/>
  <c r="AJ67" i="49"/>
  <c r="AJ69" i="49" s="1"/>
  <c r="AI34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V27" i="48"/>
  <c r="I10" i="59"/>
  <c r="H20" i="116" s="1"/>
  <c r="BA116" i="59"/>
  <c r="I12" i="59" s="1"/>
  <c r="AS66" i="82"/>
  <c r="D118" i="49"/>
  <c r="AR37" i="48"/>
  <c r="AG37" i="82"/>
  <c r="AE37" i="52"/>
  <c r="AW78" i="82"/>
  <c r="AW27" i="82"/>
  <c r="AT19" i="48"/>
  <c r="AT115" i="59" s="1"/>
  <c r="AX27" i="48"/>
  <c r="AX114" i="59"/>
  <c r="AV7" i="52"/>
  <c r="D115" i="49"/>
  <c r="AO37" i="48"/>
  <c r="H39" i="51"/>
  <c r="J39" i="51" s="1"/>
  <c r="BM28" i="48"/>
  <c r="H30" i="51"/>
  <c r="J30" i="51" s="1"/>
  <c r="BM17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S37" i="48"/>
  <c r="D119" i="49"/>
  <c r="BA33" i="48"/>
  <c r="I42" i="51"/>
  <c r="D126" i="49"/>
  <c r="AZ37" i="48"/>
  <c r="AX78" i="82"/>
  <c r="AX27" i="82"/>
  <c r="AN7" i="52"/>
  <c r="AP114" i="59"/>
  <c r="AZ57" i="82"/>
  <c r="AZ59" i="82" s="1"/>
  <c r="AU27" i="82"/>
  <c r="AU78" i="82"/>
  <c r="AO143" i="49"/>
  <c r="AV19" i="82"/>
  <c r="AV71" i="82"/>
  <c r="AV73" i="82" s="1"/>
  <c r="AQ114" i="59"/>
  <c r="AO7" i="52"/>
  <c r="AF36" i="82"/>
  <c r="AU27" i="48"/>
  <c r="D121" i="49"/>
  <c r="AU37" i="48"/>
  <c r="AN67" i="49"/>
  <c r="AN69" i="49" s="1"/>
  <c r="AM74" i="82" s="1"/>
  <c r="AM75" i="82" s="1"/>
  <c r="AE67" i="49"/>
  <c r="AE69" i="49" s="1"/>
  <c r="AD34" i="48" s="1"/>
  <c r="AQ27" i="48"/>
  <c r="D117" i="49"/>
  <c r="AQ37" i="48"/>
  <c r="BM54" i="82"/>
  <c r="AU114" i="59"/>
  <c r="AS7" i="52"/>
  <c r="AI36" i="82"/>
  <c r="AZ66" i="82"/>
  <c r="AT47" i="50"/>
  <c r="AW114" i="59"/>
  <c r="AU7" i="52"/>
  <c r="AS19" i="48"/>
  <c r="AS115" i="59" s="1"/>
  <c r="AW57" i="82"/>
  <c r="AW59" i="82" s="1"/>
  <c r="AX19" i="48"/>
  <c r="AX115" i="59" s="1"/>
  <c r="AV47" i="50"/>
  <c r="AW30" i="50" s="1"/>
  <c r="H29" i="51"/>
  <c r="J29" i="51" s="1"/>
  <c r="BM16" i="48"/>
  <c r="AO19" i="48"/>
  <c r="H27" i="51"/>
  <c r="J27" i="51" s="1"/>
  <c r="BM14" i="48"/>
  <c r="AZ27" i="48"/>
  <c r="AZ19" i="48"/>
  <c r="AZ115" i="59" s="1"/>
  <c r="E10" i="50"/>
  <c r="E16" i="50" s="1"/>
  <c r="AY19" i="48"/>
  <c r="AY115" i="59" s="1"/>
  <c r="AX47" i="82"/>
  <c r="AQ66" i="82"/>
  <c r="L41" i="48"/>
  <c r="K26" i="92" s="1"/>
  <c r="K28" i="92" s="1"/>
  <c r="E36" i="82"/>
  <c r="H121" i="59"/>
  <c r="H122" i="59" s="1"/>
  <c r="F9" i="52"/>
  <c r="H41" i="48"/>
  <c r="S9" i="52"/>
  <c r="U121" i="59"/>
  <c r="U122" i="59" s="1"/>
  <c r="U41" i="48"/>
  <c r="AN30" i="82"/>
  <c r="AH11" i="52"/>
  <c r="AJ126" i="59"/>
  <c r="AJ127" i="59" s="1"/>
  <c r="AJ40" i="48"/>
  <c r="L30" i="82"/>
  <c r="L82" i="82"/>
  <c r="L12" i="82" s="1"/>
  <c r="E6" i="51"/>
  <c r="AA74" i="82"/>
  <c r="AA75" i="82" s="1"/>
  <c r="AA34" i="48"/>
  <c r="AA40" i="48" s="1"/>
  <c r="O30" i="82"/>
  <c r="Y30" i="82"/>
  <c r="J121" i="59"/>
  <c r="J122" i="59" s="1"/>
  <c r="H9" i="52"/>
  <c r="J41" i="48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N34" i="48"/>
  <c r="P74" i="82"/>
  <c r="P75" i="82" s="1"/>
  <c r="P82" i="82" s="1"/>
  <c r="P12" i="82" s="1"/>
  <c r="P34" i="48"/>
  <c r="P40" i="48" s="1"/>
  <c r="AC9" i="52"/>
  <c r="AE121" i="59"/>
  <c r="AE122" i="59" s="1"/>
  <c r="AE41" i="48"/>
  <c r="AC70" i="49"/>
  <c r="M34" i="48"/>
  <c r="M40" i="48" s="1"/>
  <c r="M74" i="82"/>
  <c r="M75" i="82" s="1"/>
  <c r="O74" i="82"/>
  <c r="O75" i="82" s="1"/>
  <c r="O82" i="82" s="1"/>
  <c r="O12" i="82" s="1"/>
  <c r="O34" i="48"/>
  <c r="O126" i="59"/>
  <c r="O127" i="59" s="1"/>
  <c r="M11" i="52"/>
  <c r="J22" i="82"/>
  <c r="J23" i="82" s="1"/>
  <c r="J83" i="82"/>
  <c r="J13" i="82" s="1"/>
  <c r="H28" i="52" s="1"/>
  <c r="T11" i="52"/>
  <c r="V126" i="59"/>
  <c r="V127" i="59" s="1"/>
  <c r="V40" i="48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Z34" i="48"/>
  <c r="AN34" i="48"/>
  <c r="AN74" i="82"/>
  <c r="AN75" i="82" s="1"/>
  <c r="AN82" i="82" s="1"/>
  <c r="AN12" i="82" s="1"/>
  <c r="F30" i="82"/>
  <c r="D20" i="116"/>
  <c r="AC71" i="49"/>
  <c r="Q74" i="82"/>
  <c r="Q75" i="82" s="1"/>
  <c r="Q34" i="48"/>
  <c r="Y34" i="48"/>
  <c r="Y74" i="82"/>
  <c r="Y75" i="82" s="1"/>
  <c r="P126" i="59"/>
  <c r="P127" i="59" s="1"/>
  <c r="N11" i="52"/>
  <c r="K30" i="82"/>
  <c r="I41" i="48"/>
  <c r="I121" i="59"/>
  <c r="I122" i="59" s="1"/>
  <c r="G9" i="52"/>
  <c r="U126" i="59"/>
  <c r="U127" i="59" s="1"/>
  <c r="U40" i="48"/>
  <c r="S11" i="52"/>
  <c r="AL74" i="82"/>
  <c r="AL75" i="82" s="1"/>
  <c r="AL34" i="48"/>
  <c r="G40" i="48"/>
  <c r="E11" i="52"/>
  <c r="G126" i="59"/>
  <c r="G127" i="59" s="1"/>
  <c r="F126" i="59"/>
  <c r="F127" i="59" s="1"/>
  <c r="D11" i="52"/>
  <c r="M30" i="82"/>
  <c r="X82" i="82"/>
  <c r="X12" i="82" s="1"/>
  <c r="X22" i="82"/>
  <c r="X83" i="82"/>
  <c r="X13" i="82" s="1"/>
  <c r="V28" i="52" s="1"/>
  <c r="T41" i="48"/>
  <c r="T121" i="59"/>
  <c r="T122" i="59" s="1"/>
  <c r="R9" i="52"/>
  <c r="BN14" i="49"/>
  <c r="AJ41" i="48"/>
  <c r="AH9" i="52"/>
  <c r="AJ121" i="59"/>
  <c r="AJ122" i="59" s="1"/>
  <c r="W74" i="82"/>
  <c r="W75" i="82" s="1"/>
  <c r="W82" i="82" s="1"/>
  <c r="W12" i="82" s="1"/>
  <c r="W34" i="48"/>
  <c r="E79" i="82"/>
  <c r="E38" i="48"/>
  <c r="E40" i="48" s="1"/>
  <c r="Q144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S41" i="48"/>
  <c r="T30" i="82"/>
  <c r="T82" i="82"/>
  <c r="T12" i="82" s="1"/>
  <c r="AA30" i="82"/>
  <c r="BN15" i="49"/>
  <c r="H43" i="50"/>
  <c r="H40" i="64" s="1"/>
  <c r="H66" i="50"/>
  <c r="J68" i="50" s="1"/>
  <c r="H50" i="52"/>
  <c r="G30" i="82"/>
  <c r="G82" i="82"/>
  <c r="G12" i="82" s="1"/>
  <c r="K11" i="52"/>
  <c r="M126" i="59"/>
  <c r="M127" i="59" s="1"/>
  <c r="X41" i="48"/>
  <c r="V9" i="52"/>
  <c r="X121" i="59"/>
  <c r="X122" i="59" s="1"/>
  <c r="T22" i="82"/>
  <c r="T83" i="82"/>
  <c r="T13" i="82" s="1"/>
  <c r="R28" i="52" s="1"/>
  <c r="AF30" i="82"/>
  <c r="AK74" i="82"/>
  <c r="AK75" i="82" s="1"/>
  <c r="AK82" i="82" s="1"/>
  <c r="AK12" i="82" s="1"/>
  <c r="AK34" i="48"/>
  <c r="F34" i="48"/>
  <c r="F40" i="48" s="1"/>
  <c r="F74" i="82"/>
  <c r="F75" i="82" s="1"/>
  <c r="J50" i="52"/>
  <c r="J66" i="50"/>
  <c r="L68" i="50" s="1"/>
  <c r="J43" i="50"/>
  <c r="J40" i="64" s="1"/>
  <c r="G22" i="82"/>
  <c r="G83" i="82"/>
  <c r="G13" i="82" s="1"/>
  <c r="E28" i="52" s="1"/>
  <c r="H37" i="82"/>
  <c r="R30" i="82"/>
  <c r="T126" i="59"/>
  <c r="T127" i="59" s="1"/>
  <c r="R11" i="52"/>
  <c r="T40" i="48"/>
  <c r="E16" i="59"/>
  <c r="Y11" i="52"/>
  <c r="AA126" i="59"/>
  <c r="AA127" i="59" s="1"/>
  <c r="AF11" i="52"/>
  <c r="AH40" i="48"/>
  <c r="AH126" i="59"/>
  <c r="AH127" i="59" s="1"/>
  <c r="Q70" i="49"/>
  <c r="E37" i="82"/>
  <c r="X31" i="82"/>
  <c r="X16" i="82" s="1"/>
  <c r="V30" i="52" s="1"/>
  <c r="C10" i="50"/>
  <c r="C16" i="50" s="1"/>
  <c r="C19" i="50" s="1"/>
  <c r="C66" i="50"/>
  <c r="C50" i="52"/>
  <c r="C43" i="50"/>
  <c r="K34" i="48"/>
  <c r="K40" i="48" s="1"/>
  <c r="K74" i="82"/>
  <c r="K75" i="82" s="1"/>
  <c r="K82" i="82" s="1"/>
  <c r="K12" i="82" s="1"/>
  <c r="AC34" i="48"/>
  <c r="AC74" i="82"/>
  <c r="AC75" i="82" s="1"/>
  <c r="G11" i="52"/>
  <c r="I126" i="59"/>
  <c r="I127" i="59" s="1"/>
  <c r="I40" i="48"/>
  <c r="H30" i="82"/>
  <c r="H82" i="82"/>
  <c r="H12" i="82" s="1"/>
  <c r="AC11" i="52"/>
  <c r="AE126" i="59"/>
  <c r="AE127" i="59" s="1"/>
  <c r="AE40" i="48"/>
  <c r="AO144" i="49"/>
  <c r="AC38" i="48"/>
  <c r="AC79" i="82"/>
  <c r="AC80" i="82" s="1"/>
  <c r="D21" i="116"/>
  <c r="R126" i="59"/>
  <c r="R127" i="59" s="1"/>
  <c r="P11" i="52"/>
  <c r="G41" i="48"/>
  <c r="L121" i="59"/>
  <c r="L122" i="59" s="1"/>
  <c r="J9" i="52"/>
  <c r="E34" i="48"/>
  <c r="E74" i="82"/>
  <c r="Q71" i="49"/>
  <c r="J126" i="59"/>
  <c r="J127" i="59" s="1"/>
  <c r="H11" i="52"/>
  <c r="J40" i="48"/>
  <c r="AB34" i="48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G41" i="48"/>
  <c r="AE9" i="52"/>
  <c r="AG121" i="59"/>
  <c r="AG122" i="59" s="1"/>
  <c r="V41" i="48"/>
  <c r="T9" i="52"/>
  <c r="V121" i="59"/>
  <c r="V122" i="59" s="1"/>
  <c r="V11" i="52"/>
  <c r="X126" i="59"/>
  <c r="X127" i="59" s="1"/>
  <c r="X40" i="48"/>
  <c r="AK30" i="82"/>
  <c r="AH121" i="59"/>
  <c r="AH122" i="59" s="1"/>
  <c r="AF9" i="52"/>
  <c r="AH41" i="48"/>
  <c r="Q38" i="48"/>
  <c r="Q79" i="82"/>
  <c r="Q80" i="82" s="1"/>
  <c r="AC144" i="49"/>
  <c r="L11" i="52"/>
  <c r="N126" i="59"/>
  <c r="N127" i="59" s="1"/>
  <c r="BN12" i="49"/>
  <c r="R34" i="48"/>
  <c r="R74" i="82"/>
  <c r="R75" i="82" s="1"/>
  <c r="W30" i="82"/>
  <c r="F11" i="52"/>
  <c r="H126" i="59"/>
  <c r="H127" i="59" s="1"/>
  <c r="H40" i="48"/>
  <c r="AE30" i="82"/>
  <c r="AE11" i="52"/>
  <c r="AG126" i="59"/>
  <c r="AG127" i="59" s="1"/>
  <c r="AG40" i="48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L40" i="48"/>
  <c r="J30" i="82"/>
  <c r="J82" i="82"/>
  <c r="J12" i="82" s="1"/>
  <c r="BN17" i="49"/>
  <c r="F50" i="52"/>
  <c r="F43" i="50"/>
  <c r="F40" i="64" s="1"/>
  <c r="F66" i="50"/>
  <c r="H68" i="50" s="1"/>
  <c r="BN16" i="49"/>
  <c r="N30" i="82"/>
  <c r="Y126" i="59"/>
  <c r="Y127" i="59" s="1"/>
  <c r="W11" i="52"/>
  <c r="BN7" i="49"/>
  <c r="U11" i="52"/>
  <c r="W126" i="59"/>
  <c r="W127" i="59" s="1"/>
  <c r="M66" i="50"/>
  <c r="O68" i="50" s="1"/>
  <c r="M50" i="52"/>
  <c r="M43" i="50"/>
  <c r="M40" i="64" s="1"/>
  <c r="E12" i="59"/>
  <c r="Q11" i="52"/>
  <c r="S40" i="48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AL11" i="52" l="1"/>
  <c r="AN40" i="48"/>
  <c r="AM19" i="92" s="1"/>
  <c r="V22" i="82"/>
  <c r="T39" i="52" s="1"/>
  <c r="V82" i="82"/>
  <c r="V12" i="82" s="1"/>
  <c r="T32" i="52" s="1"/>
  <c r="AV21" i="48"/>
  <c r="AV22" i="48" s="1"/>
  <c r="AV117" i="59" s="1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AF41" i="48"/>
  <c r="AE20" i="92" s="1"/>
  <c r="S22" i="82"/>
  <c r="S23" i="82" s="1"/>
  <c r="S24" i="82" s="1"/>
  <c r="Q38" i="52" s="1"/>
  <c r="AV60" i="82"/>
  <c r="AV61" i="82" s="1"/>
  <c r="AJ30" i="82"/>
  <c r="AJ38" i="82" s="1"/>
  <c r="AF40" i="48"/>
  <c r="AE19" i="9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40" i="48"/>
  <c r="AK14" i="67" s="1"/>
  <c r="AK17" i="67" s="1"/>
  <c r="AL18" i="67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P21" i="48"/>
  <c r="AP22" i="48" s="1"/>
  <c r="AP117" i="59" s="1"/>
  <c r="AR21" i="48"/>
  <c r="AR22" i="48" s="1"/>
  <c r="AR117" i="59" s="1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W21" i="48"/>
  <c r="AW22" i="48" s="1"/>
  <c r="AW117" i="59" s="1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Q21" i="48"/>
  <c r="AQ22" i="48" s="1"/>
  <c r="AQ117" i="59" s="1"/>
  <c r="AP116" i="59"/>
  <c r="AT59" i="82"/>
  <c r="AT21" i="82" s="1"/>
  <c r="T12" i="52"/>
  <c r="AU28" i="82"/>
  <c r="AX116" i="59"/>
  <c r="AW60" i="82"/>
  <c r="AW61" i="82" s="1"/>
  <c r="AO71" i="49"/>
  <c r="BF36" i="82"/>
  <c r="AM34" i="48"/>
  <c r="AM40" i="48" s="1"/>
  <c r="AK22" i="71" s="1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8" i="49"/>
  <c r="AS140" i="49" s="1"/>
  <c r="AS142" i="49" s="1"/>
  <c r="BE118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2" i="49"/>
  <c r="AP42" i="49"/>
  <c r="AP67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T21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O21" i="48"/>
  <c r="H24" i="51"/>
  <c r="AO114" i="59"/>
  <c r="AM7" i="52"/>
  <c r="BM10" i="48"/>
  <c r="AZ21" i="48"/>
  <c r="AZ22" i="48" s="1"/>
  <c r="AZ117" i="59" s="1"/>
  <c r="AS28" i="82"/>
  <c r="AS29" i="82"/>
  <c r="AQ8" i="52"/>
  <c r="AS120" i="59"/>
  <c r="BA126" i="49"/>
  <c r="BA140" i="49" s="1"/>
  <c r="BA142" i="49" s="1"/>
  <c r="BM126" i="49"/>
  <c r="AR28" i="82"/>
  <c r="AZ66" i="50"/>
  <c r="H10" i="50"/>
  <c r="H16" i="50" s="1"/>
  <c r="AZ50" i="52"/>
  <c r="AZ43" i="50"/>
  <c r="AZ40" i="64" s="1"/>
  <c r="E56" i="50"/>
  <c r="BH121" i="49"/>
  <c r="AV121" i="49"/>
  <c r="AV140" i="49" s="1"/>
  <c r="AV142" i="49" s="1"/>
  <c r="AX31" i="48"/>
  <c r="AX33" i="48" s="1"/>
  <c r="D51" i="49"/>
  <c r="AT34" i="50"/>
  <c r="AU30" i="50"/>
  <c r="AU34" i="50" s="1"/>
  <c r="AU31" i="48"/>
  <c r="AU33" i="48" s="1"/>
  <c r="D48" i="49"/>
  <c r="AT35" i="82"/>
  <c r="AT20" i="82"/>
  <c r="AR36" i="52" s="1"/>
  <c r="AZ71" i="82"/>
  <c r="AZ73" i="82" s="1"/>
  <c r="AZ19" i="82"/>
  <c r="AV35" i="82"/>
  <c r="AV21" i="82"/>
  <c r="AV20" i="82"/>
  <c r="AT36" i="52" s="1"/>
  <c r="BF119" i="49"/>
  <c r="AT119" i="49"/>
  <c r="AT140" i="49" s="1"/>
  <c r="AT142" i="49" s="1"/>
  <c r="AQ31" i="48"/>
  <c r="AQ33" i="48" s="1"/>
  <c r="D44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M37" i="48"/>
  <c r="D49" i="49"/>
  <c r="AV31" i="48"/>
  <c r="AV33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6" i="49"/>
  <c r="AT67" i="49" s="1"/>
  <c r="AT69" i="49" s="1"/>
  <c r="BF46" i="49"/>
  <c r="AX20" i="82"/>
  <c r="AV36" i="52" s="1"/>
  <c r="AX21" i="82"/>
  <c r="AX35" i="82"/>
  <c r="AU21" i="48"/>
  <c r="AU22" i="48" s="1"/>
  <c r="AU117" i="59" s="1"/>
  <c r="BG120" i="49"/>
  <c r="AU120" i="49"/>
  <c r="AU140" i="49" s="1"/>
  <c r="AU142" i="49" s="1"/>
  <c r="BD37" i="82"/>
  <c r="BB37" i="52"/>
  <c r="AT116" i="59"/>
  <c r="BH66" i="50"/>
  <c r="BJ68" i="50" s="1"/>
  <c r="BH43" i="50"/>
  <c r="BH40" i="64" s="1"/>
  <c r="BH50" i="52"/>
  <c r="BB36" i="52"/>
  <c r="BD36" i="82"/>
  <c r="BJ50" i="49"/>
  <c r="AX50" i="49"/>
  <c r="AX67" i="49" s="1"/>
  <c r="AX69" i="49" s="1"/>
  <c r="D53" i="49"/>
  <c r="AZ31" i="48"/>
  <c r="AZ33" i="48" s="1"/>
  <c r="AY21" i="48"/>
  <c r="AY22" i="48" s="1"/>
  <c r="AY117" i="59" s="1"/>
  <c r="K27" i="51"/>
  <c r="D47" i="49"/>
  <c r="AT31" i="48"/>
  <c r="AT33" i="48" s="1"/>
  <c r="AR120" i="59"/>
  <c r="AP8" i="52"/>
  <c r="AV10" i="52"/>
  <c r="AX125" i="59"/>
  <c r="AS21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2" i="49"/>
  <c r="AW140" i="49" s="1"/>
  <c r="AW142" i="49" s="1"/>
  <c r="BI122" i="49"/>
  <c r="D43" i="49"/>
  <c r="AP31" i="48"/>
  <c r="AP33" i="48" s="1"/>
  <c r="AO30" i="50"/>
  <c r="AO34" i="50" s="1"/>
  <c r="AN34" i="50"/>
  <c r="BL125" i="49"/>
  <c r="AZ125" i="49"/>
  <c r="AZ140" i="49" s="1"/>
  <c r="AZ142" i="49" s="1"/>
  <c r="AR19" i="82"/>
  <c r="AR71" i="82"/>
  <c r="AR73" i="82" s="1"/>
  <c r="AO33" i="48"/>
  <c r="I13" i="59"/>
  <c r="H23" i="116" s="1"/>
  <c r="H22" i="116"/>
  <c r="AV30" i="50"/>
  <c r="AV34" i="50" s="1"/>
  <c r="BM78" i="82"/>
  <c r="AR117" i="49"/>
  <c r="AR140" i="49" s="1"/>
  <c r="AR142" i="49" s="1"/>
  <c r="BD117" i="49"/>
  <c r="AP30" i="50"/>
  <c r="AP34" i="50" s="1"/>
  <c r="AX28" i="82"/>
  <c r="AX29" i="82"/>
  <c r="BB115" i="49"/>
  <c r="AP115" i="49"/>
  <c r="AP140" i="49" s="1"/>
  <c r="AL30" i="50"/>
  <c r="AL34" i="50" s="1"/>
  <c r="AK34" i="50"/>
  <c r="AZ28" i="82"/>
  <c r="AZ29" i="82"/>
  <c r="AV28" i="82"/>
  <c r="AV29" i="82"/>
  <c r="AX123" i="49"/>
  <c r="AX140" i="49" s="1"/>
  <c r="AX142" i="49" s="1"/>
  <c r="BJ123" i="49"/>
  <c r="BK36" i="82"/>
  <c r="AZ116" i="59"/>
  <c r="BG43" i="50"/>
  <c r="BG40" i="64" s="1"/>
  <c r="BG50" i="52"/>
  <c r="BG66" i="50"/>
  <c r="BI68" i="50" s="1"/>
  <c r="AO70" i="49"/>
  <c r="AQ71" i="82"/>
  <c r="AQ73" i="82" s="1"/>
  <c r="AQ19" i="82"/>
  <c r="H31" i="51"/>
  <c r="AO115" i="59"/>
  <c r="BM19" i="48"/>
  <c r="BJ36" i="82"/>
  <c r="AX21" i="48"/>
  <c r="AX22" i="48" s="1"/>
  <c r="AX117" i="59" s="1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5" i="49"/>
  <c r="AS67" i="49" s="1"/>
  <c r="AS69" i="49" s="1"/>
  <c r="BE45" i="49"/>
  <c r="BL52" i="49"/>
  <c r="AZ52" i="49"/>
  <c r="AZ67" i="49" s="1"/>
  <c r="AZ69" i="49" s="1"/>
  <c r="BK124" i="49"/>
  <c r="AY124" i="49"/>
  <c r="AY140" i="49" s="1"/>
  <c r="AY142" i="49" s="1"/>
  <c r="AN51" i="52"/>
  <c r="G13" i="50"/>
  <c r="AS116" i="59"/>
  <c r="BM27" i="48"/>
  <c r="AQ116" i="49"/>
  <c r="AQ140" i="49" s="1"/>
  <c r="AQ142" i="49" s="1"/>
  <c r="BC116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AL22" i="71"/>
  <c r="AM14" i="67"/>
  <c r="AM17" i="67" s="1"/>
  <c r="AN18" i="67" s="1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T14" i="82"/>
  <c r="R31" i="52" s="1"/>
  <c r="R32" i="52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AK41" i="48"/>
  <c r="W20" i="92"/>
  <c r="Y49" i="68"/>
  <c r="W26" i="92"/>
  <c r="W28" i="92" s="1"/>
  <c r="E32" i="52"/>
  <c r="G14" i="82"/>
  <c r="E31" i="52" s="1"/>
  <c r="T31" i="82"/>
  <c r="T16" i="82" s="1"/>
  <c r="R30" i="52" s="1"/>
  <c r="AI20" i="92"/>
  <c r="AK49" i="68"/>
  <c r="AI26" i="92"/>
  <c r="AI28" i="92" s="1"/>
  <c r="W9" i="52"/>
  <c r="W12" i="52" s="1"/>
  <c r="Y41" i="48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O41" i="48"/>
  <c r="N121" i="59"/>
  <c r="N122" i="59" s="1"/>
  <c r="N129" i="59" s="1"/>
  <c r="L9" i="52"/>
  <c r="L12" i="52" s="1"/>
  <c r="N41" i="48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41" i="48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AM22" i="82"/>
  <c r="AM83" i="82"/>
  <c r="AM13" i="82" s="1"/>
  <c r="AK28" i="52" s="1"/>
  <c r="X23" i="82"/>
  <c r="X24" i="82" s="1"/>
  <c r="V38" i="52" s="1"/>
  <c r="V39" i="52"/>
  <c r="X38" i="82"/>
  <c r="I32" i="52"/>
  <c r="AI41" i="48"/>
  <c r="AI121" i="59"/>
  <c r="AI122" i="59" s="1"/>
  <c r="AI129" i="59" s="1"/>
  <c r="AG9" i="52"/>
  <c r="Q121" i="59"/>
  <c r="F45" i="51"/>
  <c r="F10" i="51" s="1"/>
  <c r="F11" i="51" s="1"/>
  <c r="Q41" i="48"/>
  <c r="O9" i="52"/>
  <c r="AN121" i="59"/>
  <c r="AN122" i="59" s="1"/>
  <c r="AN129" i="59" s="1"/>
  <c r="AN41" i="48"/>
  <c r="AL9" i="52"/>
  <c r="AL12" i="52" s="1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AA41" i="48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AB41" i="48"/>
  <c r="Z9" i="52"/>
  <c r="Z12" i="52" s="1"/>
  <c r="E75" i="82"/>
  <c r="AC126" i="59"/>
  <c r="AC40" i="48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F41" i="48"/>
  <c r="AD12" i="52"/>
  <c r="U9" i="52"/>
  <c r="U12" i="52" s="1"/>
  <c r="W121" i="59"/>
  <c r="W122" i="59" s="1"/>
  <c r="W129" i="59" s="1"/>
  <c r="W41" i="48"/>
  <c r="V32" i="52"/>
  <c r="X14" i="82"/>
  <c r="V31" i="52" s="1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Z41" i="48"/>
  <c r="AB40" i="48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R41" i="48"/>
  <c r="P9" i="52"/>
  <c r="P12" i="52" s="1"/>
  <c r="O11" i="52"/>
  <c r="Q126" i="59"/>
  <c r="F48" i="51"/>
  <c r="F14" i="51" s="1"/>
  <c r="F15" i="51" s="1"/>
  <c r="Q40" i="48"/>
  <c r="V22" i="71"/>
  <c r="W19" i="92"/>
  <c r="W14" i="67"/>
  <c r="W17" i="67" s="1"/>
  <c r="AF26" i="92"/>
  <c r="AF28" i="92" s="1"/>
  <c r="AH49" i="68"/>
  <c r="AF20" i="92"/>
  <c r="C9" i="52"/>
  <c r="E121" i="59"/>
  <c r="E45" i="51"/>
  <c r="E41" i="48"/>
  <c r="R40" i="48"/>
  <c r="AD41" i="48"/>
  <c r="AD121" i="59"/>
  <c r="AD122" i="59" s="1"/>
  <c r="AB9" i="52"/>
  <c r="AB12" i="52" s="1"/>
  <c r="AK40" i="48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AJ12" i="52" s="1"/>
  <c r="AL41" i="48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M82" i="82"/>
  <c r="AM12" i="82" s="1"/>
  <c r="AD31" i="82"/>
  <c r="AD16" i="82" s="1"/>
  <c r="AB30" i="52" s="1"/>
  <c r="M121" i="59"/>
  <c r="M122" i="59" s="1"/>
  <c r="M129" i="59" s="1"/>
  <c r="K9" i="52"/>
  <c r="K12" i="52" s="1"/>
  <c r="M41" i="48"/>
  <c r="AC12" i="52"/>
  <c r="AI40" i="48"/>
  <c r="V31" i="82"/>
  <c r="V16" i="82" s="1"/>
  <c r="T30" i="52" s="1"/>
  <c r="E7" i="51"/>
  <c r="S12" i="52"/>
  <c r="Q22" i="71"/>
  <c r="R14" i="67"/>
  <c r="R17" i="67" s="1"/>
  <c r="S18" i="67" s="1"/>
  <c r="R19" i="92"/>
  <c r="W40" i="48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P41" i="48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K41" i="48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O40" i="48"/>
  <c r="P22" i="82"/>
  <c r="P83" i="82"/>
  <c r="P13" i="82" s="1"/>
  <c r="N28" i="52" s="1"/>
  <c r="AB31" i="82"/>
  <c r="AB16" i="82" s="1"/>
  <c r="Z30" i="52" s="1"/>
  <c r="AD40" i="48"/>
  <c r="F12" i="52"/>
  <c r="Y40" i="48"/>
  <c r="AE31" i="82"/>
  <c r="AE16" i="82" s="1"/>
  <c r="AC30" i="52" s="1"/>
  <c r="N40" i="48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40" i="48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V23" i="82" l="1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M41" i="48"/>
  <c r="AL26" i="92" s="1"/>
  <c r="AL28" i="9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L14" i="67"/>
  <c r="AL17" i="67" s="1"/>
  <c r="AL20" i="67" s="1"/>
  <c r="AL39" i="64" s="1"/>
  <c r="AW42" i="50"/>
  <c r="AL19" i="92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M31" i="48"/>
  <c r="AT36" i="82"/>
  <c r="F20" i="52"/>
  <c r="AU35" i="50"/>
  <c r="AU42" i="50"/>
  <c r="AL42" i="50"/>
  <c r="AL35" i="50"/>
  <c r="H7" i="92"/>
  <c r="AP79" i="82"/>
  <c r="AP80" i="82" s="1"/>
  <c r="AP38" i="48"/>
  <c r="BN52" i="49"/>
  <c r="BL67" i="49"/>
  <c r="BL69" i="49" s="1"/>
  <c r="AV35" i="50"/>
  <c r="AV42" i="50"/>
  <c r="AR20" i="82"/>
  <c r="AP36" i="52" s="1"/>
  <c r="AR21" i="82"/>
  <c r="AR35" i="82"/>
  <c r="BN122" i="49"/>
  <c r="BI140" i="49"/>
  <c r="BI142" i="49" s="1"/>
  <c r="AR8" i="52"/>
  <c r="AT120" i="59"/>
  <c r="AT38" i="48"/>
  <c r="AT79" i="82"/>
  <c r="AT80" i="82" s="1"/>
  <c r="AP36" i="82"/>
  <c r="AS38" i="48"/>
  <c r="AS79" i="82"/>
  <c r="AS80" i="82" s="1"/>
  <c r="AR37" i="52"/>
  <c r="AU38" i="48"/>
  <c r="AU79" i="82"/>
  <c r="AU80" i="82" s="1"/>
  <c r="H54" i="50"/>
  <c r="BB68" i="50"/>
  <c r="H33" i="51"/>
  <c r="AO22" i="48"/>
  <c r="AO117" i="59" s="1"/>
  <c r="BM21" i="48"/>
  <c r="AO61" i="82"/>
  <c r="BM60" i="82"/>
  <c r="BN42" i="49"/>
  <c r="BB67" i="49"/>
  <c r="BN45" i="49"/>
  <c r="BE67" i="49"/>
  <c r="BE69" i="49" s="1"/>
  <c r="AV79" i="82"/>
  <c r="AV80" i="82" s="1"/>
  <c r="AV38" i="48"/>
  <c r="BG47" i="49"/>
  <c r="AU47" i="49"/>
  <c r="AU67" i="49" s="1"/>
  <c r="AU69" i="49" s="1"/>
  <c r="BN120" i="49"/>
  <c r="BG140" i="49"/>
  <c r="BG142" i="49" s="1"/>
  <c r="AV120" i="59"/>
  <c r="AT8" i="52"/>
  <c r="BN119" i="49"/>
  <c r="BF140" i="49"/>
  <c r="BF142" i="49" s="1"/>
  <c r="BN121" i="49"/>
  <c r="BH140" i="49"/>
  <c r="BH142" i="49" s="1"/>
  <c r="BN118" i="49"/>
  <c r="BE140" i="49"/>
  <c r="BE142" i="49" s="1"/>
  <c r="AR34" i="48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Y38" i="48"/>
  <c r="AY79" i="82"/>
  <c r="AY80" i="82" s="1"/>
  <c r="AY30" i="82" s="1"/>
  <c r="AY31" i="82" s="1"/>
  <c r="AY16" i="82" s="1"/>
  <c r="AW30" i="52" s="1"/>
  <c r="BI49" i="49"/>
  <c r="AW49" i="49"/>
  <c r="AW67" i="49" s="1"/>
  <c r="AW69" i="49" s="1"/>
  <c r="BH48" i="49"/>
  <c r="AV48" i="49"/>
  <c r="AV67" i="49" s="1"/>
  <c r="AV69" i="49" s="1"/>
  <c r="AW66" i="50"/>
  <c r="AY68" i="50" s="1"/>
  <c r="AW43" i="50"/>
  <c r="AW40" i="64" s="1"/>
  <c r="AW50" i="52"/>
  <c r="AW37" i="82"/>
  <c r="AU37" i="52"/>
  <c r="AR38" i="48"/>
  <c r="AR79" i="82"/>
  <c r="AR80" i="82" s="1"/>
  <c r="H5" i="51"/>
  <c r="J5" i="51" s="1"/>
  <c r="J31" i="51"/>
  <c r="K31" i="51" s="1"/>
  <c r="AP42" i="50"/>
  <c r="AP35" i="50"/>
  <c r="BN125" i="49"/>
  <c r="BL140" i="49"/>
  <c r="BL142" i="49" s="1"/>
  <c r="AS22" i="48"/>
  <c r="AS117" i="59" s="1"/>
  <c r="AT37" i="52"/>
  <c r="AV37" i="82"/>
  <c r="AS8" i="52"/>
  <c r="AU120" i="59"/>
  <c r="BN126" i="49"/>
  <c r="BM140" i="49"/>
  <c r="BM142" i="49" s="1"/>
  <c r="AY20" i="82"/>
  <c r="AY35" i="82"/>
  <c r="AY21" i="82"/>
  <c r="AN37" i="52"/>
  <c r="AP37" i="82"/>
  <c r="AQ21" i="82"/>
  <c r="AQ20" i="82"/>
  <c r="AQ35" i="82"/>
  <c r="BN123" i="49"/>
  <c r="BJ140" i="49"/>
  <c r="BJ142" i="49" s="1"/>
  <c r="BN117" i="49"/>
  <c r="BD140" i="49"/>
  <c r="BD142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Z38" i="48"/>
  <c r="AZ79" i="82"/>
  <c r="AZ80" i="82" s="1"/>
  <c r="AZ30" i="82" s="1"/>
  <c r="AZ31" i="82" s="1"/>
  <c r="AZ16" i="82" s="1"/>
  <c r="AX30" i="52" s="1"/>
  <c r="AT22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X38" i="48"/>
  <c r="AM35" i="50"/>
  <c r="AM42" i="50"/>
  <c r="AW79" i="82"/>
  <c r="AW80" i="82" s="1"/>
  <c r="AW30" i="82" s="1"/>
  <c r="AW31" i="82" s="1"/>
  <c r="AW16" i="82" s="1"/>
  <c r="AU30" i="52" s="1"/>
  <c r="AW38" i="48"/>
  <c r="AQ79" i="82"/>
  <c r="AQ80" i="82" s="1"/>
  <c r="AQ38" i="48"/>
  <c r="H42" i="51"/>
  <c r="J42" i="51" s="1"/>
  <c r="BM53" i="49"/>
  <c r="BA53" i="49"/>
  <c r="BA67" i="49" s="1"/>
  <c r="BA69" i="49" s="1"/>
  <c r="AR44" i="49"/>
  <c r="AR67" i="49" s="1"/>
  <c r="AR69" i="49" s="1"/>
  <c r="BD44" i="49"/>
  <c r="AZ35" i="82"/>
  <c r="AZ21" i="82"/>
  <c r="AZ20" i="82"/>
  <c r="AX36" i="52" s="1"/>
  <c r="AT42" i="50"/>
  <c r="AT35" i="50"/>
  <c r="H10" i="64"/>
  <c r="H125" i="116" s="1"/>
  <c r="AU36" i="82"/>
  <c r="AP142" i="49"/>
  <c r="BA143" i="49"/>
  <c r="AW34" i="48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4" i="49"/>
  <c r="BK140" i="49"/>
  <c r="BK142" i="49" s="1"/>
  <c r="AM8" i="52"/>
  <c r="BM33" i="48"/>
  <c r="H44" i="51"/>
  <c r="AO120" i="59"/>
  <c r="AN8" i="52"/>
  <c r="AP120" i="59"/>
  <c r="AS37" i="52"/>
  <c r="AU37" i="82"/>
  <c r="BN46" i="49"/>
  <c r="BF67" i="49"/>
  <c r="BF69" i="49" s="1"/>
  <c r="BL43" i="50"/>
  <c r="BL66" i="50"/>
  <c r="BN68" i="50" s="1"/>
  <c r="AQ120" i="59"/>
  <c r="AO8" i="52"/>
  <c r="AY51" i="49"/>
  <c r="AY67" i="49" s="1"/>
  <c r="AY69" i="49" s="1"/>
  <c r="BK51" i="49"/>
  <c r="BN116" i="49"/>
  <c r="BC140" i="49"/>
  <c r="BC142" i="49" s="1"/>
  <c r="AY74" i="82"/>
  <c r="AY75" i="82" s="1"/>
  <c r="AY34" i="48"/>
  <c r="AV36" i="82"/>
  <c r="BN115" i="49"/>
  <c r="BB140" i="49"/>
  <c r="BC43" i="49"/>
  <c r="AQ43" i="49"/>
  <c r="AQ67" i="49" s="1"/>
  <c r="AQ69" i="49" s="1"/>
  <c r="BN50" i="49"/>
  <c r="BJ67" i="49"/>
  <c r="BJ69" i="49" s="1"/>
  <c r="AS34" i="48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9" i="49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AL20" i="5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M14" i="82"/>
  <c r="AK31" i="52" s="1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V15" i="82"/>
  <c r="T29" i="52" s="1"/>
  <c r="T42" i="52"/>
  <c r="V39" i="8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M23" i="8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I20" i="52" l="1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M18" i="67"/>
  <c r="AM20" i="67" s="1"/>
  <c r="AM39" i="64" s="1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P34" i="48"/>
  <c r="AW126" i="59"/>
  <c r="AW127" i="59" s="1"/>
  <c r="AW40" i="48"/>
  <c r="AU11" i="52"/>
  <c r="AR82" i="82"/>
  <c r="AR12" i="82" s="1"/>
  <c r="AR30" i="82"/>
  <c r="AQ9" i="52"/>
  <c r="AS121" i="59"/>
  <c r="AS122" i="59" s="1"/>
  <c r="AY40" i="48"/>
  <c r="AY121" i="59"/>
  <c r="AY122" i="59" s="1"/>
  <c r="AY41" i="48"/>
  <c r="AW9" i="52"/>
  <c r="G20" i="116"/>
  <c r="J10" i="59"/>
  <c r="K10" i="59" s="1"/>
  <c r="AR36" i="82"/>
  <c r="G21" i="116"/>
  <c r="J11" i="59"/>
  <c r="K11" i="59" s="1"/>
  <c r="BG38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C38" i="48"/>
  <c r="AT34" i="48"/>
  <c r="AT40" i="48" s="1"/>
  <c r="AT74" i="82"/>
  <c r="AT75" i="82" s="1"/>
  <c r="AT82" i="82" s="1"/>
  <c r="AT12" i="82" s="1"/>
  <c r="H34" i="51"/>
  <c r="J33" i="51"/>
  <c r="K33" i="51" s="1"/>
  <c r="AS40" i="48"/>
  <c r="AS126" i="59"/>
  <c r="AS127" i="59" s="1"/>
  <c r="AQ11" i="52"/>
  <c r="AP30" i="82"/>
  <c r="BB69" i="49"/>
  <c r="AO34" i="48"/>
  <c r="BA71" i="49"/>
  <c r="AO74" i="82"/>
  <c r="BN43" i="49"/>
  <c r="BC67" i="49"/>
  <c r="BC69" i="49" s="1"/>
  <c r="BN51" i="49"/>
  <c r="BK67" i="49"/>
  <c r="BK69" i="49" s="1"/>
  <c r="AS37" i="82"/>
  <c r="AQ37" i="52"/>
  <c r="AT43" i="50"/>
  <c r="AT40" i="64" s="1"/>
  <c r="AT66" i="50"/>
  <c r="AV68" i="50" s="1"/>
  <c r="AT50" i="52"/>
  <c r="BN53" i="49"/>
  <c r="BM67" i="49"/>
  <c r="BM69" i="49" s="1"/>
  <c r="AW36" i="52"/>
  <c r="AY36" i="82"/>
  <c r="AP11" i="52"/>
  <c r="AR40" i="48"/>
  <c r="AR126" i="59"/>
  <c r="AR127" i="59" s="1"/>
  <c r="AU74" i="82"/>
  <c r="AU75" i="82" s="1"/>
  <c r="AU82" i="82" s="1"/>
  <c r="AU12" i="82" s="1"/>
  <c r="AU34" i="48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4" i="49"/>
  <c r="BD67" i="49"/>
  <c r="BD69" i="49" s="1"/>
  <c r="H56" i="50"/>
  <c r="AS41" i="48"/>
  <c r="AO50" i="52"/>
  <c r="AO43" i="50"/>
  <c r="AO40" i="64" s="1"/>
  <c r="AO66" i="50"/>
  <c r="AQ68" i="50" s="1"/>
  <c r="BM143" i="49"/>
  <c r="BN143" i="49" s="1"/>
  <c r="BB142" i="49"/>
  <c r="AX34" i="48"/>
  <c r="AX74" i="82"/>
  <c r="AX75" i="82" s="1"/>
  <c r="AO37" i="82"/>
  <c r="AM37" i="52"/>
  <c r="BL38" i="48"/>
  <c r="BL79" i="82"/>
  <c r="BL80" i="82" s="1"/>
  <c r="BK38" i="48"/>
  <c r="BK79" i="82"/>
  <c r="BK80" i="82" s="1"/>
  <c r="BK30" i="82" s="1"/>
  <c r="BK31" i="82" s="1"/>
  <c r="BK16" i="82" s="1"/>
  <c r="BI30" i="52" s="1"/>
  <c r="BN48" i="49"/>
  <c r="BH67" i="49"/>
  <c r="BH69" i="49" s="1"/>
  <c r="AK43" i="50"/>
  <c r="AK40" i="64" s="1"/>
  <c r="AK50" i="52"/>
  <c r="AK66" i="50"/>
  <c r="F10" i="50"/>
  <c r="F16" i="50" s="1"/>
  <c r="AP9" i="52"/>
  <c r="AR41" i="48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E38" i="48"/>
  <c r="BE79" i="82"/>
  <c r="BE80" i="82" s="1"/>
  <c r="AP37" i="52"/>
  <c r="AR37" i="82"/>
  <c r="BE74" i="82"/>
  <c r="BE75" i="82" s="1"/>
  <c r="BE34" i="48"/>
  <c r="AZ74" i="82"/>
  <c r="AZ75" i="82" s="1"/>
  <c r="AZ34" i="48"/>
  <c r="AZ40" i="48" s="1"/>
  <c r="AV126" i="59"/>
  <c r="AV127" i="59" s="1"/>
  <c r="AT11" i="52"/>
  <c r="AW32" i="82"/>
  <c r="BN140" i="49"/>
  <c r="BJ38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AV34" i="48"/>
  <c r="BD38" i="48"/>
  <c r="BD79" i="82"/>
  <c r="BD80" i="82" s="1"/>
  <c r="BD74" i="82"/>
  <c r="BD75" i="82" s="1"/>
  <c r="BD34" i="48"/>
  <c r="BK74" i="82"/>
  <c r="BK75" i="82" s="1"/>
  <c r="BK34" i="48"/>
  <c r="BI74" i="82"/>
  <c r="BI75" i="82" s="1"/>
  <c r="BI34" i="48"/>
  <c r="AO38" i="48"/>
  <c r="BA144" i="49"/>
  <c r="AO79" i="82"/>
  <c r="BB79" i="82"/>
  <c r="BB80" i="82" s="1"/>
  <c r="BB38" i="48"/>
  <c r="AQ34" i="48"/>
  <c r="AQ40" i="48" s="1"/>
  <c r="AQ74" i="82"/>
  <c r="AQ75" i="82" s="1"/>
  <c r="AW37" i="52"/>
  <c r="AY37" i="82"/>
  <c r="BN47" i="49"/>
  <c r="BG67" i="49"/>
  <c r="BG69" i="49" s="1"/>
  <c r="BA70" i="49"/>
  <c r="BI79" i="82"/>
  <c r="BI80" i="82" s="1"/>
  <c r="BI38" i="48"/>
  <c r="AT30" i="82"/>
  <c r="AS22" i="82"/>
  <c r="AS23" i="82" s="1"/>
  <c r="AS83" i="82"/>
  <c r="AS13" i="82" s="1"/>
  <c r="AQ28" i="52" s="1"/>
  <c r="H12" i="59"/>
  <c r="BM116" i="59"/>
  <c r="AW41" i="48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9" i="49"/>
  <c r="BI67" i="49"/>
  <c r="BI69" i="49" s="1"/>
  <c r="BF79" i="82"/>
  <c r="BF80" i="82" s="1"/>
  <c r="BF38" i="48"/>
  <c r="BH79" i="82"/>
  <c r="BH80" i="82" s="1"/>
  <c r="BH38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AG76" i="68"/>
  <c r="AI341" i="6" s="1"/>
  <c r="AG72" i="68"/>
  <c r="AI175" i="6" s="1"/>
  <c r="AI176" i="6" s="1"/>
  <c r="AG75" i="68"/>
  <c r="AI305" i="6" s="1"/>
  <c r="AG74" i="68"/>
  <c r="AI193" i="6" s="1"/>
  <c r="AG71" i="68"/>
  <c r="AG77" i="68"/>
  <c r="AI406" i="6" s="1"/>
  <c r="AG78" i="68"/>
  <c r="AI442" i="6" s="1"/>
  <c r="AG80" i="68"/>
  <c r="AI496" i="6" s="1"/>
  <c r="AG73" i="68"/>
  <c r="AI184" i="6" s="1"/>
  <c r="AI185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I5" i="82" l="1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7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V41" i="48"/>
  <c r="AY38" i="82"/>
  <c r="AW39" i="52"/>
  <c r="BH74" i="82"/>
  <c r="BH75" i="82" s="1"/>
  <c r="BH82" i="82" s="1"/>
  <c r="BH12" i="82" s="1"/>
  <c r="BH34" i="48"/>
  <c r="BH40" i="48" s="1"/>
  <c r="AQ83" i="82"/>
  <c r="AQ13" i="82" s="1"/>
  <c r="AO28" i="52" s="1"/>
  <c r="AQ22" i="82"/>
  <c r="AV40" i="48"/>
  <c r="BC34" i="48"/>
  <c r="BC40" i="48" s="1"/>
  <c r="BC74" i="82"/>
  <c r="BC75" i="82" s="1"/>
  <c r="BC82" i="82" s="1"/>
  <c r="BC12" i="82" s="1"/>
  <c r="BD11" i="52"/>
  <c r="BF126" i="59"/>
  <c r="BF127" i="59" s="1"/>
  <c r="AU20" i="52"/>
  <c r="AM11" i="52"/>
  <c r="H48" i="51"/>
  <c r="AO126" i="59"/>
  <c r="AO40" i="48"/>
  <c r="BB11" i="52"/>
  <c r="BD126" i="59"/>
  <c r="BD127" i="59" s="1"/>
  <c r="BD40" i="48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41" i="48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AQ41" i="48"/>
  <c r="BI9" i="52"/>
  <c r="BK41" i="48"/>
  <c r="BK121" i="59"/>
  <c r="BK122" i="59" s="1"/>
  <c r="AW38" i="82"/>
  <c r="AW23" i="82"/>
  <c r="AU39" i="52"/>
  <c r="AS49" i="68"/>
  <c r="AQ26" i="92"/>
  <c r="AQ28" i="92" s="1"/>
  <c r="AQ20" i="92"/>
  <c r="BA38" i="48"/>
  <c r="BA79" i="82"/>
  <c r="BA80" i="82" s="1"/>
  <c r="BM144" i="49"/>
  <c r="BN144" i="49" s="1"/>
  <c r="AO121" i="59"/>
  <c r="H45" i="51"/>
  <c r="AM9" i="52"/>
  <c r="AO41" i="48"/>
  <c r="AP40" i="48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BK40" i="48"/>
  <c r="AR38" i="82"/>
  <c r="AP39" i="52"/>
  <c r="BM70" i="49"/>
  <c r="BN70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41" i="48"/>
  <c r="BD121" i="59"/>
  <c r="BD122" i="59" s="1"/>
  <c r="AU32" i="52"/>
  <c r="AW14" i="82"/>
  <c r="AU31" i="52" s="1"/>
  <c r="AZ121" i="59"/>
  <c r="AZ122" i="59" s="1"/>
  <c r="AZ129" i="59" s="1"/>
  <c r="AX9" i="52"/>
  <c r="AX12" i="52" s="1"/>
  <c r="AZ41" i="48"/>
  <c r="BE40" i="48"/>
  <c r="BE126" i="59"/>
  <c r="BE127" i="59" s="1"/>
  <c r="BC11" i="52"/>
  <c r="BL30" i="82"/>
  <c r="G26" i="116"/>
  <c r="J16" i="59"/>
  <c r="K16" i="59" s="1"/>
  <c r="BL34" i="48"/>
  <c r="BL74" i="82"/>
  <c r="BL75" i="82" s="1"/>
  <c r="BN80" i="82" s="1"/>
  <c r="BJ34" i="48"/>
  <c r="BJ74" i="82"/>
  <c r="BJ75" i="82" s="1"/>
  <c r="BA34" i="48"/>
  <c r="BA74" i="82"/>
  <c r="BA75" i="82" s="1"/>
  <c r="BM71" i="49"/>
  <c r="BN71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I40" i="48"/>
  <c r="BG9" i="52"/>
  <c r="BI41" i="48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X40" i="48"/>
  <c r="AX41" i="48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BF34" i="48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U40" i="48"/>
  <c r="AS9" i="52"/>
  <c r="AS12" i="52" s="1"/>
  <c r="AU121" i="59"/>
  <c r="AU122" i="59" s="1"/>
  <c r="AU129" i="59" s="1"/>
  <c r="AU41" i="48"/>
  <c r="AP82" i="82"/>
  <c r="AP12" i="82" s="1"/>
  <c r="AT121" i="59"/>
  <c r="AT122" i="59" s="1"/>
  <c r="AT129" i="59" s="1"/>
  <c r="AR9" i="52"/>
  <c r="AR12" i="52" s="1"/>
  <c r="AT41" i="48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BG34" i="48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41" i="48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BB34" i="48"/>
  <c r="BB40" i="48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AI306" i="6"/>
  <c r="AE117" i="91"/>
  <c r="AE118" i="91" s="1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AE319" i="97"/>
  <c r="AI530" i="6"/>
  <c r="AE145" i="91"/>
  <c r="AI357" i="6"/>
  <c r="AI358" i="6" s="1"/>
  <c r="AI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AI443" i="6"/>
  <c r="AE266" i="97" s="1"/>
  <c r="K470" i="6"/>
  <c r="G293" i="97" s="1"/>
  <c r="G292" i="97"/>
  <c r="K194" i="6"/>
  <c r="X470" i="6"/>
  <c r="T293" i="97" s="1"/>
  <c r="T292" i="97"/>
  <c r="AJ470" i="6"/>
  <c r="AF293" i="97" s="1"/>
  <c r="AF292" i="97"/>
  <c r="AN71" i="68"/>
  <c r="AN76" i="68"/>
  <c r="AP341" i="6" s="1"/>
  <c r="AN73" i="68"/>
  <c r="AP184" i="6" s="1"/>
  <c r="AP185" i="6" s="1"/>
  <c r="AN79" i="68"/>
  <c r="AP469" i="6" s="1"/>
  <c r="AN74" i="68"/>
  <c r="AP193" i="6" s="1"/>
  <c r="AN80" i="68"/>
  <c r="AP496" i="6" s="1"/>
  <c r="AN78" i="68"/>
  <c r="AP442" i="6" s="1"/>
  <c r="AN72" i="68"/>
  <c r="AP175" i="6" s="1"/>
  <c r="AP176" i="6" s="1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H6" i="68"/>
  <c r="AD117" i="91"/>
  <c r="AD118" i="91" s="1"/>
  <c r="AH306" i="6"/>
  <c r="AH470" i="6"/>
  <c r="AD293" i="97" s="1"/>
  <c r="AD292" i="97"/>
  <c r="AI407" i="6"/>
  <c r="AE230" i="97" s="1"/>
  <c r="AE229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AG82" i="68"/>
  <c r="AI166" i="6"/>
  <c r="AI167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AI194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59" i="91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N77" i="68" l="1"/>
  <c r="AP406" i="6" s="1"/>
  <c r="AP530" i="6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41" i="48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40" i="48"/>
  <c r="BG41" i="48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41" i="48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41" i="48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40" i="48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M38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M34" i="48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40" i="48"/>
  <c r="BJ41" i="48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G20" i="5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41" i="48"/>
  <c r="BH121" i="59"/>
  <c r="BH122" i="59" s="1"/>
  <c r="BH129" i="59" s="1"/>
  <c r="AX7" i="92"/>
  <c r="AW20" i="52"/>
  <c r="AZ9" i="52"/>
  <c r="AZ12" i="52" s="1"/>
  <c r="BB121" i="59"/>
  <c r="BB122" i="59" s="1"/>
  <c r="BB129" i="59" s="1"/>
  <c r="BB41" i="48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40" i="48"/>
  <c r="BL121" i="59"/>
  <c r="BL122" i="59" s="1"/>
  <c r="BL129" i="59" s="1"/>
  <c r="BJ9" i="52"/>
  <c r="BJ12" i="52" s="1"/>
  <c r="BL41" i="48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F40" i="48"/>
  <c r="BH83" i="82"/>
  <c r="BH13" i="82" s="1"/>
  <c r="BF28" i="52" s="1"/>
  <c r="BH22" i="82"/>
  <c r="AT18" i="67"/>
  <c r="AS20" i="67"/>
  <c r="AS39" i="64" s="1"/>
  <c r="AH209" i="6"/>
  <c r="AH562" i="6" s="1"/>
  <c r="AI209" i="6"/>
  <c r="AI562" i="6" s="1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H28" i="68"/>
  <c r="AP194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AE353" i="97"/>
  <c r="AI53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H25" i="68"/>
  <c r="AL292" i="97"/>
  <c r="AP470" i="6"/>
  <c r="AL293" i="97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E38" i="52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L145" i="91"/>
  <c r="AP342" i="6"/>
  <c r="AP357" i="6"/>
  <c r="AP358" i="6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H23" i="68"/>
  <c r="AL229" i="97"/>
  <c r="AP407" i="6"/>
  <c r="AL230" i="97" s="1"/>
  <c r="AP166" i="6"/>
  <c r="AP167" i="6" s="1"/>
  <c r="AN82" i="68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L265" i="97"/>
  <c r="AP443" i="6"/>
  <c r="AL266" i="97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AI367" i="6"/>
  <c r="AI371" i="6"/>
  <c r="AT376" i="6"/>
  <c r="AI369" i="6"/>
  <c r="AI368" i="6"/>
  <c r="AF152" i="59"/>
  <c r="AI362" i="6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H26" i="68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AL319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60" i="91" s="1"/>
  <c r="AE35" i="92" s="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AF34" i="92"/>
  <c r="AU37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BE32" i="82" l="1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M4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M4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N4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AI372" i="6"/>
  <c r="AE164" i="91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T378" i="6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I563" i="6"/>
  <c r="AI565" i="6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P531" i="6"/>
  <c r="AL353" i="97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P367" i="6"/>
  <c r="AP371" i="6"/>
  <c r="BA376" i="6"/>
  <c r="AP368" i="6"/>
  <c r="AP369" i="6"/>
  <c r="AP362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H29" i="68"/>
  <c r="H30" i="68" s="1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G10" i="12" l="1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W166" i="91"/>
  <c r="BA378" i="6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I224" i="6" l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I566" i="6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W210" i="6" l="1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T150" i="59"/>
  <c r="AW219" i="6"/>
  <c r="AW223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D150" i="59"/>
  <c r="BG221" i="6"/>
  <c r="BG219" i="6"/>
  <c r="BG220" i="6"/>
  <c r="BG223" i="6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F562" i="6" l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BD154" i="59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F563" i="6"/>
  <c r="BF565" i="6" s="1"/>
  <c r="BA10" i="12"/>
  <c r="BA11" i="12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AT154" i="59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G224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J563" i="6" l="1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D164" i="59"/>
  <c r="BD167" i="59" s="1"/>
  <c r="BD169" i="59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BG232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BK167" i="59" s="1"/>
  <c r="BK169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M224" i="6" l="1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M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Z78" i="63" s="1"/>
  <c r="AB27" i="36"/>
  <c r="AB26" i="36" s="1"/>
  <c r="AE38" i="28"/>
  <c r="AC21" i="34"/>
  <c r="X49" i="71"/>
  <c r="X55" i="71"/>
  <c r="Y42" i="71"/>
  <c r="X22" i="52"/>
  <c r="Y35" i="64"/>
  <c r="Y9" i="92"/>
  <c r="W16" i="67" l="1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AK78" i="63" s="1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G77" i="63" l="1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C18" i="111" s="1"/>
  <c r="BD17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57" i="71" l="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BD18" i="111" s="1"/>
  <c r="BE17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E44" i="71" l="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H25" i="46" l="1"/>
</calcChain>
</file>

<file path=xl/sharedStrings.xml><?xml version="1.0" encoding="utf-8"?>
<sst xmlns="http://schemas.openxmlformats.org/spreadsheetml/2006/main" count="7516" uniqueCount="1251">
  <si>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</si>
  <si>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</si>
  <si>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</si>
  <si>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</si>
  <si>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</si>
  <si>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</si>
  <si>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</si>
  <si>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</si>
  <si>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</si>
  <si>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</si>
  <si>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</si>
  <si>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</si>
  <si>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</si>
  <si>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</si>
  <si>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</si>
  <si>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</si>
  <si>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</si>
  <si>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</si>
  <si>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</si>
  <si>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</si>
  <si>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</si>
  <si>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</si>
  <si>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</si>
  <si>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</si>
  <si>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</si>
  <si>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</si>
  <si>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</si>
  <si>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</si>
  <si>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</si>
  <si>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</si>
  <si>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</si>
  <si>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</si>
  <si>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</si>
  <si>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</si>
  <si>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</si>
  <si>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</si>
  <si>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</si>
  <si>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</si>
  <si>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</si>
  <si>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</si>
  <si>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</si>
  <si>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</si>
  <si>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</si>
  <si>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</si>
  <si>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</si>
  <si>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</si>
  <si>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</si>
  <si>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</si>
  <si>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</si>
  <si>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</si>
  <si>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</si>
  <si>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</si>
  <si>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</si>
  <si>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</si>
  <si>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</si>
  <si>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</si>
  <si>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</si>
  <si>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</si>
  <si>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</si>
  <si>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</si>
  <si>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</si>
  <si>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</si>
  <si>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</si>
  <si>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</si>
  <si>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</si>
  <si>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</si>
  <si>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</si>
  <si>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</si>
  <si>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</si>
  <si>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</si>
  <si>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</si>
  <si>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</si>
  <si>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</si>
  <si>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</si>
  <si>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</si>
  <si>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</si>
  <si>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</si>
  <si>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</si>
  <si>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</si>
  <si>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</si>
  <si>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</si>
  <si>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</si>
  <si>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</si>
  <si>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</si>
  <si>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</si>
  <si>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</si>
  <si>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</si>
  <si>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</si>
  <si>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</si>
  <si>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</si>
  <si>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</si>
  <si>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</si>
  <si>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</si>
  <si>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</si>
  <si>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</si>
  <si>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</si>
  <si>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</si>
  <si>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</si>
  <si>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</si>
  <si>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</si>
  <si>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</si>
  <si>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</si>
  <si>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</si>
  <si>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</si>
  <si>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</si>
  <si>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</si>
  <si>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</si>
  <si>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</si>
  <si>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</si>
  <si>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</si>
  <si>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</si>
  <si>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</si>
  <si>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</si>
  <si>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</si>
  <si>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</si>
  <si>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</si>
  <si>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</si>
  <si>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</si>
  <si>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</si>
  <si>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</si>
  <si>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</si>
  <si>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</si>
  <si>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</si>
  <si>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</si>
  <si>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</si>
  <si>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</si>
  <si>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</si>
  <si>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</si>
  <si>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</si>
  <si>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</si>
  <si>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</si>
  <si>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</si>
  <si>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</si>
  <si>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</si>
  <si>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</si>
  <si>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</si>
  <si>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</si>
  <si>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</si>
  <si>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</si>
  <si>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</si>
  <si>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</si>
  <si>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</si>
  <si>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</si>
  <si>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</si>
  <si>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</si>
  <si>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</si>
  <si>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</si>
  <si>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</si>
  <si>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</si>
  <si>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</si>
  <si>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</si>
  <si>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</si>
  <si>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</si>
  <si>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</si>
  <si>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</si>
  <si>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</si>
  <si>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</si>
  <si>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</si>
  <si>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</si>
  <si>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</si>
  <si>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</si>
  <si>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</si>
  <si>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</si>
  <si>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</si>
  <si>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</si>
  <si>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</si>
  <si>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</si>
  <si>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</si>
  <si>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</si>
  <si>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</si>
  <si>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</si>
  <si>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</si>
  <si>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</si>
  <si>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</si>
  <si>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</si>
  <si>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</si>
  <si>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</si>
  <si>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</si>
  <si>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</si>
  <si>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</si>
  <si>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</si>
  <si>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</si>
  <si>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</si>
  <si>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</si>
  <si>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</si>
  <si>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</si>
  <si>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</si>
  <si>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</si>
  <si>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</si>
  <si>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</si>
  <si>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</si>
  <si>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</si>
  <si>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</si>
  <si>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</si>
  <si>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</si>
  <si>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</si>
  <si>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</si>
  <si>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</si>
  <si>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</si>
  <si>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</si>
  <si>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</si>
  <si>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</si>
  <si>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</si>
  <si>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</si>
  <si>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</si>
  <si>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</si>
  <si>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</si>
  <si>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</si>
  <si>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</si>
  <si>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</si>
  <si>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</si>
  <si>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</si>
  <si>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</si>
  <si>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</si>
  <si>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</si>
  <si>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</si>
  <si>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</si>
  <si>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</si>
  <si>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</si>
  <si>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</si>
  <si>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</si>
  <si>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</si>
  <si>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</si>
  <si>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</si>
  <si>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</si>
  <si>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</si>
  <si>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</si>
  <si>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</si>
  <si>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</si>
  <si>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</si>
  <si>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</si>
  <si>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</si>
  <si>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</si>
  <si>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</si>
  <si>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</si>
  <si>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</si>
  <si>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</si>
  <si>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</si>
  <si>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</si>
  <si>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</si>
  <si>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</si>
  <si>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</si>
  <si>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</si>
  <si>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</si>
  <si>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</si>
  <si>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</si>
  <si>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</si>
  <si>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</si>
  <si>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</si>
  <si>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</si>
  <si>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</si>
  <si>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</si>
  <si>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</si>
  <si>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</si>
  <si>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</si>
  <si>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</si>
  <si>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</si>
  <si>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</si>
  <si>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</si>
  <si>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</si>
  <si>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</si>
  <si>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</si>
  <si>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</si>
  <si>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</si>
  <si>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</si>
  <si>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</si>
  <si>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</si>
  <si>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</si>
  <si>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</si>
  <si>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</si>
  <si>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</si>
  <si>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</si>
  <si>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</si>
  <si>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</si>
  <si>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</si>
  <si>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</si>
  <si>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</si>
  <si>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</si>
  <si>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</si>
  <si>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</si>
  <si>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</si>
  <si>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</si>
  <si>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</si>
  <si>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</si>
  <si>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</si>
  <si>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</si>
  <si>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</si>
  <si>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</si>
  <si>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</si>
  <si>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</si>
  <si>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</si>
  <si>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</si>
  <si>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</si>
  <si>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</si>
  <si>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</si>
  <si>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</si>
  <si>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</si>
  <si>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</si>
  <si>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</si>
  <si>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</si>
  <si>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</si>
  <si>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</si>
  <si>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</si>
  <si>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</si>
  <si>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</si>
  <si>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</si>
  <si>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</si>
  <si>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</si>
  <si>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</si>
  <si>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</si>
  <si>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</si>
  <si>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</si>
  <si>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</si>
  <si>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</si>
  <si>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</si>
  <si>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</si>
  <si>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</si>
  <si>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</si>
  <si>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</si>
  <si>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</si>
  <si>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</si>
  <si>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</si>
  <si>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</si>
  <si>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</si>
  <si>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</si>
  <si>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</si>
  <si>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</si>
  <si>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</si>
  <si>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</si>
  <si>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</si>
  <si>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</si>
  <si>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</si>
  <si>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</si>
  <si>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</si>
  <si>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</si>
  <si>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</si>
  <si>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</si>
  <si>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</si>
  <si>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</si>
  <si>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</si>
  <si>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</si>
  <si>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</si>
  <si>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</si>
  <si>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</si>
  <si>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</si>
  <si>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</si>
  <si>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</si>
  <si>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</si>
  <si>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</si>
  <si>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</si>
  <si>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</si>
  <si>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</si>
  <si>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</si>
  <si>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</si>
  <si>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</si>
  <si>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</si>
  <si>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</si>
  <si>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</si>
  <si>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</si>
  <si>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</si>
  <si>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</si>
  <si>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</si>
  <si>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</si>
  <si>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</si>
  <si>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</si>
  <si>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</si>
  <si>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</si>
  <si>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</si>
  <si>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</si>
  <si>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</si>
  <si>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</si>
  <si>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</si>
  <si>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</si>
  <si>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</si>
  <si>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</si>
  <si>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</si>
  <si>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</si>
  <si>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</si>
  <si>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</si>
  <si>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</si>
  <si>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</si>
  <si>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</si>
  <si>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</si>
  <si>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</si>
  <si>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</si>
  <si>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</si>
  <si>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</si>
  <si>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</si>
  <si>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</si>
  <si>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</si>
  <si>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</si>
  <si>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</si>
  <si>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</si>
  <si>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</si>
  <si>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</si>
  <si>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</si>
  <si>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</si>
  <si>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</si>
  <si>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</si>
  <si>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</si>
  <si>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</si>
  <si>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</si>
  <si>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</si>
  <si>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</si>
  <si>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</si>
  <si>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</si>
  <si>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</si>
  <si>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</si>
  <si>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</si>
  <si>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</si>
  <si>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</si>
  <si>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</si>
  <si>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</si>
  <si>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</si>
  <si>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</si>
  <si>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</si>
  <si>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</si>
  <si>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</si>
  <si>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</si>
  <si>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</si>
  <si>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</si>
  <si>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</si>
  <si>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</si>
  <si>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</si>
  <si>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</si>
  <si>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</si>
  <si>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</si>
  <si>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</si>
  <si>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</si>
  <si>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</si>
  <si>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</si>
  <si>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</si>
  <si>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</si>
  <si>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</si>
  <si>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</si>
  <si>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</si>
  <si>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</si>
  <si>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</si>
  <si>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</si>
  <si>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</si>
  <si>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</si>
  <si>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</si>
  <si>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</si>
  <si>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</si>
  <si>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</si>
  <si>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</si>
  <si>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</si>
  <si>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</si>
  <si>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</si>
  <si>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</si>
  <si>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</si>
  <si>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</si>
  <si>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</si>
  <si>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</si>
  <si>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</si>
  <si>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</si>
  <si>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</si>
  <si>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</si>
  <si>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</si>
  <si>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</si>
  <si>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</si>
  <si>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</si>
  <si>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</si>
  <si>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</si>
  <si>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</si>
  <si>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</si>
  <si>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</si>
  <si>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</si>
  <si>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</si>
  <si>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</si>
  <si>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</si>
  <si>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</si>
  <si>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</si>
  <si>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</si>
  <si>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</si>
  <si>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</si>
  <si>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</si>
  <si>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</si>
  <si>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</si>
  <si>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</si>
  <si>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</si>
  <si>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</si>
  <si>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</si>
  <si>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</si>
  <si>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</si>
  <si>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</si>
  <si>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</si>
  <si>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</si>
  <si>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</si>
  <si>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</si>
  <si>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</si>
  <si>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</si>
  <si>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</si>
  <si>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</si>
  <si>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</si>
  <si>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</si>
  <si>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</si>
  <si>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</si>
  <si>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</si>
  <si>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</si>
  <si>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</si>
  <si>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</si>
  <si>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</si>
  <si>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</si>
  <si>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</si>
  <si>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</si>
  <si>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</si>
  <si>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</si>
  <si>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</si>
  <si>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</si>
  <si>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</si>
  <si>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</si>
  <si>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</si>
  <si>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</si>
  <si>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</si>
  <si>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</si>
  <si>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</si>
  <si>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</si>
  <si>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</si>
  <si>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</si>
  <si>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</si>
  <si>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</si>
  <si>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</si>
  <si>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</si>
  <si>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</si>
  <si>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</si>
  <si>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</si>
  <si>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</si>
  <si>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</si>
  <si>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</si>
  <si>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</si>
  <si>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</si>
  <si>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</si>
  <si>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</si>
  <si>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</si>
  <si>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</si>
  <si>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</si>
  <si>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</si>
  <si>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</si>
  <si>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</si>
  <si>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</si>
  <si>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</si>
  <si>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</si>
  <si>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</si>
  <si>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</si>
  <si>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</si>
  <si>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</si>
  <si>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</si>
  <si>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</si>
  <si>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</si>
  <si>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</si>
  <si>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</si>
  <si>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</si>
  <si>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</si>
  <si>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</si>
  <si>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</si>
  <si>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</si>
  <si>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</si>
  <si>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</si>
  <si>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</si>
  <si>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</si>
  <si>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</si>
  <si>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</si>
  <si>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</si>
  <si>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</si>
  <si>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</si>
  <si>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</si>
  <si>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</si>
  <si>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</si>
  <si>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</si>
  <si>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</si>
  <si>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</si>
  <si>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</si>
  <si>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</si>
  <si>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</si>
  <si>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</si>
  <si>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</si>
  <si>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</si>
  <si>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</si>
  <si>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</si>
  <si>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</si>
  <si>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</si>
  <si>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</si>
  <si>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</si>
  <si>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</si>
  <si>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</si>
  <si>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</si>
  <si>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</si>
  <si>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</si>
  <si>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</si>
  <si>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</si>
  <si>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</si>
  <si>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</si>
  <si>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</si>
  <si>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</si>
  <si>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</si>
  <si>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</si>
  <si>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</si>
  <si>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</si>
  <si>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</si>
  <si>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</si>
  <si>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</si>
  <si>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</si>
  <si>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</si>
  <si>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</si>
  <si>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</si>
  <si>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</si>
  <si>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</si>
  <si>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</si>
  <si>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</si>
  <si>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</si>
  <si>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</si>
  <si>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</si>
  <si>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</si>
  <si>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</si>
  <si>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</si>
  <si>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</si>
  <si>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</si>
  <si>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</si>
  <si>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</si>
  <si>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</si>
  <si>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</si>
  <si>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</si>
  <si>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</si>
  <si>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</si>
  <si>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</si>
  <si>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</si>
  <si>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</si>
  <si>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</si>
  <si>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</si>
  <si>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</si>
  <si>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</si>
  <si>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</si>
  <si>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</si>
  <si>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</si>
  <si>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</si>
  <si>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</si>
  <si>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</si>
  <si>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</si>
  <si>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</si>
  <si>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</si>
  <si>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</si>
  <si>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</si>
  <si>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</si>
  <si>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</si>
  <si>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</si>
  <si>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</si>
  <si>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</si>
  <si>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</si>
  <si>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</si>
  <si>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</si>
  <si>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</si>
  <si>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</si>
  <si>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</si>
  <si>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</si>
  <si>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</si>
  <si>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</si>
  <si>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</si>
  <si>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</si>
  <si>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</si>
  <si>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</si>
  <si>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</si>
  <si>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</si>
  <si>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</si>
  <si>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</si>
  <si>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</si>
  <si>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</si>
  <si>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</si>
  <si>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</si>
  <si>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</si>
  <si>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</si>
  <si>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</si>
  <si>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</si>
  <si>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</si>
  <si>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</si>
  <si>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</si>
  <si>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</si>
  <si>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</si>
  <si>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</si>
  <si>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</si>
  <si>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</si>
  <si>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</si>
  <si>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</si>
  <si>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</si>
  <si>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</si>
  <si>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</si>
  <si>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</si>
  <si>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</si>
  <si>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</si>
  <si>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</si>
  <si>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</si>
  <si>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</si>
  <si>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</si>
  <si>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</si>
  <si>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</si>
  <si>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</si>
  <si>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</si>
  <si>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</si>
  <si>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</si>
  <si>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</si>
  <si>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</si>
  <si>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</si>
  <si>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</si>
  <si>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</si>
  <si>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</si>
  <si>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</si>
  <si>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</si>
  <si>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</si>
  <si>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</si>
  <si>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</si>
  <si>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</si>
  <si>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</si>
  <si>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</si>
  <si>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</si>
  <si>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</si>
  <si>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</si>
  <si>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</si>
  <si>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</si>
  <si>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</si>
  <si>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</si>
  <si>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</si>
  <si>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</si>
  <si>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</si>
  <si>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</si>
  <si>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</si>
  <si>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</si>
  <si>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</si>
  <si>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</si>
  <si>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</si>
  <si>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</si>
  <si>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</si>
  <si>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</si>
  <si>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</si>
  <si>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</si>
  <si>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</si>
  <si>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</si>
  <si>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</si>
  <si>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</si>
  <si>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</si>
  <si>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</si>
  <si>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</si>
  <si>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</si>
  <si>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</si>
  <si>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</si>
  <si>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</si>
  <si>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</si>
  <si>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</si>
  <si>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</si>
  <si>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</si>
  <si>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</si>
  <si>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</si>
  <si>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</si>
  <si>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</si>
  <si>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</si>
  <si>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</si>
  <si>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</si>
  <si>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</si>
  <si>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</si>
  <si>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</si>
  <si>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</si>
  <si>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</si>
  <si>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</si>
  <si>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</si>
  <si>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</si>
  <si>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</si>
  <si>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</si>
  <si>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</si>
  <si>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</si>
  <si>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</si>
  <si>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</si>
  <si>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</si>
  <si>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</si>
  <si>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</si>
  <si>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</si>
  <si>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</si>
  <si>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</si>
  <si>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</si>
  <si>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</si>
  <si>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</si>
  <si>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</si>
  <si>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</si>
  <si>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</si>
  <si>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</si>
  <si>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</si>
  <si>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</si>
  <si>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</si>
  <si>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</si>
  <si>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</si>
  <si>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</si>
  <si>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</si>
  <si>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</si>
  <si>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</si>
  <si>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</si>
  <si>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</si>
  <si>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</si>
  <si>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</si>
  <si>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</si>
  <si>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</si>
  <si>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</si>
  <si>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</si>
  <si>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</si>
  <si>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</si>
  <si>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</si>
  <si>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</si>
  <si>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</si>
  <si>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</si>
  <si>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</si>
  <si>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</si>
  <si>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</si>
  <si>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</si>
  <si>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</si>
  <si>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</si>
  <si>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</si>
  <si>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</si>
  <si>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</si>
  <si>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</si>
  <si>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</si>
  <si>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</si>
  <si>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</si>
  <si>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</si>
  <si>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</si>
  <si>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</si>
  <si>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</si>
  <si>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</si>
  <si>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</si>
  <si>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</si>
  <si>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</si>
  <si>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</si>
  <si>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</si>
  <si>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</si>
  <si>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</si>
  <si>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</si>
  <si>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</si>
  <si>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</si>
  <si>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</si>
  <si>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</si>
  <si>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</si>
  <si>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</si>
  <si>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</si>
  <si>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</si>
  <si>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</si>
  <si>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</si>
  <si>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</si>
  <si>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</si>
  <si>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</si>
  <si>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</si>
  <si>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</si>
  <si>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</si>
  <si>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</si>
  <si>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</si>
  <si>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</si>
  <si>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</si>
  <si>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</si>
  <si>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</si>
  <si>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</si>
  <si>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</si>
  <si>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</si>
  <si>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</si>
  <si>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</si>
  <si>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</si>
  <si>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</si>
  <si>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</si>
  <si>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</si>
  <si>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</si>
  <si>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</si>
  <si>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</si>
  <si>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</si>
  <si>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</si>
  <si>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</si>
  <si>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</si>
  <si>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</si>
  <si>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</si>
  <si>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</si>
  <si>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</si>
  <si>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</si>
  <si>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</si>
  <si>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</si>
  <si>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</si>
  <si>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</si>
  <si>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</si>
  <si>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</si>
  <si>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</si>
  <si>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</si>
  <si>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</si>
  <si>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</si>
  <si>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</si>
  <si>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</si>
  <si>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</si>
  <si>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</si>
  <si>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</si>
  <si>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</si>
  <si>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</si>
  <si>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</si>
  <si>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</si>
  <si>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</si>
  <si>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</si>
  <si>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</si>
  <si>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</si>
  <si>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</si>
  <si>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</si>
  <si>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</si>
  <si>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</si>
  <si>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</si>
  <si>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</si>
  <si>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</si>
  <si>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</si>
  <si>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</si>
  <si>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</si>
  <si>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</si>
  <si>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</si>
  <si>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</si>
  <si>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</si>
  <si>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</si>
  <si>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</si>
  <si>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</si>
  <si>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</si>
  <si>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</si>
  <si>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</si>
  <si>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</si>
  <si>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</si>
  <si>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</si>
  <si>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</si>
  <si>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</si>
  <si>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</si>
  <si>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</si>
  <si>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</si>
  <si>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</si>
  <si>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</si>
  <si>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</si>
  <si>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</si>
  <si>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</si>
  <si>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</si>
  <si>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</si>
  <si>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</si>
  <si>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</si>
  <si>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</si>
  <si>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</si>
  <si>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</si>
  <si>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</si>
  <si>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</si>
  <si>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</si>
  <si>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</si>
  <si>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</si>
  <si>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</si>
  <si>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</si>
  <si>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</si>
  <si>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</si>
  <si>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</si>
  <si>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</si>
  <si>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</si>
  <si>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</si>
  <si>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</si>
  <si>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</si>
  <si>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</si>
  <si>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</si>
  <si>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</si>
  <si>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</si>
  <si>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</si>
  <si>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</si>
  <si>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</si>
  <si>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</si>
  <si>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</si>
  <si>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</si>
  <si>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</si>
  <si>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</si>
  <si>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</si>
  <si>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</si>
  <si>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</si>
  <si>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</si>
  <si>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</si>
  <si>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</si>
  <si>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</si>
  <si>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</si>
  <si>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</si>
  <si>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</si>
  <si>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</si>
  <si>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</si>
  <si>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</si>
  <si>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</si>
  <si>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</si>
  <si>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</si>
  <si>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</si>
  <si>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</si>
  <si>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</si>
  <si>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</si>
  <si>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</si>
  <si>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</si>
  <si>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</si>
  <si>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</si>
  <si>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</si>
  <si>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</si>
  <si>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</si>
  <si>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</si>
  <si>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</si>
  <si>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</si>
  <si>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</si>
  <si>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</si>
  <si>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</si>
  <si>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</si>
  <si>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</si>
  <si>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</si>
  <si>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</si>
  <si>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</si>
  <si>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</si>
  <si>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</si>
  <si>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</si>
  <si>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</si>
  <si>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</si>
  <si>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</si>
  <si>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</si>
  <si>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</si>
  <si>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</si>
  <si>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</si>
  <si>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</si>
  <si>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</si>
  <si>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</si>
  <si>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</si>
  <si>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</si>
  <si>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</si>
  <si>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</si>
  <si>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</si>
  <si>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</si>
  <si>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</si>
  <si>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</si>
  <si>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</si>
  <si>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</si>
  <si>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</si>
  <si>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</si>
  <si>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</si>
  <si>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</si>
  <si>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</si>
  <si>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</si>
  <si>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</si>
  <si>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</si>
  <si>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</si>
  <si>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</si>
  <si>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</si>
  <si>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</si>
  <si>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</si>
  <si>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</si>
  <si>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</si>
  <si>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</si>
  <si>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</si>
  <si>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</si>
  <si>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</si>
  <si>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</si>
  <si>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</si>
  <si>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</si>
  <si>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</si>
  <si>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</si>
  <si>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</si>
  <si>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</si>
  <si>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</si>
  <si>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</si>
  <si>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</si>
  <si>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</si>
  <si>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</si>
  <si>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</si>
  <si>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</si>
  <si>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</si>
  <si>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</si>
  <si>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</si>
  <si>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</si>
  <si>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</si>
  <si>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</si>
  <si>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</si>
  <si>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</si>
  <si>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</si>
  <si>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</si>
  <si>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</si>
  <si>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</si>
  <si>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</si>
  <si>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</si>
  <si>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</si>
  <si>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</si>
  <si>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</si>
  <si>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</si>
  <si>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</si>
  <si>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</si>
  <si>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</si>
  <si>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</si>
  <si>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</si>
  <si>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</si>
  <si>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</si>
  <si>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</si>
  <si>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</si>
  <si>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</si>
  <si>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</si>
  <si>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</si>
  <si>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</si>
  <si>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</si>
  <si>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</si>
  <si>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</si>
  <si>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</si>
  <si>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</si>
  <si>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</si>
  <si>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</si>
  <si>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</si>
  <si>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</si>
  <si>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</si>
  <si>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</si>
  <si>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</si>
  <si>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</si>
  <si>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</si>
  <si>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</si>
  <si>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</si>
  <si>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</si>
  <si>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</si>
  <si>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</si>
  <si>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</si>
  <si>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</si>
  <si>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</si>
  <si>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</si>
  <si>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</si>
  <si>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</si>
  <si>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</si>
  <si>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</si>
  <si>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</si>
  <si>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</si>
  <si>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</si>
  <si>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</si>
  <si>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</si>
  <si>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</si>
  <si>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</si>
  <si>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</si>
  <si>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</si>
  <si>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</si>
  <si>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</si>
  <si>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</si>
  <si>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</si>
  <si>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</si>
  <si>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</si>
  <si>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</si>
  <si>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</si>
  <si>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</si>
  <si>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</si>
  <si>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</si>
  <si>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</si>
  <si>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</si>
  <si>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</si>
  <si>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</si>
  <si>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</si>
  <si>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</si>
  <si>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</si>
  <si>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</si>
  <si>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</si>
  <si>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</si>
  <si>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</si>
  <si>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</si>
  <si>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</si>
  <si>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</si>
  <si>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</si>
  <si>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</si>
  <si>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</si>
  <si>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</si>
  <si>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</si>
  <si>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</si>
  <si>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</si>
  <si>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</si>
  <si>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</si>
  <si>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</si>
  <si>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</si>
  <si>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</si>
  <si>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</si>
  <si>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</si>
  <si>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</si>
  <si>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</si>
  <si>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</si>
  <si>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</si>
  <si>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</si>
  <si>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</si>
  <si>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</si>
  <si>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</si>
  <si>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</si>
  <si>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</si>
  <si>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</si>
  <si>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</si>
  <si>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</si>
  <si>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</si>
  <si>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</si>
  <si>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</si>
  <si>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</si>
  <si>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</si>
  <si>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</si>
  <si>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</si>
  <si>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</si>
  <si>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</si>
  <si>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</si>
  <si>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</si>
  <si>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</si>
  <si>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</si>
  <si>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</si>
  <si>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</si>
  <si>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</si>
  <si>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</si>
  <si>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</si>
  <si>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</si>
  <si>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</si>
  <si>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</si>
  <si>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</si>
  <si>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</si>
  <si>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</si>
  <si>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</si>
  <si>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</si>
  <si>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</si>
  <si>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</si>
  <si>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</si>
  <si>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</si>
  <si>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</si>
  <si>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</si>
  <si>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</si>
  <si>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</si>
  <si>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</si>
  <si>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</si>
  <si>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</si>
  <si>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</si>
  <si>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</si>
  <si>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</si>
  <si>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</si>
  <si>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</si>
  <si>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</si>
  <si>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</si>
  <si>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</si>
  <si>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</si>
  <si>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</si>
  <si>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</si>
  <si>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</si>
  <si>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</si>
  <si>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</si>
  <si>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</si>
  <si>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</si>
  <si>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</si>
  <si>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</si>
  <si>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</si>
  <si>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</si>
  <si>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</si>
  <si>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</si>
  <si>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</si>
  <si>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Fusión</t>
  </si>
  <si>
    <t>Total Fusión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</si>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</sst>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44" fontId="0" fillId="4" borderId="0" xfId="3" applyFont="1" applyFill="1"/>
    <xf numFmtId="9" fontId="0" fillId="4" borderId="0" xfId="0" applyNumberForma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-9330606.8666666653</c:v>
                </c:pt>
                <c:pt idx="5">
                  <c:v>-9362483.2666666657</c:v>
                </c:pt>
                <c:pt idx="6">
                  <c:v>-9359829.666666666</c:v>
                </c:pt>
                <c:pt idx="7">
                  <c:v>-9400146.8666666653</c:v>
                </c:pt>
                <c:pt idx="8">
                  <c:v>-9364043.2666666657</c:v>
                </c:pt>
                <c:pt idx="9">
                  <c:v>-9365960.4666666668</c:v>
                </c:pt>
                <c:pt idx="10">
                  <c:v>-9353825.4666666668</c:v>
                </c:pt>
                <c:pt idx="11">
                  <c:v>-9339850.4666666668</c:v>
                </c:pt>
                <c:pt idx="12">
                  <c:v>-9351226.2666666657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  <c:pt idx="37">
                  <c:v>-10063896.26434896</c:v>
                </c:pt>
                <c:pt idx="38">
                  <c:v>-10118960.71934896</c:v>
                </c:pt>
                <c:pt idx="39">
                  <c:v>-10133501.964348959</c:v>
                </c:pt>
                <c:pt idx="40">
                  <c:v>-10155010.414348958</c:v>
                </c:pt>
                <c:pt idx="41">
                  <c:v>-10151084.184348959</c:v>
                </c:pt>
                <c:pt idx="42">
                  <c:v>-10175529.004348958</c:v>
                </c:pt>
                <c:pt idx="43">
                  <c:v>-10134260.414348958</c:v>
                </c:pt>
                <c:pt idx="44">
                  <c:v>-10154884.184348959</c:v>
                </c:pt>
                <c:pt idx="45">
                  <c:v>-10114598.11934896</c:v>
                </c:pt>
                <c:pt idx="46">
                  <c:v>-10135203.11934896</c:v>
                </c:pt>
                <c:pt idx="47">
                  <c:v>-10114598.11934896</c:v>
                </c:pt>
                <c:pt idx="48">
                  <c:v>-10060492.989348959</c:v>
                </c:pt>
                <c:pt idx="49">
                  <c:v>-13598456.05493685</c:v>
                </c:pt>
                <c:pt idx="50">
                  <c:v>-13610956.42493685</c:v>
                </c:pt>
                <c:pt idx="51">
                  <c:v>-13611713.775936848</c:v>
                </c:pt>
                <c:pt idx="52">
                  <c:v>-13633222.225936847</c:v>
                </c:pt>
                <c:pt idx="53">
                  <c:v>-13616481.422936851</c:v>
                </c:pt>
                <c:pt idx="54">
                  <c:v>-13627023.523936849</c:v>
                </c:pt>
                <c:pt idx="55">
                  <c:v>-13612472.225936847</c:v>
                </c:pt>
                <c:pt idx="56">
                  <c:v>-13620281.422936851</c:v>
                </c:pt>
                <c:pt idx="57">
                  <c:v>-13606593.82493685</c:v>
                </c:pt>
                <c:pt idx="58">
                  <c:v>-13627198.82493685</c:v>
                </c:pt>
                <c:pt idx="59">
                  <c:v>-13606593.82493685</c:v>
                </c:pt>
                <c:pt idx="60">
                  <c:v>-13589482.77993685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-9482005.1999999993</c:v>
                </c:pt>
                <c:pt idx="5">
                  <c:v>-9389221.5999999996</c:v>
                </c:pt>
                <c:pt idx="6">
                  <c:v>-9350568</c:v>
                </c:pt>
                <c:pt idx="7">
                  <c:v>-9377745.1999999993</c:v>
                </c:pt>
                <c:pt idx="8">
                  <c:v>-9354781.5999999996</c:v>
                </c:pt>
                <c:pt idx="9">
                  <c:v>-9331558.8000000007</c:v>
                </c:pt>
                <c:pt idx="10">
                  <c:v>-9352183.8000000007</c:v>
                </c:pt>
                <c:pt idx="11">
                  <c:v>-9302208.8000000007</c:v>
                </c:pt>
                <c:pt idx="12">
                  <c:v>-9444444.5999999996</c:v>
                </c:pt>
                <c:pt idx="13">
                  <c:v>-11079243.6875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  <c:pt idx="37">
                  <c:v>-10315614.931015626</c:v>
                </c:pt>
                <c:pt idx="38">
                  <c:v>-10343577.386015626</c:v>
                </c:pt>
                <c:pt idx="39">
                  <c:v>-10169316.131015625</c:v>
                </c:pt>
                <c:pt idx="40">
                  <c:v>-10206355.081015624</c:v>
                </c:pt>
                <c:pt idx="41">
                  <c:v>-10239553.851015626</c:v>
                </c:pt>
                <c:pt idx="42">
                  <c:v>-10106569.671015624</c:v>
                </c:pt>
                <c:pt idx="43">
                  <c:v>-10109475.081015624</c:v>
                </c:pt>
                <c:pt idx="44">
                  <c:v>-10085889.851015626</c:v>
                </c:pt>
                <c:pt idx="45">
                  <c:v>-10037492.286015626</c:v>
                </c:pt>
                <c:pt idx="46">
                  <c:v>-10133444.786015626</c:v>
                </c:pt>
                <c:pt idx="47">
                  <c:v>-9946627.786015626</c:v>
                </c:pt>
                <c:pt idx="48">
                  <c:v>-9956503.1560156252</c:v>
                </c:pt>
                <c:pt idx="49">
                  <c:v>-13839553.621603517</c:v>
                </c:pt>
                <c:pt idx="50">
                  <c:v>-13850015.491603516</c:v>
                </c:pt>
                <c:pt idx="51">
                  <c:v>-13652502.942603514</c:v>
                </c:pt>
                <c:pt idx="52">
                  <c:v>-13687191.292603513</c:v>
                </c:pt>
                <c:pt idx="53">
                  <c:v>-13711552.289603518</c:v>
                </c:pt>
                <c:pt idx="54">
                  <c:v>-13565786.090603516</c:v>
                </c:pt>
                <c:pt idx="55">
                  <c:v>-13573363.792603513</c:v>
                </c:pt>
                <c:pt idx="56">
                  <c:v>-13565761.489603518</c:v>
                </c:pt>
                <c:pt idx="57">
                  <c:v>-13512662.991603516</c:v>
                </c:pt>
                <c:pt idx="58">
                  <c:v>-13625440.491603516</c:v>
                </c:pt>
                <c:pt idx="59">
                  <c:v>-13447371.491603516</c:v>
                </c:pt>
                <c:pt idx="60">
                  <c:v>-17122271.34660352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-9330606.8666666653</c:v>
                </c:pt>
                <c:pt idx="5">
                  <c:v>-9362483.2666666657</c:v>
                </c:pt>
                <c:pt idx="6">
                  <c:v>-9359829.666666666</c:v>
                </c:pt>
                <c:pt idx="7">
                  <c:v>-9400146.8666666653</c:v>
                </c:pt>
                <c:pt idx="8">
                  <c:v>-9364043.2666666657</c:v>
                </c:pt>
                <c:pt idx="9">
                  <c:v>-9365960.4666666668</c:v>
                </c:pt>
                <c:pt idx="10">
                  <c:v>-9353825.4666666668</c:v>
                </c:pt>
                <c:pt idx="11">
                  <c:v>-9339850.4666666668</c:v>
                </c:pt>
                <c:pt idx="12">
                  <c:v>-9351226.2666666657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-37474460.866666667</c:v>
                </c:pt>
                <c:pt idx="5">
                  <c:v>-46836944.133333333</c:v>
                </c:pt>
                <c:pt idx="6">
                  <c:v>-56196773.799999997</c:v>
                </c:pt>
                <c:pt idx="7">
                  <c:v>-65596920.666666664</c:v>
                </c:pt>
                <c:pt idx="8">
                  <c:v>-74960963.933333337</c:v>
                </c:pt>
                <c:pt idx="9">
                  <c:v>-84326924.400000006</c:v>
                </c:pt>
                <c:pt idx="10">
                  <c:v>-93680749.866666675</c:v>
                </c:pt>
                <c:pt idx="11">
                  <c:v>-103020600.33333334</c:v>
                </c:pt>
                <c:pt idx="12">
                  <c:v>-112371826.60000001</c:v>
                </c:pt>
                <c:pt idx="13">
                  <c:v>-123138163.20416668</c:v>
                </c:pt>
                <c:pt idx="14">
                  <c:v>-133854256.30833335</c:v>
                </c:pt>
                <c:pt idx="15">
                  <c:v>-144559014.22500002</c:v>
                </c:pt>
                <c:pt idx="16">
                  <c:v>-155282864.26666668</c:v>
                </c:pt>
                <c:pt idx="17">
                  <c:v>-165979800.43333334</c:v>
                </c:pt>
                <c:pt idx="18">
                  <c:v>-176670637.16249999</c:v>
                </c:pt>
                <c:pt idx="19">
                  <c:v>-186385093.87083334</c:v>
                </c:pt>
                <c:pt idx="20">
                  <c:v>-196088956.70416668</c:v>
                </c:pt>
                <c:pt idx="21">
                  <c:v>-205811707.85000002</c:v>
                </c:pt>
                <c:pt idx="22">
                  <c:v>-215552973.99583337</c:v>
                </c:pt>
                <c:pt idx="23">
                  <c:v>-225275725.14166671</c:v>
                </c:pt>
                <c:pt idx="24">
                  <c:v>-235037836.97500005</c:v>
                </c:pt>
                <c:pt idx="25">
                  <c:v>-243458972.41979173</c:v>
                </c:pt>
                <c:pt idx="26">
                  <c:v>-251966385.46875006</c:v>
                </c:pt>
                <c:pt idx="27">
                  <c:v>-260496533.59270841</c:v>
                </c:pt>
                <c:pt idx="28">
                  <c:v>-269048270.19166672</c:v>
                </c:pt>
                <c:pt idx="29">
                  <c:v>-277601733.47812504</c:v>
                </c:pt>
                <c:pt idx="30">
                  <c:v>-286190348.20208335</c:v>
                </c:pt>
                <c:pt idx="31">
                  <c:v>-294721334.80104166</c:v>
                </c:pt>
                <c:pt idx="32">
                  <c:v>-303278598.08749998</c:v>
                </c:pt>
                <c:pt idx="33">
                  <c:v>-311779398.8614583</c:v>
                </c:pt>
                <c:pt idx="34">
                  <c:v>-320300804.63541663</c:v>
                </c:pt>
                <c:pt idx="35">
                  <c:v>-328801605.40937495</c:v>
                </c:pt>
                <c:pt idx="36">
                  <c:v>-337219469.25833327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-9482005.1999999993</c:v>
                </c:pt>
                <c:pt idx="5">
                  <c:v>-9389221.5999999996</c:v>
                </c:pt>
                <c:pt idx="6">
                  <c:v>-9350568</c:v>
                </c:pt>
                <c:pt idx="7">
                  <c:v>-9377745.1999999993</c:v>
                </c:pt>
                <c:pt idx="8">
                  <c:v>-9354781.5999999996</c:v>
                </c:pt>
                <c:pt idx="9">
                  <c:v>-9331558.8000000007</c:v>
                </c:pt>
                <c:pt idx="10">
                  <c:v>-9352183.8000000007</c:v>
                </c:pt>
                <c:pt idx="11">
                  <c:v>-9302208.8000000007</c:v>
                </c:pt>
                <c:pt idx="12">
                  <c:v>-9444444.5999999996</c:v>
                </c:pt>
                <c:pt idx="13">
                  <c:v>-11079243.6875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-37806859.200000003</c:v>
                </c:pt>
                <c:pt idx="5">
                  <c:v>-47196080.800000004</c:v>
                </c:pt>
                <c:pt idx="6">
                  <c:v>-56546648.800000004</c:v>
                </c:pt>
                <c:pt idx="7">
                  <c:v>-65924394</c:v>
                </c:pt>
                <c:pt idx="8">
                  <c:v>-75279175.599999994</c:v>
                </c:pt>
                <c:pt idx="9">
                  <c:v>-84610734.399999991</c:v>
                </c:pt>
                <c:pt idx="10">
                  <c:v>-93962918.199999988</c:v>
                </c:pt>
                <c:pt idx="11">
                  <c:v>-103265126.99999999</c:v>
                </c:pt>
                <c:pt idx="12">
                  <c:v>-112709571.59999998</c:v>
                </c:pt>
                <c:pt idx="13">
                  <c:v>-123788815.28749998</c:v>
                </c:pt>
                <c:pt idx="14">
                  <c:v>-134721016.72499996</c:v>
                </c:pt>
                <c:pt idx="15">
                  <c:v>-145469301.72499996</c:v>
                </c:pt>
                <c:pt idx="16">
                  <c:v>-156224397.59999996</c:v>
                </c:pt>
                <c:pt idx="17">
                  <c:v>-166997429.59999996</c:v>
                </c:pt>
                <c:pt idx="18">
                  <c:v>-177667018.41249996</c:v>
                </c:pt>
                <c:pt idx="19">
                  <c:v>-187328585.53749996</c:v>
                </c:pt>
                <c:pt idx="20">
                  <c:v>-197011227.53749996</c:v>
                </c:pt>
                <c:pt idx="21">
                  <c:v>-206641689.09999996</c:v>
                </c:pt>
                <c:pt idx="22">
                  <c:v>-216381196.91249996</c:v>
                </c:pt>
                <c:pt idx="23">
                  <c:v>-225994189.72499996</c:v>
                </c:pt>
                <c:pt idx="24">
                  <c:v>-235744174.47499996</c:v>
                </c:pt>
                <c:pt idx="25">
                  <c:v>-244298719.50312495</c:v>
                </c:pt>
                <c:pt idx="26">
                  <c:v>-253016690.46874994</c:v>
                </c:pt>
                <c:pt idx="27">
                  <c:v>-261577282.75937495</c:v>
                </c:pt>
                <c:pt idx="28">
                  <c:v>-270176393.52499992</c:v>
                </c:pt>
                <c:pt idx="29">
                  <c:v>-278813474.72812492</c:v>
                </c:pt>
                <c:pt idx="30">
                  <c:v>-287325617.36874992</c:v>
                </c:pt>
                <c:pt idx="31">
                  <c:v>-295844183.13437492</c:v>
                </c:pt>
                <c:pt idx="32">
                  <c:v>-304319824.33749992</c:v>
                </c:pt>
                <c:pt idx="33">
                  <c:v>-312759583.02812493</c:v>
                </c:pt>
                <c:pt idx="34">
                  <c:v>-321279230.46874994</c:v>
                </c:pt>
                <c:pt idx="35">
                  <c:v>-329603312.90937495</c:v>
                </c:pt>
                <c:pt idx="36">
                  <c:v>-337941860.92499995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-9330606.8666666653</c:v>
                </c:pt>
                <c:pt idx="5">
                  <c:v>-9362483.2666666657</c:v>
                </c:pt>
                <c:pt idx="6">
                  <c:v>-9359829.666666666</c:v>
                </c:pt>
                <c:pt idx="7">
                  <c:v>-9400146.8666666653</c:v>
                </c:pt>
                <c:pt idx="8">
                  <c:v>-9364043.2666666657</c:v>
                </c:pt>
                <c:pt idx="9">
                  <c:v>-9365960.4666666668</c:v>
                </c:pt>
                <c:pt idx="10">
                  <c:v>-9353825.4666666668</c:v>
                </c:pt>
                <c:pt idx="11">
                  <c:v>-9339850.4666666668</c:v>
                </c:pt>
                <c:pt idx="12">
                  <c:v>-9351226.2666666657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-37474460.866666667</c:v>
                </c:pt>
                <c:pt idx="5">
                  <c:v>-46836944.133333333</c:v>
                </c:pt>
                <c:pt idx="6">
                  <c:v>-56196773.799999997</c:v>
                </c:pt>
                <c:pt idx="7">
                  <c:v>-65596920.666666664</c:v>
                </c:pt>
                <c:pt idx="8">
                  <c:v>-74960963.933333337</c:v>
                </c:pt>
                <c:pt idx="9">
                  <c:v>-84326924.400000006</c:v>
                </c:pt>
                <c:pt idx="10">
                  <c:v>-93680749.866666675</c:v>
                </c:pt>
                <c:pt idx="11">
                  <c:v>-103020600.33333334</c:v>
                </c:pt>
                <c:pt idx="12">
                  <c:v>-112371826.60000001</c:v>
                </c:pt>
                <c:pt idx="13">
                  <c:v>-123138163.20416668</c:v>
                </c:pt>
                <c:pt idx="14">
                  <c:v>-133854256.30833335</c:v>
                </c:pt>
                <c:pt idx="15">
                  <c:v>-144559014.22500002</c:v>
                </c:pt>
                <c:pt idx="16">
                  <c:v>-155282864.26666668</c:v>
                </c:pt>
                <c:pt idx="17">
                  <c:v>-165979800.43333334</c:v>
                </c:pt>
                <c:pt idx="18">
                  <c:v>-176670637.16249999</c:v>
                </c:pt>
                <c:pt idx="19">
                  <c:v>-186385093.87083334</c:v>
                </c:pt>
                <c:pt idx="20">
                  <c:v>-196088956.70416668</c:v>
                </c:pt>
                <c:pt idx="21">
                  <c:v>-205811707.85000002</c:v>
                </c:pt>
                <c:pt idx="22">
                  <c:v>-215552973.99583337</c:v>
                </c:pt>
                <c:pt idx="23">
                  <c:v>-225275725.14166671</c:v>
                </c:pt>
                <c:pt idx="24">
                  <c:v>-235037836.97500005</c:v>
                </c:pt>
                <c:pt idx="25">
                  <c:v>-243458972.41979173</c:v>
                </c:pt>
                <c:pt idx="26">
                  <c:v>-251966385.46875006</c:v>
                </c:pt>
                <c:pt idx="27">
                  <c:v>-260496533.59270841</c:v>
                </c:pt>
                <c:pt idx="28">
                  <c:v>-269048270.19166672</c:v>
                </c:pt>
                <c:pt idx="29">
                  <c:v>-277601733.47812504</c:v>
                </c:pt>
                <c:pt idx="30">
                  <c:v>-286190348.20208335</c:v>
                </c:pt>
                <c:pt idx="31">
                  <c:v>-294721334.80104166</c:v>
                </c:pt>
                <c:pt idx="32">
                  <c:v>-303278598.08749998</c:v>
                </c:pt>
                <c:pt idx="33">
                  <c:v>-311779398.8614583</c:v>
                </c:pt>
                <c:pt idx="34">
                  <c:v>-320300804.63541663</c:v>
                </c:pt>
                <c:pt idx="35">
                  <c:v>-328801605.40937495</c:v>
                </c:pt>
                <c:pt idx="36">
                  <c:v>-337219469.25833327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-9482005.1999999993</c:v>
                </c:pt>
                <c:pt idx="5">
                  <c:v>-9389221.5999999996</c:v>
                </c:pt>
                <c:pt idx="6">
                  <c:v>-9350568</c:v>
                </c:pt>
                <c:pt idx="7">
                  <c:v>-9377745.1999999993</c:v>
                </c:pt>
                <c:pt idx="8">
                  <c:v>-9354781.5999999996</c:v>
                </c:pt>
                <c:pt idx="9">
                  <c:v>-9331558.8000000007</c:v>
                </c:pt>
                <c:pt idx="10">
                  <c:v>-9352183.8000000007</c:v>
                </c:pt>
                <c:pt idx="11">
                  <c:v>-9302208.8000000007</c:v>
                </c:pt>
                <c:pt idx="12">
                  <c:v>-9444444.5999999996</c:v>
                </c:pt>
                <c:pt idx="13">
                  <c:v>-11079243.6875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-37806859.200000003</c:v>
                </c:pt>
                <c:pt idx="5">
                  <c:v>-47196080.800000004</c:v>
                </c:pt>
                <c:pt idx="6">
                  <c:v>-56546648.800000004</c:v>
                </c:pt>
                <c:pt idx="7">
                  <c:v>-65924394</c:v>
                </c:pt>
                <c:pt idx="8">
                  <c:v>-75279175.599999994</c:v>
                </c:pt>
                <c:pt idx="9">
                  <c:v>-84610734.399999991</c:v>
                </c:pt>
                <c:pt idx="10">
                  <c:v>-93962918.199999988</c:v>
                </c:pt>
                <c:pt idx="11">
                  <c:v>-103265126.99999999</c:v>
                </c:pt>
                <c:pt idx="12">
                  <c:v>-112709571.59999998</c:v>
                </c:pt>
                <c:pt idx="13">
                  <c:v>-123788815.28749998</c:v>
                </c:pt>
                <c:pt idx="14">
                  <c:v>-134721016.72499996</c:v>
                </c:pt>
                <c:pt idx="15">
                  <c:v>-145469301.72499996</c:v>
                </c:pt>
                <c:pt idx="16">
                  <c:v>-156224397.59999996</c:v>
                </c:pt>
                <c:pt idx="17">
                  <c:v>-166997429.59999996</c:v>
                </c:pt>
                <c:pt idx="18">
                  <c:v>-177667018.41249996</c:v>
                </c:pt>
                <c:pt idx="19">
                  <c:v>-187328585.53749996</c:v>
                </c:pt>
                <c:pt idx="20">
                  <c:v>-197011227.53749996</c:v>
                </c:pt>
                <c:pt idx="21">
                  <c:v>-206641689.09999996</c:v>
                </c:pt>
                <c:pt idx="22">
                  <c:v>-216381196.91249996</c:v>
                </c:pt>
                <c:pt idx="23">
                  <c:v>-225994189.72499996</c:v>
                </c:pt>
                <c:pt idx="24">
                  <c:v>-235744174.47499996</c:v>
                </c:pt>
                <c:pt idx="25">
                  <c:v>-244298719.50312495</c:v>
                </c:pt>
                <c:pt idx="26">
                  <c:v>-253016690.46874994</c:v>
                </c:pt>
                <c:pt idx="27">
                  <c:v>-261577282.75937495</c:v>
                </c:pt>
                <c:pt idx="28">
                  <c:v>-270176393.52499992</c:v>
                </c:pt>
                <c:pt idx="29">
                  <c:v>-278813474.72812492</c:v>
                </c:pt>
                <c:pt idx="30">
                  <c:v>-287325617.36874992</c:v>
                </c:pt>
                <c:pt idx="31">
                  <c:v>-295844183.13437492</c:v>
                </c:pt>
                <c:pt idx="32">
                  <c:v>-304319824.33749992</c:v>
                </c:pt>
                <c:pt idx="33">
                  <c:v>-312759583.02812493</c:v>
                </c:pt>
                <c:pt idx="34">
                  <c:v>-321279230.46874994</c:v>
                </c:pt>
                <c:pt idx="35">
                  <c:v>-329603312.90937495</c:v>
                </c:pt>
                <c:pt idx="36">
                  <c:v>-337941860.92499995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47167488.800000004</c:v>
                </c:pt>
                <c:pt idx="1">
                  <c:v>37736264.800000004</c:v>
                </c:pt>
                <c:pt idx="2">
                  <c:v>28340440.800000004</c:v>
                </c:pt>
                <c:pt idx="3">
                  <c:v>18871226.800000004</c:v>
                </c:pt>
                <c:pt idx="4">
                  <c:v>9389221.6000000052</c:v>
                </c:pt>
                <c:pt idx="5">
                  <c:v>56069046.199999988</c:v>
                </c:pt>
                <c:pt idx="6">
                  <c:v>46718478.199999988</c:v>
                </c:pt>
                <c:pt idx="7">
                  <c:v>37340732.999999985</c:v>
                </c:pt>
                <c:pt idx="8">
                  <c:v>27985951.399999984</c:v>
                </c:pt>
                <c:pt idx="9">
                  <c:v>18654392.599999983</c:v>
                </c:pt>
                <c:pt idx="10">
                  <c:v>9302208.7999999821</c:v>
                </c:pt>
                <c:pt idx="11">
                  <c:v>52959270.599999964</c:v>
                </c:pt>
                <c:pt idx="12">
                  <c:v>43514825.999999963</c:v>
                </c:pt>
                <c:pt idx="13">
                  <c:v>32435582.312499963</c:v>
                </c:pt>
                <c:pt idx="14">
                  <c:v>21503380.874999963</c:v>
                </c:pt>
                <c:pt idx="15">
                  <c:v>10755095.874999963</c:v>
                </c:pt>
                <c:pt idx="16">
                  <c:v>-3.7252902984619141E-8</c:v>
                </c:pt>
                <c:pt idx="17">
                  <c:v>-10773032.000000037</c:v>
                </c:pt>
                <c:pt idx="18">
                  <c:v>-21442620.812500037</c:v>
                </c:pt>
                <c:pt idx="19">
                  <c:v>-31104187.937500037</c:v>
                </c:pt>
                <c:pt idx="20">
                  <c:v>-40786829.937500037</c:v>
                </c:pt>
                <c:pt idx="21">
                  <c:v>-50417291.500000037</c:v>
                </c:pt>
                <c:pt idx="22">
                  <c:v>-60156799.312500037</c:v>
                </c:pt>
                <c:pt idx="23">
                  <c:v>-69769792.12500003</c:v>
                </c:pt>
                <c:pt idx="24">
                  <c:v>-79519776.87500003</c:v>
                </c:pt>
                <c:pt idx="25">
                  <c:v>-88074321.903125033</c:v>
                </c:pt>
                <c:pt idx="26">
                  <c:v>-96792292.868750036</c:v>
                </c:pt>
                <c:pt idx="27">
                  <c:v>-105352885.15937504</c:v>
                </c:pt>
                <c:pt idx="28">
                  <c:v>-113951995.92500004</c:v>
                </c:pt>
                <c:pt idx="29">
                  <c:v>-122589077.12812504</c:v>
                </c:pt>
                <c:pt idx="30">
                  <c:v>-131101219.76875004</c:v>
                </c:pt>
                <c:pt idx="31">
                  <c:v>-139619785.53437504</c:v>
                </c:pt>
                <c:pt idx="32">
                  <c:v>-148095426.73750004</c:v>
                </c:pt>
                <c:pt idx="33">
                  <c:v>-156535185.42812505</c:v>
                </c:pt>
                <c:pt idx="34">
                  <c:v>-165054832.86875007</c:v>
                </c:pt>
                <c:pt idx="35">
                  <c:v>-173378915.30937508</c:v>
                </c:pt>
                <c:pt idx="36">
                  <c:v>-181717463.32500008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131040</c:v>
                </c:pt>
                <c:pt idx="4">
                  <c:v>147420</c:v>
                </c:pt>
                <c:pt idx="5">
                  <c:v>163800</c:v>
                </c:pt>
                <c:pt idx="6">
                  <c:v>131040</c:v>
                </c:pt>
                <c:pt idx="7">
                  <c:v>147420</c:v>
                </c:pt>
                <c:pt idx="8">
                  <c:v>114660</c:v>
                </c:pt>
                <c:pt idx="9">
                  <c:v>114660</c:v>
                </c:pt>
                <c:pt idx="10">
                  <c:v>114660</c:v>
                </c:pt>
                <c:pt idx="11">
                  <c:v>65520</c:v>
                </c:pt>
                <c:pt idx="12">
                  <c:v>240868.75</c:v>
                </c:pt>
                <c:pt idx="13">
                  <c:v>391418.75</c:v>
                </c:pt>
                <c:pt idx="14">
                  <c:v>436587.5</c:v>
                </c:pt>
                <c:pt idx="15">
                  <c:v>437075</c:v>
                </c:pt>
                <c:pt idx="16">
                  <c:v>482412.5</c:v>
                </c:pt>
                <c:pt idx="17">
                  <c:v>527606.25</c:v>
                </c:pt>
                <c:pt idx="18">
                  <c:v>437075</c:v>
                </c:pt>
                <c:pt idx="19">
                  <c:v>482412.5</c:v>
                </c:pt>
                <c:pt idx="20">
                  <c:v>391881.25</c:v>
                </c:pt>
                <c:pt idx="21">
                  <c:v>391881.25</c:v>
                </c:pt>
                <c:pt idx="22">
                  <c:v>391881.25</c:v>
                </c:pt>
                <c:pt idx="23">
                  <c:v>241112.5</c:v>
                </c:pt>
                <c:pt idx="24">
                  <c:v>155968.75</c:v>
                </c:pt>
                <c:pt idx="25">
                  <c:v>252725</c:v>
                </c:pt>
                <c:pt idx="26">
                  <c:v>284927.5</c:v>
                </c:pt>
                <c:pt idx="27">
                  <c:v>285460</c:v>
                </c:pt>
                <c:pt idx="28">
                  <c:v>312516.25</c:v>
                </c:pt>
                <c:pt idx="29">
                  <c:v>344722.5</c:v>
                </c:pt>
                <c:pt idx="30">
                  <c:v>285460</c:v>
                </c:pt>
                <c:pt idx="31">
                  <c:v>312516.25</c:v>
                </c:pt>
                <c:pt idx="32">
                  <c:v>253232.5</c:v>
                </c:pt>
                <c:pt idx="33">
                  <c:v>253232.5</c:v>
                </c:pt>
                <c:pt idx="34">
                  <c:v>253232.5</c:v>
                </c:pt>
                <c:pt idx="35">
                  <c:v>156235</c:v>
                </c:pt>
                <c:pt idx="36">
                  <c:v>194900</c:v>
                </c:pt>
                <c:pt idx="37">
                  <c:v>314355</c:v>
                </c:pt>
                <c:pt idx="38">
                  <c:v>351927.5</c:v>
                </c:pt>
                <c:pt idx="39">
                  <c:v>352542.5</c:v>
                </c:pt>
                <c:pt idx="40">
                  <c:v>390282.5</c:v>
                </c:pt>
                <c:pt idx="41">
                  <c:v>428057.5</c:v>
                </c:pt>
                <c:pt idx="42">
                  <c:v>352542.5</c:v>
                </c:pt>
                <c:pt idx="43">
                  <c:v>390282.5</c:v>
                </c:pt>
                <c:pt idx="44">
                  <c:v>314935</c:v>
                </c:pt>
                <c:pt idx="45">
                  <c:v>314935</c:v>
                </c:pt>
                <c:pt idx="46">
                  <c:v>314935</c:v>
                </c:pt>
                <c:pt idx="47">
                  <c:v>195207.5</c:v>
                </c:pt>
                <c:pt idx="48">
                  <c:v>234235</c:v>
                </c:pt>
                <c:pt idx="49">
                  <c:v>376200</c:v>
                </c:pt>
                <c:pt idx="50">
                  <c:v>418747.5</c:v>
                </c:pt>
                <c:pt idx="51">
                  <c:v>419362.5</c:v>
                </c:pt>
                <c:pt idx="52">
                  <c:v>468952.5</c:v>
                </c:pt>
                <c:pt idx="53">
                  <c:v>511825</c:v>
                </c:pt>
                <c:pt idx="54">
                  <c:v>419362.5</c:v>
                </c:pt>
                <c:pt idx="55">
                  <c:v>468952.5</c:v>
                </c:pt>
                <c:pt idx="56">
                  <c:v>376780</c:v>
                </c:pt>
                <c:pt idx="57">
                  <c:v>376780</c:v>
                </c:pt>
                <c:pt idx="58">
                  <c:v>376780</c:v>
                </c:pt>
                <c:pt idx="59">
                  <c:v>234542.5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8</c:v>
                </c:pt>
                <c:pt idx="8">
                  <c:v>9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4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31040</c:v>
                </c:pt>
                <c:pt idx="4">
                  <c:v>34920</c:v>
                </c:pt>
                <c:pt idx="5">
                  <c:v>38800</c:v>
                </c:pt>
                <c:pt idx="6">
                  <c:v>31040</c:v>
                </c:pt>
                <c:pt idx="7">
                  <c:v>34920</c:v>
                </c:pt>
                <c:pt idx="8">
                  <c:v>27160</c:v>
                </c:pt>
                <c:pt idx="9">
                  <c:v>27160</c:v>
                </c:pt>
                <c:pt idx="10">
                  <c:v>27160</c:v>
                </c:pt>
                <c:pt idx="11">
                  <c:v>15520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107925</c:v>
                </c:pt>
                <c:pt idx="16">
                  <c:v>119212.5</c:v>
                </c:pt>
                <c:pt idx="17">
                  <c:v>130356.25</c:v>
                </c:pt>
                <c:pt idx="18">
                  <c:v>107925</c:v>
                </c:pt>
                <c:pt idx="19">
                  <c:v>119212.5</c:v>
                </c:pt>
                <c:pt idx="20">
                  <c:v>96781.25</c:v>
                </c:pt>
                <c:pt idx="21">
                  <c:v>96781.25</c:v>
                </c:pt>
                <c:pt idx="22">
                  <c:v>96781.25</c:v>
                </c:pt>
                <c:pt idx="23">
                  <c:v>59512.5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-261765</c:v>
                </c:pt>
                <c:pt idx="28">
                  <c:v>-286333.75</c:v>
                </c:pt>
                <c:pt idx="29">
                  <c:v>-316077.5</c:v>
                </c:pt>
                <c:pt idx="30">
                  <c:v>-261765</c:v>
                </c:pt>
                <c:pt idx="31">
                  <c:v>-286333.75</c:v>
                </c:pt>
                <c:pt idx="32">
                  <c:v>-232042.5</c:v>
                </c:pt>
                <c:pt idx="33">
                  <c:v>-232042.5</c:v>
                </c:pt>
                <c:pt idx="34">
                  <c:v>-232042.5</c:v>
                </c:pt>
                <c:pt idx="35">
                  <c:v>-143190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41386.666666666664</c:v>
                </c:pt>
                <c:pt idx="4">
                  <c:v>46560</c:v>
                </c:pt>
                <c:pt idx="5">
                  <c:v>51733.333333333336</c:v>
                </c:pt>
                <c:pt idx="6">
                  <c:v>41386.666666666664</c:v>
                </c:pt>
                <c:pt idx="7">
                  <c:v>46560</c:v>
                </c:pt>
                <c:pt idx="8">
                  <c:v>36213.333333333336</c:v>
                </c:pt>
                <c:pt idx="9">
                  <c:v>36213.333333333336</c:v>
                </c:pt>
                <c:pt idx="10">
                  <c:v>36213.333333333336</c:v>
                </c:pt>
                <c:pt idx="11">
                  <c:v>20693.333333333332</c:v>
                </c:pt>
                <c:pt idx="12">
                  <c:v>79025</c:v>
                </c:pt>
                <c:pt idx="13">
                  <c:v>128425</c:v>
                </c:pt>
                <c:pt idx="14">
                  <c:v>143250</c:v>
                </c:pt>
                <c:pt idx="15">
                  <c:v>143900</c:v>
                </c:pt>
                <c:pt idx="16">
                  <c:v>158950</c:v>
                </c:pt>
                <c:pt idx="17">
                  <c:v>173808.33333333334</c:v>
                </c:pt>
                <c:pt idx="18">
                  <c:v>431700</c:v>
                </c:pt>
                <c:pt idx="19">
                  <c:v>476850</c:v>
                </c:pt>
                <c:pt idx="20">
                  <c:v>387125</c:v>
                </c:pt>
                <c:pt idx="21">
                  <c:v>387125</c:v>
                </c:pt>
                <c:pt idx="22">
                  <c:v>387125</c:v>
                </c:pt>
                <c:pt idx="23">
                  <c:v>238050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96000</c:v>
                </c:pt>
                <c:pt idx="2">
                  <c:v>204000</c:v>
                </c:pt>
                <c:pt idx="3">
                  <c:v>324000</c:v>
                </c:pt>
                <c:pt idx="4">
                  <c:v>324000</c:v>
                </c:pt>
                <c:pt idx="5">
                  <c:v>324000</c:v>
                </c:pt>
                <c:pt idx="6">
                  <c:v>288000</c:v>
                </c:pt>
                <c:pt idx="7">
                  <c:v>276000</c:v>
                </c:pt>
                <c:pt idx="8">
                  <c:v>252000</c:v>
                </c:pt>
                <c:pt idx="9">
                  <c:v>216000</c:v>
                </c:pt>
                <c:pt idx="10">
                  <c:v>324000</c:v>
                </c:pt>
                <c:pt idx="11">
                  <c:v>552000</c:v>
                </c:pt>
                <c:pt idx="12">
                  <c:v>852000</c:v>
                </c:pt>
                <c:pt idx="13">
                  <c:v>992400</c:v>
                </c:pt>
                <c:pt idx="14">
                  <c:v>1057200</c:v>
                </c:pt>
                <c:pt idx="15">
                  <c:v>1122000</c:v>
                </c:pt>
                <c:pt idx="16">
                  <c:v>1122000</c:v>
                </c:pt>
                <c:pt idx="17">
                  <c:v>1122000</c:v>
                </c:pt>
                <c:pt idx="18">
                  <c:v>1024800</c:v>
                </c:pt>
                <c:pt idx="19">
                  <c:v>992400</c:v>
                </c:pt>
                <c:pt idx="20">
                  <c:v>927600</c:v>
                </c:pt>
                <c:pt idx="21">
                  <c:v>819600</c:v>
                </c:pt>
                <c:pt idx="22">
                  <c:v>852000</c:v>
                </c:pt>
                <c:pt idx="23">
                  <c:v>1078800</c:v>
                </c:pt>
                <c:pt idx="24">
                  <c:v>1478400</c:v>
                </c:pt>
                <c:pt idx="25">
                  <c:v>1711680</c:v>
                </c:pt>
                <c:pt idx="26">
                  <c:v>1818600</c:v>
                </c:pt>
                <c:pt idx="27">
                  <c:v>1925520</c:v>
                </c:pt>
                <c:pt idx="28">
                  <c:v>1925520</c:v>
                </c:pt>
                <c:pt idx="29">
                  <c:v>1925520</c:v>
                </c:pt>
                <c:pt idx="30">
                  <c:v>1760280</c:v>
                </c:pt>
                <c:pt idx="31">
                  <c:v>1701960</c:v>
                </c:pt>
                <c:pt idx="32">
                  <c:v>1595040</c:v>
                </c:pt>
                <c:pt idx="33">
                  <c:v>1420080</c:v>
                </c:pt>
                <c:pt idx="34">
                  <c:v>1264560</c:v>
                </c:pt>
                <c:pt idx="35">
                  <c:v>1293720</c:v>
                </c:pt>
                <c:pt idx="36">
                  <c:v>1556160</c:v>
                </c:pt>
                <c:pt idx="37">
                  <c:v>1774860</c:v>
                </c:pt>
                <c:pt idx="38">
                  <c:v>1879836</c:v>
                </c:pt>
                <c:pt idx="39">
                  <c:v>1984812</c:v>
                </c:pt>
                <c:pt idx="40">
                  <c:v>1984812</c:v>
                </c:pt>
                <c:pt idx="41">
                  <c:v>1984812</c:v>
                </c:pt>
                <c:pt idx="42">
                  <c:v>1827348</c:v>
                </c:pt>
                <c:pt idx="43">
                  <c:v>1774860</c:v>
                </c:pt>
                <c:pt idx="44">
                  <c:v>1669884</c:v>
                </c:pt>
                <c:pt idx="45">
                  <c:v>1503672</c:v>
                </c:pt>
                <c:pt idx="46">
                  <c:v>1354956</c:v>
                </c:pt>
                <c:pt idx="47">
                  <c:v>1381200</c:v>
                </c:pt>
                <c:pt idx="48">
                  <c:v>1626144</c:v>
                </c:pt>
                <c:pt idx="49">
                  <c:v>1830847.2</c:v>
                </c:pt>
                <c:pt idx="50">
                  <c:v>1933198.8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2035550.4000000001</c:v>
                </c:pt>
                <c:pt idx="54">
                  <c:v>1885959.6</c:v>
                </c:pt>
                <c:pt idx="55">
                  <c:v>1838720.4000000001</c:v>
                </c:pt>
                <c:pt idx="56">
                  <c:v>1736368.8</c:v>
                </c:pt>
                <c:pt idx="57">
                  <c:v>1578904.8</c:v>
                </c:pt>
                <c:pt idx="58">
                  <c:v>5098225.2</c:v>
                </c:pt>
                <c:pt idx="59">
                  <c:v>8617545.5999999996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108000</c:v>
                </c:pt>
                <c:pt idx="2">
                  <c:v>120000</c:v>
                </c:pt>
                <c:pt idx="3">
                  <c:v>96000</c:v>
                </c:pt>
                <c:pt idx="4">
                  <c:v>108000</c:v>
                </c:pt>
                <c:pt idx="5">
                  <c:v>84000</c:v>
                </c:pt>
                <c:pt idx="6">
                  <c:v>84000</c:v>
                </c:pt>
                <c:pt idx="7">
                  <c:v>84000</c:v>
                </c:pt>
                <c:pt idx="8">
                  <c:v>48000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313200</c:v>
                </c:pt>
                <c:pt idx="13">
                  <c:v>345600</c:v>
                </c:pt>
                <c:pt idx="14">
                  <c:v>378000</c:v>
                </c:pt>
                <c:pt idx="15">
                  <c:v>313200</c:v>
                </c:pt>
                <c:pt idx="16">
                  <c:v>345600</c:v>
                </c:pt>
                <c:pt idx="17">
                  <c:v>280800</c:v>
                </c:pt>
                <c:pt idx="18">
                  <c:v>280800</c:v>
                </c:pt>
                <c:pt idx="19">
                  <c:v>280800</c:v>
                </c:pt>
                <c:pt idx="20">
                  <c:v>172800</c:v>
                </c:pt>
                <c:pt idx="21">
                  <c:v>313200</c:v>
                </c:pt>
                <c:pt idx="22">
                  <c:v>507600</c:v>
                </c:pt>
                <c:pt idx="23">
                  <c:v>572400</c:v>
                </c:pt>
                <c:pt idx="24">
                  <c:v>515160</c:v>
                </c:pt>
                <c:pt idx="25">
                  <c:v>563760</c:v>
                </c:pt>
                <c:pt idx="26">
                  <c:v>622080</c:v>
                </c:pt>
                <c:pt idx="27">
                  <c:v>515160</c:v>
                </c:pt>
                <c:pt idx="28">
                  <c:v>563760</c:v>
                </c:pt>
                <c:pt idx="29">
                  <c:v>456840</c:v>
                </c:pt>
                <c:pt idx="30">
                  <c:v>456840</c:v>
                </c:pt>
                <c:pt idx="31">
                  <c:v>456840</c:v>
                </c:pt>
                <c:pt idx="32">
                  <c:v>281880</c:v>
                </c:pt>
                <c:pt idx="33">
                  <c:v>301320</c:v>
                </c:pt>
                <c:pt idx="34">
                  <c:v>486000</c:v>
                </c:pt>
                <c:pt idx="35">
                  <c:v>544320</c:v>
                </c:pt>
                <c:pt idx="36">
                  <c:v>489888</c:v>
                </c:pt>
                <c:pt idx="37">
                  <c:v>542376</c:v>
                </c:pt>
                <c:pt idx="38">
                  <c:v>594864</c:v>
                </c:pt>
                <c:pt idx="39">
                  <c:v>489888</c:v>
                </c:pt>
                <c:pt idx="40">
                  <c:v>542376</c:v>
                </c:pt>
                <c:pt idx="41">
                  <c:v>437400</c:v>
                </c:pt>
                <c:pt idx="42">
                  <c:v>437400</c:v>
                </c:pt>
                <c:pt idx="43">
                  <c:v>437400</c:v>
                </c:pt>
                <c:pt idx="44">
                  <c:v>271188</c:v>
                </c:pt>
                <c:pt idx="45">
                  <c:v>288684</c:v>
                </c:pt>
                <c:pt idx="46">
                  <c:v>463644</c:v>
                </c:pt>
                <c:pt idx="47">
                  <c:v>516132</c:v>
                </c:pt>
                <c:pt idx="48">
                  <c:v>464518.8</c:v>
                </c:pt>
                <c:pt idx="49">
                  <c:v>519631.2</c:v>
                </c:pt>
                <c:pt idx="50">
                  <c:v>566870.4</c:v>
                </c:pt>
                <c:pt idx="51">
                  <c:v>464518.8</c:v>
                </c:pt>
                <c:pt idx="52">
                  <c:v>519631.2</c:v>
                </c:pt>
                <c:pt idx="53">
                  <c:v>417279.6</c:v>
                </c:pt>
                <c:pt idx="54">
                  <c:v>417279.6</c:v>
                </c:pt>
                <c:pt idx="55">
                  <c:v>417279.6</c:v>
                </c:pt>
                <c:pt idx="56">
                  <c:v>259815.6</c:v>
                </c:pt>
                <c:pt idx="57">
                  <c:v>3936600</c:v>
                </c:pt>
                <c:pt idx="58">
                  <c:v>3936600</c:v>
                </c:pt>
                <c:pt idx="59">
                  <c:v>5117580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96000</c:v>
                </c:pt>
                <c:pt idx="4">
                  <c:v>108000</c:v>
                </c:pt>
                <c:pt idx="5">
                  <c:v>120000</c:v>
                </c:pt>
                <c:pt idx="6">
                  <c:v>96000</c:v>
                </c:pt>
                <c:pt idx="7">
                  <c:v>108000</c:v>
                </c:pt>
                <c:pt idx="8">
                  <c:v>84000</c:v>
                </c:pt>
                <c:pt idx="9">
                  <c:v>84000</c:v>
                </c:pt>
                <c:pt idx="10">
                  <c:v>84000</c:v>
                </c:pt>
                <c:pt idx="11">
                  <c:v>48000</c:v>
                </c:pt>
                <c:pt idx="12">
                  <c:v>172800</c:v>
                </c:pt>
                <c:pt idx="13">
                  <c:v>280800</c:v>
                </c:pt>
                <c:pt idx="14">
                  <c:v>313200</c:v>
                </c:pt>
                <c:pt idx="15">
                  <c:v>313200</c:v>
                </c:pt>
                <c:pt idx="16">
                  <c:v>345600</c:v>
                </c:pt>
                <c:pt idx="17">
                  <c:v>378000</c:v>
                </c:pt>
                <c:pt idx="18">
                  <c:v>313200</c:v>
                </c:pt>
                <c:pt idx="19">
                  <c:v>345600</c:v>
                </c:pt>
                <c:pt idx="20">
                  <c:v>280800</c:v>
                </c:pt>
                <c:pt idx="21">
                  <c:v>280800</c:v>
                </c:pt>
                <c:pt idx="22">
                  <c:v>280800</c:v>
                </c:pt>
                <c:pt idx="23">
                  <c:v>172800</c:v>
                </c:pt>
                <c:pt idx="24">
                  <c:v>281880</c:v>
                </c:pt>
                <c:pt idx="25">
                  <c:v>456840</c:v>
                </c:pt>
                <c:pt idx="26">
                  <c:v>515160</c:v>
                </c:pt>
                <c:pt idx="27">
                  <c:v>515160</c:v>
                </c:pt>
                <c:pt idx="28">
                  <c:v>563760</c:v>
                </c:pt>
                <c:pt idx="29">
                  <c:v>622080</c:v>
                </c:pt>
                <c:pt idx="30">
                  <c:v>515160</c:v>
                </c:pt>
                <c:pt idx="31">
                  <c:v>563760</c:v>
                </c:pt>
                <c:pt idx="32">
                  <c:v>456840</c:v>
                </c:pt>
                <c:pt idx="33">
                  <c:v>456840</c:v>
                </c:pt>
                <c:pt idx="34">
                  <c:v>456840</c:v>
                </c:pt>
                <c:pt idx="35">
                  <c:v>281880</c:v>
                </c:pt>
                <c:pt idx="36">
                  <c:v>271188</c:v>
                </c:pt>
                <c:pt idx="37">
                  <c:v>437400</c:v>
                </c:pt>
                <c:pt idx="38">
                  <c:v>489888</c:v>
                </c:pt>
                <c:pt idx="39">
                  <c:v>489888</c:v>
                </c:pt>
                <c:pt idx="40">
                  <c:v>542376</c:v>
                </c:pt>
                <c:pt idx="41">
                  <c:v>594864</c:v>
                </c:pt>
                <c:pt idx="42">
                  <c:v>489888</c:v>
                </c:pt>
                <c:pt idx="43">
                  <c:v>542376</c:v>
                </c:pt>
                <c:pt idx="44">
                  <c:v>437400</c:v>
                </c:pt>
                <c:pt idx="45">
                  <c:v>437400</c:v>
                </c:pt>
                <c:pt idx="46">
                  <c:v>437400</c:v>
                </c:pt>
                <c:pt idx="47">
                  <c:v>271188</c:v>
                </c:pt>
                <c:pt idx="48">
                  <c:v>259815.6</c:v>
                </c:pt>
                <c:pt idx="49">
                  <c:v>417279.6</c:v>
                </c:pt>
                <c:pt idx="50">
                  <c:v>464518.8</c:v>
                </c:pt>
                <c:pt idx="51">
                  <c:v>464518.8</c:v>
                </c:pt>
                <c:pt idx="52">
                  <c:v>519631.2</c:v>
                </c:pt>
                <c:pt idx="53">
                  <c:v>566870.4</c:v>
                </c:pt>
                <c:pt idx="54">
                  <c:v>464518.8</c:v>
                </c:pt>
                <c:pt idx="55">
                  <c:v>519631.2</c:v>
                </c:pt>
                <c:pt idx="56">
                  <c:v>417279.6</c:v>
                </c:pt>
                <c:pt idx="57">
                  <c:v>417279.6</c:v>
                </c:pt>
                <c:pt idx="58">
                  <c:v>417279.6</c:v>
                </c:pt>
                <c:pt idx="59">
                  <c:v>259815.6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324000</c:v>
                </c:pt>
                <c:pt idx="3">
                  <c:v>324000</c:v>
                </c:pt>
                <c:pt idx="4">
                  <c:v>324000</c:v>
                </c:pt>
                <c:pt idx="5">
                  <c:v>288000</c:v>
                </c:pt>
                <c:pt idx="6">
                  <c:v>276000</c:v>
                </c:pt>
                <c:pt idx="7">
                  <c:v>252000</c:v>
                </c:pt>
                <c:pt idx="8">
                  <c:v>216000</c:v>
                </c:pt>
                <c:pt idx="9">
                  <c:v>324000</c:v>
                </c:pt>
                <c:pt idx="10">
                  <c:v>552000</c:v>
                </c:pt>
                <c:pt idx="11">
                  <c:v>852000</c:v>
                </c:pt>
                <c:pt idx="12">
                  <c:v>992400</c:v>
                </c:pt>
                <c:pt idx="13">
                  <c:v>1057200</c:v>
                </c:pt>
                <c:pt idx="14">
                  <c:v>1122000</c:v>
                </c:pt>
                <c:pt idx="15">
                  <c:v>1122000</c:v>
                </c:pt>
                <c:pt idx="16">
                  <c:v>1122000</c:v>
                </c:pt>
                <c:pt idx="17">
                  <c:v>1024800</c:v>
                </c:pt>
                <c:pt idx="18">
                  <c:v>992400</c:v>
                </c:pt>
                <c:pt idx="19">
                  <c:v>927600</c:v>
                </c:pt>
                <c:pt idx="20">
                  <c:v>819600</c:v>
                </c:pt>
                <c:pt idx="21">
                  <c:v>852000</c:v>
                </c:pt>
                <c:pt idx="22">
                  <c:v>1078800</c:v>
                </c:pt>
                <c:pt idx="23">
                  <c:v>1478400</c:v>
                </c:pt>
                <c:pt idx="24">
                  <c:v>1711680</c:v>
                </c:pt>
                <c:pt idx="25">
                  <c:v>1818600</c:v>
                </c:pt>
                <c:pt idx="26">
                  <c:v>1925520</c:v>
                </c:pt>
                <c:pt idx="27">
                  <c:v>1925520</c:v>
                </c:pt>
                <c:pt idx="28">
                  <c:v>1925520</c:v>
                </c:pt>
                <c:pt idx="29">
                  <c:v>1760280</c:v>
                </c:pt>
                <c:pt idx="30">
                  <c:v>1701960</c:v>
                </c:pt>
                <c:pt idx="31">
                  <c:v>1595040</c:v>
                </c:pt>
                <c:pt idx="32">
                  <c:v>1420080</c:v>
                </c:pt>
                <c:pt idx="33">
                  <c:v>1264560</c:v>
                </c:pt>
                <c:pt idx="34">
                  <c:v>1293720</c:v>
                </c:pt>
                <c:pt idx="35">
                  <c:v>1556160</c:v>
                </c:pt>
                <c:pt idx="36">
                  <c:v>1774860</c:v>
                </c:pt>
                <c:pt idx="37">
                  <c:v>1879836</c:v>
                </c:pt>
                <c:pt idx="38">
                  <c:v>1984812</c:v>
                </c:pt>
                <c:pt idx="39">
                  <c:v>1984812</c:v>
                </c:pt>
                <c:pt idx="40">
                  <c:v>1984812</c:v>
                </c:pt>
                <c:pt idx="41">
                  <c:v>1827348</c:v>
                </c:pt>
                <c:pt idx="42">
                  <c:v>1774860</c:v>
                </c:pt>
                <c:pt idx="43">
                  <c:v>1669884</c:v>
                </c:pt>
                <c:pt idx="44">
                  <c:v>1503672</c:v>
                </c:pt>
                <c:pt idx="45">
                  <c:v>1354956</c:v>
                </c:pt>
                <c:pt idx="46">
                  <c:v>1381200</c:v>
                </c:pt>
                <c:pt idx="47">
                  <c:v>1626144</c:v>
                </c:pt>
                <c:pt idx="48">
                  <c:v>1830847.2</c:v>
                </c:pt>
                <c:pt idx="49">
                  <c:v>1933198.8</c:v>
                </c:pt>
                <c:pt idx="50">
                  <c:v>2035550.4000000001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1885959.6</c:v>
                </c:pt>
                <c:pt idx="54">
                  <c:v>1838720.4000000001</c:v>
                </c:pt>
                <c:pt idx="55">
                  <c:v>1736368.8</c:v>
                </c:pt>
                <c:pt idx="56">
                  <c:v>1578904.8</c:v>
                </c:pt>
                <c:pt idx="57">
                  <c:v>5098225.2</c:v>
                </c:pt>
                <c:pt idx="58">
                  <c:v>8617545.5999999996</c:v>
                </c:pt>
                <c:pt idx="59">
                  <c:v>13475310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228000</c:v>
                </c:pt>
                <c:pt idx="3">
                  <c:v>216000</c:v>
                </c:pt>
                <c:pt idx="4">
                  <c:v>204000</c:v>
                </c:pt>
                <c:pt idx="5">
                  <c:v>192000</c:v>
                </c:pt>
                <c:pt idx="6">
                  <c:v>168000</c:v>
                </c:pt>
                <c:pt idx="7">
                  <c:v>168000</c:v>
                </c:pt>
                <c:pt idx="8">
                  <c:v>132000</c:v>
                </c:pt>
                <c:pt idx="9">
                  <c:v>240000</c:v>
                </c:pt>
                <c:pt idx="10">
                  <c:v>504000</c:v>
                </c:pt>
                <c:pt idx="11">
                  <c:v>660000</c:v>
                </c:pt>
                <c:pt idx="12">
                  <c:v>661200</c:v>
                </c:pt>
                <c:pt idx="13">
                  <c:v>658800</c:v>
                </c:pt>
                <c:pt idx="14">
                  <c:v>723600</c:v>
                </c:pt>
                <c:pt idx="15">
                  <c:v>691200</c:v>
                </c:pt>
                <c:pt idx="16">
                  <c:v>658800</c:v>
                </c:pt>
                <c:pt idx="17">
                  <c:v>626400</c:v>
                </c:pt>
                <c:pt idx="18">
                  <c:v>561600</c:v>
                </c:pt>
                <c:pt idx="19">
                  <c:v>561600</c:v>
                </c:pt>
                <c:pt idx="20">
                  <c:v>453600</c:v>
                </c:pt>
                <c:pt idx="21">
                  <c:v>486000</c:v>
                </c:pt>
                <c:pt idx="22">
                  <c:v>820800</c:v>
                </c:pt>
                <c:pt idx="23">
                  <c:v>1080000</c:v>
                </c:pt>
                <c:pt idx="24">
                  <c:v>1087560</c:v>
                </c:pt>
                <c:pt idx="25">
                  <c:v>1078920</c:v>
                </c:pt>
                <c:pt idx="26">
                  <c:v>1185840</c:v>
                </c:pt>
                <c:pt idx="27">
                  <c:v>1137240</c:v>
                </c:pt>
                <c:pt idx="28">
                  <c:v>1078920</c:v>
                </c:pt>
                <c:pt idx="29">
                  <c:v>1020600</c:v>
                </c:pt>
                <c:pt idx="30">
                  <c:v>913680</c:v>
                </c:pt>
                <c:pt idx="31">
                  <c:v>913680</c:v>
                </c:pt>
                <c:pt idx="32">
                  <c:v>738720</c:v>
                </c:pt>
                <c:pt idx="33">
                  <c:v>583200</c:v>
                </c:pt>
                <c:pt idx="34">
                  <c:v>787320</c:v>
                </c:pt>
                <c:pt idx="35">
                  <c:v>1030320</c:v>
                </c:pt>
                <c:pt idx="36">
                  <c:v>1034208</c:v>
                </c:pt>
                <c:pt idx="37">
                  <c:v>1032264</c:v>
                </c:pt>
                <c:pt idx="38">
                  <c:v>1137240</c:v>
                </c:pt>
                <c:pt idx="39">
                  <c:v>1084752</c:v>
                </c:pt>
                <c:pt idx="40">
                  <c:v>1032264</c:v>
                </c:pt>
                <c:pt idx="41">
                  <c:v>979776</c:v>
                </c:pt>
                <c:pt idx="42">
                  <c:v>874800</c:v>
                </c:pt>
                <c:pt idx="43">
                  <c:v>874800</c:v>
                </c:pt>
                <c:pt idx="44">
                  <c:v>708588</c:v>
                </c:pt>
                <c:pt idx="45">
                  <c:v>559872</c:v>
                </c:pt>
                <c:pt idx="46">
                  <c:v>752328</c:v>
                </c:pt>
                <c:pt idx="47">
                  <c:v>979776</c:v>
                </c:pt>
                <c:pt idx="48">
                  <c:v>980650.8</c:v>
                </c:pt>
                <c:pt idx="49">
                  <c:v>984150</c:v>
                </c:pt>
                <c:pt idx="50">
                  <c:v>1086501.5999999999</c:v>
                </c:pt>
                <c:pt idx="51">
                  <c:v>1031389.2</c:v>
                </c:pt>
                <c:pt idx="52">
                  <c:v>984149.99999999988</c:v>
                </c:pt>
                <c:pt idx="53">
                  <c:v>936910.79999999981</c:v>
                </c:pt>
                <c:pt idx="54">
                  <c:v>834559.2</c:v>
                </c:pt>
                <c:pt idx="55">
                  <c:v>834559.19999999984</c:v>
                </c:pt>
                <c:pt idx="56">
                  <c:v>677095.19999999984</c:v>
                </c:pt>
                <c:pt idx="57">
                  <c:v>4196415.6000000006</c:v>
                </c:pt>
                <c:pt idx="58">
                  <c:v>7873200.0000000009</c:v>
                </c:pt>
                <c:pt idx="59">
                  <c:v>9054180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107925</c:v>
                </c:pt>
                <c:pt idx="16">
                  <c:v>119212.5</c:v>
                </c:pt>
                <c:pt idx="17">
                  <c:v>130356.25</c:v>
                </c:pt>
                <c:pt idx="18">
                  <c:v>107925</c:v>
                </c:pt>
                <c:pt idx="19">
                  <c:v>119212.5</c:v>
                </c:pt>
                <c:pt idx="20">
                  <c:v>96781.25</c:v>
                </c:pt>
                <c:pt idx="21">
                  <c:v>96781.25</c:v>
                </c:pt>
                <c:pt idx="22">
                  <c:v>96781.25</c:v>
                </c:pt>
                <c:pt idx="23">
                  <c:v>59512.5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-261765</c:v>
                </c:pt>
                <c:pt idx="28">
                  <c:v>-286333.75</c:v>
                </c:pt>
                <c:pt idx="29">
                  <c:v>-316077.5</c:v>
                </c:pt>
                <c:pt idx="30">
                  <c:v>-261765</c:v>
                </c:pt>
                <c:pt idx="31">
                  <c:v>-286333.75</c:v>
                </c:pt>
                <c:pt idx="32">
                  <c:v>-232042.5</c:v>
                </c:pt>
                <c:pt idx="33">
                  <c:v>-232042.5</c:v>
                </c:pt>
                <c:pt idx="34">
                  <c:v>-232042.5</c:v>
                </c:pt>
                <c:pt idx="35">
                  <c:v>-143190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33412.5</c:v>
                </c:pt>
                <c:pt idx="13">
                  <c:v>55687.5</c:v>
                </c:pt>
                <c:pt idx="14">
                  <c:v>63112.5</c:v>
                </c:pt>
                <c:pt idx="15">
                  <c:v>63262.5</c:v>
                </c:pt>
                <c:pt idx="16">
                  <c:v>70687.5</c:v>
                </c:pt>
                <c:pt idx="17">
                  <c:v>78137.5</c:v>
                </c:pt>
                <c:pt idx="18">
                  <c:v>63262.5</c:v>
                </c:pt>
                <c:pt idx="19">
                  <c:v>70687.5</c:v>
                </c:pt>
                <c:pt idx="20">
                  <c:v>55812.5</c:v>
                </c:pt>
                <c:pt idx="21">
                  <c:v>55812.5</c:v>
                </c:pt>
                <c:pt idx="22">
                  <c:v>55812.5</c:v>
                </c:pt>
                <c:pt idx="23">
                  <c:v>33487.5</c:v>
                </c:pt>
                <c:pt idx="24">
                  <c:v>-54637.5</c:v>
                </c:pt>
                <c:pt idx="25">
                  <c:v>-89400</c:v>
                </c:pt>
                <c:pt idx="26">
                  <c:v>-104312.5</c:v>
                </c:pt>
                <c:pt idx="27">
                  <c:v>-104162.5</c:v>
                </c:pt>
                <c:pt idx="28">
                  <c:v>-114087.5</c:v>
                </c:pt>
                <c:pt idx="29">
                  <c:v>-123987.5</c:v>
                </c:pt>
                <c:pt idx="30">
                  <c:v>-104162.5</c:v>
                </c:pt>
                <c:pt idx="31">
                  <c:v>-114087.5</c:v>
                </c:pt>
                <c:pt idx="32">
                  <c:v>-89275</c:v>
                </c:pt>
                <c:pt idx="33">
                  <c:v>-89275</c:v>
                </c:pt>
                <c:pt idx="34">
                  <c:v>-89275</c:v>
                </c:pt>
                <c:pt idx="35">
                  <c:v>-54562.5</c:v>
                </c:pt>
                <c:pt idx="36">
                  <c:v>-18581</c:v>
                </c:pt>
                <c:pt idx="37">
                  <c:v>-30980</c:v>
                </c:pt>
                <c:pt idx="38">
                  <c:v>-34018.5</c:v>
                </c:pt>
                <c:pt idx="39">
                  <c:v>-33808.5</c:v>
                </c:pt>
                <c:pt idx="40">
                  <c:v>-36882</c:v>
                </c:pt>
                <c:pt idx="41">
                  <c:v>-39920.5</c:v>
                </c:pt>
                <c:pt idx="42">
                  <c:v>-33808.5</c:v>
                </c:pt>
                <c:pt idx="43">
                  <c:v>-36882</c:v>
                </c:pt>
                <c:pt idx="44">
                  <c:v>-30805</c:v>
                </c:pt>
                <c:pt idx="45">
                  <c:v>-30805</c:v>
                </c:pt>
                <c:pt idx="46">
                  <c:v>-30805</c:v>
                </c:pt>
                <c:pt idx="47">
                  <c:v>-18476</c:v>
                </c:pt>
                <c:pt idx="48">
                  <c:v>-2087.8999999999992</c:v>
                </c:pt>
                <c:pt idx="49">
                  <c:v>-3491.4999999999964</c:v>
                </c:pt>
                <c:pt idx="50">
                  <c:v>-3281.5000000000009</c:v>
                </c:pt>
                <c:pt idx="51">
                  <c:v>-3071.5000000000009</c:v>
                </c:pt>
                <c:pt idx="52">
                  <c:v>-3895.7999999999984</c:v>
                </c:pt>
                <c:pt idx="53">
                  <c:v>-4685.0999999999985</c:v>
                </c:pt>
                <c:pt idx="54">
                  <c:v>-3071.5000000000009</c:v>
                </c:pt>
                <c:pt idx="55">
                  <c:v>-3895.7999999999984</c:v>
                </c:pt>
                <c:pt idx="56">
                  <c:v>-3316.4999999999964</c:v>
                </c:pt>
                <c:pt idx="57">
                  <c:v>-3316.4999999999964</c:v>
                </c:pt>
                <c:pt idx="58">
                  <c:v>-3316.4999999999964</c:v>
                </c:pt>
                <c:pt idx="59">
                  <c:v>-1982.8999999999992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25856.25</c:v>
                </c:pt>
                <c:pt idx="13">
                  <c:v>40631.25</c:v>
                </c:pt>
                <c:pt idx="14">
                  <c:v>44325</c:v>
                </c:pt>
                <c:pt idx="15">
                  <c:v>44662.5</c:v>
                </c:pt>
                <c:pt idx="16">
                  <c:v>48525</c:v>
                </c:pt>
                <c:pt idx="17">
                  <c:v>52218.75</c:v>
                </c:pt>
                <c:pt idx="18">
                  <c:v>44662.5</c:v>
                </c:pt>
                <c:pt idx="19">
                  <c:v>48525</c:v>
                </c:pt>
                <c:pt idx="20">
                  <c:v>40968.75</c:v>
                </c:pt>
                <c:pt idx="21">
                  <c:v>40968.75</c:v>
                </c:pt>
                <c:pt idx="22">
                  <c:v>40968.75</c:v>
                </c:pt>
                <c:pt idx="23">
                  <c:v>26025</c:v>
                </c:pt>
                <c:pt idx="24">
                  <c:v>-88818.75</c:v>
                </c:pt>
                <c:pt idx="25">
                  <c:v>-143150</c:v>
                </c:pt>
                <c:pt idx="26">
                  <c:v>-157985</c:v>
                </c:pt>
                <c:pt idx="27">
                  <c:v>-157602.5</c:v>
                </c:pt>
                <c:pt idx="28">
                  <c:v>-172246.25</c:v>
                </c:pt>
                <c:pt idx="29">
                  <c:v>-192090</c:v>
                </c:pt>
                <c:pt idx="30">
                  <c:v>-157602.5</c:v>
                </c:pt>
                <c:pt idx="31">
                  <c:v>-172246.25</c:v>
                </c:pt>
                <c:pt idx="32">
                  <c:v>-142767.5</c:v>
                </c:pt>
                <c:pt idx="33">
                  <c:v>-142767.5</c:v>
                </c:pt>
                <c:pt idx="34">
                  <c:v>-142767.5</c:v>
                </c:pt>
                <c:pt idx="35">
                  <c:v>-88627.5</c:v>
                </c:pt>
                <c:pt idx="36">
                  <c:v>-78337.5</c:v>
                </c:pt>
                <c:pt idx="37">
                  <c:v>-125340</c:v>
                </c:pt>
                <c:pt idx="38">
                  <c:v>-141210</c:v>
                </c:pt>
                <c:pt idx="39">
                  <c:v>-140805</c:v>
                </c:pt>
                <c:pt idx="40">
                  <c:v>-156472.5</c:v>
                </c:pt>
                <c:pt idx="41">
                  <c:v>-172140</c:v>
                </c:pt>
                <c:pt idx="42">
                  <c:v>-140805</c:v>
                </c:pt>
                <c:pt idx="43">
                  <c:v>-156472.5</c:v>
                </c:pt>
                <c:pt idx="44">
                  <c:v>-124935</c:v>
                </c:pt>
                <c:pt idx="45">
                  <c:v>-124935</c:v>
                </c:pt>
                <c:pt idx="46">
                  <c:v>-124935</c:v>
                </c:pt>
                <c:pt idx="47">
                  <c:v>-78135</c:v>
                </c:pt>
                <c:pt idx="48">
                  <c:v>-23528.999999999993</c:v>
                </c:pt>
                <c:pt idx="49">
                  <c:v>-37646.399999999965</c:v>
                </c:pt>
                <c:pt idx="50">
                  <c:v>-42554.700000000012</c:v>
                </c:pt>
                <c:pt idx="51">
                  <c:v>-42149.700000000012</c:v>
                </c:pt>
                <c:pt idx="52">
                  <c:v>-46855.499999999985</c:v>
                </c:pt>
                <c:pt idx="53">
                  <c:v>-50439.499999999985</c:v>
                </c:pt>
                <c:pt idx="54">
                  <c:v>-42149.700000000012</c:v>
                </c:pt>
                <c:pt idx="55">
                  <c:v>-46855.499999999985</c:v>
                </c:pt>
                <c:pt idx="56">
                  <c:v>-37241.399999999965</c:v>
                </c:pt>
                <c:pt idx="57">
                  <c:v>-37241.399999999965</c:v>
                </c:pt>
                <c:pt idx="58">
                  <c:v>-37241.399999999965</c:v>
                </c:pt>
                <c:pt idx="59">
                  <c:v>-23326.499999999993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1687.5</c:v>
                </c:pt>
                <c:pt idx="13">
                  <c:v>2812.5</c:v>
                </c:pt>
                <c:pt idx="14">
                  <c:v>3187.5</c:v>
                </c:pt>
                <c:pt idx="15">
                  <c:v>3187.5</c:v>
                </c:pt>
                <c:pt idx="16">
                  <c:v>3562.5</c:v>
                </c:pt>
                <c:pt idx="17">
                  <c:v>3937.5</c:v>
                </c:pt>
                <c:pt idx="18">
                  <c:v>3187.5</c:v>
                </c:pt>
                <c:pt idx="19">
                  <c:v>3562.5</c:v>
                </c:pt>
                <c:pt idx="20">
                  <c:v>2812.5</c:v>
                </c:pt>
                <c:pt idx="21">
                  <c:v>2812.5</c:v>
                </c:pt>
                <c:pt idx="22">
                  <c:v>2812.5</c:v>
                </c:pt>
                <c:pt idx="23">
                  <c:v>1687.5</c:v>
                </c:pt>
                <c:pt idx="24">
                  <c:v>2337.5</c:v>
                </c:pt>
                <c:pt idx="25">
                  <c:v>3825</c:v>
                </c:pt>
                <c:pt idx="26">
                  <c:v>4462.5</c:v>
                </c:pt>
                <c:pt idx="27">
                  <c:v>4462.5</c:v>
                </c:pt>
                <c:pt idx="28">
                  <c:v>4887.5</c:v>
                </c:pt>
                <c:pt idx="29">
                  <c:v>5312.5</c:v>
                </c:pt>
                <c:pt idx="30">
                  <c:v>4462.5</c:v>
                </c:pt>
                <c:pt idx="31">
                  <c:v>4887.5</c:v>
                </c:pt>
                <c:pt idx="32">
                  <c:v>3825</c:v>
                </c:pt>
                <c:pt idx="33">
                  <c:v>3825</c:v>
                </c:pt>
                <c:pt idx="34">
                  <c:v>3825</c:v>
                </c:pt>
                <c:pt idx="35">
                  <c:v>2337.5</c:v>
                </c:pt>
                <c:pt idx="36">
                  <c:v>1890</c:v>
                </c:pt>
                <c:pt idx="37">
                  <c:v>3150</c:v>
                </c:pt>
                <c:pt idx="38">
                  <c:v>3465</c:v>
                </c:pt>
                <c:pt idx="39">
                  <c:v>3465</c:v>
                </c:pt>
                <c:pt idx="40">
                  <c:v>3780</c:v>
                </c:pt>
                <c:pt idx="41">
                  <c:v>4095</c:v>
                </c:pt>
                <c:pt idx="42">
                  <c:v>3465</c:v>
                </c:pt>
                <c:pt idx="43">
                  <c:v>3780</c:v>
                </c:pt>
                <c:pt idx="44">
                  <c:v>3150</c:v>
                </c:pt>
                <c:pt idx="45">
                  <c:v>3150</c:v>
                </c:pt>
                <c:pt idx="46">
                  <c:v>3150</c:v>
                </c:pt>
                <c:pt idx="47">
                  <c:v>1890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225</c:v>
                </c:pt>
                <c:pt idx="13">
                  <c:v>375</c:v>
                </c:pt>
                <c:pt idx="14">
                  <c:v>425</c:v>
                </c:pt>
                <c:pt idx="15">
                  <c:v>575</c:v>
                </c:pt>
                <c:pt idx="16">
                  <c:v>625</c:v>
                </c:pt>
                <c:pt idx="17">
                  <c:v>700</c:v>
                </c:pt>
                <c:pt idx="18">
                  <c:v>575</c:v>
                </c:pt>
                <c:pt idx="19">
                  <c:v>625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300</c:v>
                </c:pt>
                <c:pt idx="24">
                  <c:v>500</c:v>
                </c:pt>
                <c:pt idx="25">
                  <c:v>825</c:v>
                </c:pt>
                <c:pt idx="26">
                  <c:v>950</c:v>
                </c:pt>
                <c:pt idx="27">
                  <c:v>1100</c:v>
                </c:pt>
                <c:pt idx="28">
                  <c:v>1200</c:v>
                </c:pt>
                <c:pt idx="29">
                  <c:v>1325</c:v>
                </c:pt>
                <c:pt idx="30">
                  <c:v>1100</c:v>
                </c:pt>
                <c:pt idx="31">
                  <c:v>1200</c:v>
                </c:pt>
                <c:pt idx="32">
                  <c:v>950</c:v>
                </c:pt>
                <c:pt idx="33">
                  <c:v>950</c:v>
                </c:pt>
                <c:pt idx="34">
                  <c:v>950</c:v>
                </c:pt>
                <c:pt idx="35">
                  <c:v>575</c:v>
                </c:pt>
                <c:pt idx="36">
                  <c:v>910</c:v>
                </c:pt>
                <c:pt idx="37">
                  <c:v>1505</c:v>
                </c:pt>
                <c:pt idx="38">
                  <c:v>1715</c:v>
                </c:pt>
                <c:pt idx="39">
                  <c:v>1925</c:v>
                </c:pt>
                <c:pt idx="40">
                  <c:v>2100</c:v>
                </c:pt>
                <c:pt idx="41">
                  <c:v>2310</c:v>
                </c:pt>
                <c:pt idx="42">
                  <c:v>1925</c:v>
                </c:pt>
                <c:pt idx="43">
                  <c:v>2100</c:v>
                </c:pt>
                <c:pt idx="44">
                  <c:v>1680</c:v>
                </c:pt>
                <c:pt idx="45">
                  <c:v>1680</c:v>
                </c:pt>
                <c:pt idx="46">
                  <c:v>1680</c:v>
                </c:pt>
                <c:pt idx="47">
                  <c:v>1015</c:v>
                </c:pt>
                <c:pt idx="48">
                  <c:v>1015</c:v>
                </c:pt>
                <c:pt idx="49">
                  <c:v>1680</c:v>
                </c:pt>
                <c:pt idx="50">
                  <c:v>1890</c:v>
                </c:pt>
                <c:pt idx="51">
                  <c:v>2100</c:v>
                </c:pt>
                <c:pt idx="52">
                  <c:v>2310</c:v>
                </c:pt>
                <c:pt idx="53">
                  <c:v>2555</c:v>
                </c:pt>
                <c:pt idx="54">
                  <c:v>2100</c:v>
                </c:pt>
                <c:pt idx="55">
                  <c:v>2310</c:v>
                </c:pt>
                <c:pt idx="56">
                  <c:v>1855</c:v>
                </c:pt>
                <c:pt idx="57">
                  <c:v>1855</c:v>
                </c:pt>
                <c:pt idx="58">
                  <c:v>1855</c:v>
                </c:pt>
                <c:pt idx="59">
                  <c:v>1120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175</c:v>
                </c:pt>
                <c:pt idx="13">
                  <c:v>275</c:v>
                </c:pt>
                <c:pt idx="14">
                  <c:v>300</c:v>
                </c:pt>
                <c:pt idx="15">
                  <c:v>300</c:v>
                </c:pt>
                <c:pt idx="16">
                  <c:v>325</c:v>
                </c:pt>
                <c:pt idx="17">
                  <c:v>350</c:v>
                </c:pt>
                <c:pt idx="18">
                  <c:v>300</c:v>
                </c:pt>
                <c:pt idx="19">
                  <c:v>325</c:v>
                </c:pt>
                <c:pt idx="20">
                  <c:v>275</c:v>
                </c:pt>
                <c:pt idx="21">
                  <c:v>275</c:v>
                </c:pt>
                <c:pt idx="22">
                  <c:v>275</c:v>
                </c:pt>
                <c:pt idx="23">
                  <c:v>175</c:v>
                </c:pt>
                <c:pt idx="24">
                  <c:v>450</c:v>
                </c:pt>
                <c:pt idx="25">
                  <c:v>725</c:v>
                </c:pt>
                <c:pt idx="26">
                  <c:v>800</c:v>
                </c:pt>
                <c:pt idx="27">
                  <c:v>800</c:v>
                </c:pt>
                <c:pt idx="28">
                  <c:v>875</c:v>
                </c:pt>
                <c:pt idx="29">
                  <c:v>975</c:v>
                </c:pt>
                <c:pt idx="30">
                  <c:v>800</c:v>
                </c:pt>
                <c:pt idx="31">
                  <c:v>875</c:v>
                </c:pt>
                <c:pt idx="32">
                  <c:v>725</c:v>
                </c:pt>
                <c:pt idx="33">
                  <c:v>725</c:v>
                </c:pt>
                <c:pt idx="34">
                  <c:v>725</c:v>
                </c:pt>
                <c:pt idx="35">
                  <c:v>450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1181.25</c:v>
                </c:pt>
                <c:pt idx="13">
                  <c:v>1856.25</c:v>
                </c:pt>
                <c:pt idx="14">
                  <c:v>2025</c:v>
                </c:pt>
                <c:pt idx="15">
                  <c:v>2362.5</c:v>
                </c:pt>
                <c:pt idx="16">
                  <c:v>2700</c:v>
                </c:pt>
                <c:pt idx="17">
                  <c:v>2868.75</c:v>
                </c:pt>
                <c:pt idx="18">
                  <c:v>2362.5</c:v>
                </c:pt>
                <c:pt idx="19">
                  <c:v>2700</c:v>
                </c:pt>
                <c:pt idx="20">
                  <c:v>2193.75</c:v>
                </c:pt>
                <c:pt idx="21">
                  <c:v>2193.75</c:v>
                </c:pt>
                <c:pt idx="22">
                  <c:v>2193.75</c:v>
                </c:pt>
                <c:pt idx="23">
                  <c:v>1350</c:v>
                </c:pt>
                <c:pt idx="24">
                  <c:v>4781.25</c:v>
                </c:pt>
                <c:pt idx="25">
                  <c:v>7650</c:v>
                </c:pt>
                <c:pt idx="26">
                  <c:v>8415</c:v>
                </c:pt>
                <c:pt idx="27">
                  <c:v>8797.5</c:v>
                </c:pt>
                <c:pt idx="28">
                  <c:v>9753.75</c:v>
                </c:pt>
                <c:pt idx="29">
                  <c:v>10710</c:v>
                </c:pt>
                <c:pt idx="30">
                  <c:v>8797.5</c:v>
                </c:pt>
                <c:pt idx="31">
                  <c:v>9753.75</c:v>
                </c:pt>
                <c:pt idx="32">
                  <c:v>8032.5</c:v>
                </c:pt>
                <c:pt idx="33">
                  <c:v>8032.5</c:v>
                </c:pt>
                <c:pt idx="34">
                  <c:v>8032.5</c:v>
                </c:pt>
                <c:pt idx="35">
                  <c:v>4972.5</c:v>
                </c:pt>
                <c:pt idx="36">
                  <c:v>10125</c:v>
                </c:pt>
                <c:pt idx="37">
                  <c:v>16200</c:v>
                </c:pt>
                <c:pt idx="38">
                  <c:v>18022.5</c:v>
                </c:pt>
                <c:pt idx="39">
                  <c:v>18427.5</c:v>
                </c:pt>
                <c:pt idx="40">
                  <c:v>20452.5</c:v>
                </c:pt>
                <c:pt idx="41">
                  <c:v>22477.5</c:v>
                </c:pt>
                <c:pt idx="42">
                  <c:v>18427.5</c:v>
                </c:pt>
                <c:pt idx="43">
                  <c:v>20452.5</c:v>
                </c:pt>
                <c:pt idx="44">
                  <c:v>16605</c:v>
                </c:pt>
                <c:pt idx="45">
                  <c:v>16605</c:v>
                </c:pt>
                <c:pt idx="46">
                  <c:v>16605</c:v>
                </c:pt>
                <c:pt idx="47">
                  <c:v>10327.5</c:v>
                </c:pt>
                <c:pt idx="48">
                  <c:v>16200</c:v>
                </c:pt>
                <c:pt idx="49">
                  <c:v>25920</c:v>
                </c:pt>
                <c:pt idx="50">
                  <c:v>28957.5</c:v>
                </c:pt>
                <c:pt idx="51">
                  <c:v>29362.5</c:v>
                </c:pt>
                <c:pt idx="52">
                  <c:v>32602.5</c:v>
                </c:pt>
                <c:pt idx="53">
                  <c:v>35640</c:v>
                </c:pt>
                <c:pt idx="54">
                  <c:v>29362.5</c:v>
                </c:pt>
                <c:pt idx="55">
                  <c:v>32602.5</c:v>
                </c:pt>
                <c:pt idx="56">
                  <c:v>26325</c:v>
                </c:pt>
                <c:pt idx="57">
                  <c:v>26325</c:v>
                </c:pt>
                <c:pt idx="58">
                  <c:v>26325</c:v>
                </c:pt>
                <c:pt idx="59">
                  <c:v>16402.5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131040</c:v>
                </c:pt>
                <c:pt idx="4">
                  <c:v>147420</c:v>
                </c:pt>
                <c:pt idx="5">
                  <c:v>163800</c:v>
                </c:pt>
                <c:pt idx="6">
                  <c:v>131040</c:v>
                </c:pt>
                <c:pt idx="7">
                  <c:v>147420</c:v>
                </c:pt>
                <c:pt idx="8">
                  <c:v>114660</c:v>
                </c:pt>
                <c:pt idx="9">
                  <c:v>114660</c:v>
                </c:pt>
                <c:pt idx="10">
                  <c:v>114660</c:v>
                </c:pt>
                <c:pt idx="11">
                  <c:v>65520</c:v>
                </c:pt>
                <c:pt idx="12">
                  <c:v>237600</c:v>
                </c:pt>
                <c:pt idx="13">
                  <c:v>386100</c:v>
                </c:pt>
                <c:pt idx="14">
                  <c:v>430650</c:v>
                </c:pt>
                <c:pt idx="15">
                  <c:v>430650</c:v>
                </c:pt>
                <c:pt idx="16">
                  <c:v>475200</c:v>
                </c:pt>
                <c:pt idx="17">
                  <c:v>519750</c:v>
                </c:pt>
                <c:pt idx="18">
                  <c:v>430650</c:v>
                </c:pt>
                <c:pt idx="19">
                  <c:v>475200</c:v>
                </c:pt>
                <c:pt idx="20">
                  <c:v>386100</c:v>
                </c:pt>
                <c:pt idx="21">
                  <c:v>386100</c:v>
                </c:pt>
                <c:pt idx="22">
                  <c:v>386100</c:v>
                </c:pt>
                <c:pt idx="23">
                  <c:v>237600</c:v>
                </c:pt>
                <c:pt idx="24">
                  <c:v>147900</c:v>
                </c:pt>
                <c:pt idx="25">
                  <c:v>239700</c:v>
                </c:pt>
                <c:pt idx="26">
                  <c:v>270300</c:v>
                </c:pt>
                <c:pt idx="27">
                  <c:v>270300</c:v>
                </c:pt>
                <c:pt idx="28">
                  <c:v>295800</c:v>
                </c:pt>
                <c:pt idx="29">
                  <c:v>326400</c:v>
                </c:pt>
                <c:pt idx="30">
                  <c:v>270300</c:v>
                </c:pt>
                <c:pt idx="31">
                  <c:v>295800</c:v>
                </c:pt>
                <c:pt idx="32">
                  <c:v>239700</c:v>
                </c:pt>
                <c:pt idx="33">
                  <c:v>239700</c:v>
                </c:pt>
                <c:pt idx="34">
                  <c:v>239700</c:v>
                </c:pt>
                <c:pt idx="35">
                  <c:v>147900</c:v>
                </c:pt>
                <c:pt idx="36">
                  <c:v>181350</c:v>
                </c:pt>
                <c:pt idx="37">
                  <c:v>292500</c:v>
                </c:pt>
                <c:pt idx="38">
                  <c:v>327600</c:v>
                </c:pt>
                <c:pt idx="39">
                  <c:v>327600</c:v>
                </c:pt>
                <c:pt idx="40">
                  <c:v>362700</c:v>
                </c:pt>
                <c:pt idx="41">
                  <c:v>397800</c:v>
                </c:pt>
                <c:pt idx="42">
                  <c:v>327600</c:v>
                </c:pt>
                <c:pt idx="43">
                  <c:v>362700</c:v>
                </c:pt>
                <c:pt idx="44">
                  <c:v>292500</c:v>
                </c:pt>
                <c:pt idx="45">
                  <c:v>292500</c:v>
                </c:pt>
                <c:pt idx="46">
                  <c:v>292500</c:v>
                </c:pt>
                <c:pt idx="47">
                  <c:v>181350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776</c:v>
                </c:pt>
                <c:pt idx="4">
                  <c:v>873</c:v>
                </c:pt>
                <c:pt idx="5">
                  <c:v>970</c:v>
                </c:pt>
                <c:pt idx="6">
                  <c:v>776</c:v>
                </c:pt>
                <c:pt idx="7">
                  <c:v>873</c:v>
                </c:pt>
                <c:pt idx="8">
                  <c:v>679</c:v>
                </c:pt>
                <c:pt idx="9">
                  <c:v>679</c:v>
                </c:pt>
                <c:pt idx="10">
                  <c:v>679</c:v>
                </c:pt>
                <c:pt idx="11">
                  <c:v>388</c:v>
                </c:pt>
                <c:pt idx="12">
                  <c:v>1481.71875</c:v>
                </c:pt>
                <c:pt idx="13">
                  <c:v>2407.96875</c:v>
                </c:pt>
                <c:pt idx="14">
                  <c:v>2685.9375</c:v>
                </c:pt>
                <c:pt idx="15">
                  <c:v>2698.125</c:v>
                </c:pt>
                <c:pt idx="16">
                  <c:v>2980.3125</c:v>
                </c:pt>
                <c:pt idx="17">
                  <c:v>3258.90625</c:v>
                </c:pt>
                <c:pt idx="18">
                  <c:v>2698.125</c:v>
                </c:pt>
                <c:pt idx="19">
                  <c:v>2980.3125</c:v>
                </c:pt>
                <c:pt idx="20">
                  <c:v>2419.53125</c:v>
                </c:pt>
                <c:pt idx="21">
                  <c:v>2419.53125</c:v>
                </c:pt>
                <c:pt idx="22">
                  <c:v>2419.53125</c:v>
                </c:pt>
                <c:pt idx="23">
                  <c:v>1487.8125</c:v>
                </c:pt>
                <c:pt idx="24">
                  <c:v>-3586.40625</c:v>
                </c:pt>
                <c:pt idx="25">
                  <c:v>-5813.75</c:v>
                </c:pt>
                <c:pt idx="26">
                  <c:v>-6557.4375</c:v>
                </c:pt>
                <c:pt idx="27">
                  <c:v>-6544.125</c:v>
                </c:pt>
                <c:pt idx="28">
                  <c:v>-7158.34375</c:v>
                </c:pt>
                <c:pt idx="29">
                  <c:v>-7901.9375</c:v>
                </c:pt>
                <c:pt idx="30">
                  <c:v>-6544.125</c:v>
                </c:pt>
                <c:pt idx="31">
                  <c:v>-7158.34375</c:v>
                </c:pt>
                <c:pt idx="32">
                  <c:v>-5801.0625</c:v>
                </c:pt>
                <c:pt idx="33">
                  <c:v>-5801.0625</c:v>
                </c:pt>
                <c:pt idx="34">
                  <c:v>-5801.0625</c:v>
                </c:pt>
                <c:pt idx="35">
                  <c:v>-3579.75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-4380.7125000000005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4400776</c:v>
                </c:pt>
                <c:pt idx="4">
                  <c:v>4400873</c:v>
                </c:pt>
                <c:pt idx="5">
                  <c:v>4400970</c:v>
                </c:pt>
                <c:pt idx="6">
                  <c:v>4400776</c:v>
                </c:pt>
                <c:pt idx="7">
                  <c:v>4400873</c:v>
                </c:pt>
                <c:pt idx="8">
                  <c:v>4400679</c:v>
                </c:pt>
                <c:pt idx="9">
                  <c:v>4400679</c:v>
                </c:pt>
                <c:pt idx="10">
                  <c:v>4400679</c:v>
                </c:pt>
                <c:pt idx="11">
                  <c:v>4400388</c:v>
                </c:pt>
                <c:pt idx="12">
                  <c:v>5601481.71875</c:v>
                </c:pt>
                <c:pt idx="13">
                  <c:v>5602407.96875</c:v>
                </c:pt>
                <c:pt idx="14">
                  <c:v>5602685.9375</c:v>
                </c:pt>
                <c:pt idx="15">
                  <c:v>5602698.125</c:v>
                </c:pt>
                <c:pt idx="16">
                  <c:v>5602980.3125</c:v>
                </c:pt>
                <c:pt idx="17">
                  <c:v>5603258.90625</c:v>
                </c:pt>
                <c:pt idx="18">
                  <c:v>5602698.125</c:v>
                </c:pt>
                <c:pt idx="19">
                  <c:v>5602980.3125</c:v>
                </c:pt>
                <c:pt idx="20">
                  <c:v>5602419.53125</c:v>
                </c:pt>
                <c:pt idx="21">
                  <c:v>5602419.53125</c:v>
                </c:pt>
                <c:pt idx="22">
                  <c:v>5602419.53125</c:v>
                </c:pt>
                <c:pt idx="23">
                  <c:v>5601487.8125</c:v>
                </c:pt>
                <c:pt idx="24">
                  <c:v>6396413.59375</c:v>
                </c:pt>
                <c:pt idx="25">
                  <c:v>6394186.25</c:v>
                </c:pt>
                <c:pt idx="26">
                  <c:v>6393442.5625</c:v>
                </c:pt>
                <c:pt idx="27">
                  <c:v>6393455.875</c:v>
                </c:pt>
                <c:pt idx="28">
                  <c:v>6392841.65625</c:v>
                </c:pt>
                <c:pt idx="29">
                  <c:v>6392098.0625</c:v>
                </c:pt>
                <c:pt idx="30">
                  <c:v>6393455.875</c:v>
                </c:pt>
                <c:pt idx="31">
                  <c:v>6392841.65625</c:v>
                </c:pt>
                <c:pt idx="32">
                  <c:v>6394198.9375</c:v>
                </c:pt>
                <c:pt idx="33">
                  <c:v>6394198.9375</c:v>
                </c:pt>
                <c:pt idx="34">
                  <c:v>6394198.9375</c:v>
                </c:pt>
                <c:pt idx="35">
                  <c:v>6396420.25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7795619.2874999996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776</c:v>
                </c:pt>
                <c:pt idx="4">
                  <c:v>873</c:v>
                </c:pt>
                <c:pt idx="5">
                  <c:v>970</c:v>
                </c:pt>
                <c:pt idx="6">
                  <c:v>776</c:v>
                </c:pt>
                <c:pt idx="7">
                  <c:v>873</c:v>
                </c:pt>
                <c:pt idx="8">
                  <c:v>679</c:v>
                </c:pt>
                <c:pt idx="9">
                  <c:v>679</c:v>
                </c:pt>
                <c:pt idx="10">
                  <c:v>679</c:v>
                </c:pt>
                <c:pt idx="11">
                  <c:v>388</c:v>
                </c:pt>
                <c:pt idx="12">
                  <c:v>1481.71875</c:v>
                </c:pt>
                <c:pt idx="13">
                  <c:v>2407.96875</c:v>
                </c:pt>
                <c:pt idx="14">
                  <c:v>2685.9375</c:v>
                </c:pt>
                <c:pt idx="15">
                  <c:v>2698.125</c:v>
                </c:pt>
                <c:pt idx="16">
                  <c:v>2980.3125</c:v>
                </c:pt>
                <c:pt idx="17">
                  <c:v>3258.90625</c:v>
                </c:pt>
                <c:pt idx="18">
                  <c:v>2698.125</c:v>
                </c:pt>
                <c:pt idx="19">
                  <c:v>2980.3125</c:v>
                </c:pt>
                <c:pt idx="20">
                  <c:v>2419.53125</c:v>
                </c:pt>
                <c:pt idx="21">
                  <c:v>2419.53125</c:v>
                </c:pt>
                <c:pt idx="22">
                  <c:v>2419.53125</c:v>
                </c:pt>
                <c:pt idx="23">
                  <c:v>1487.8125</c:v>
                </c:pt>
                <c:pt idx="24">
                  <c:v>-3586.40625</c:v>
                </c:pt>
                <c:pt idx="25">
                  <c:v>-5813.75</c:v>
                </c:pt>
                <c:pt idx="26">
                  <c:v>-6557.4375</c:v>
                </c:pt>
                <c:pt idx="27">
                  <c:v>-6544.125</c:v>
                </c:pt>
                <c:pt idx="28">
                  <c:v>-7158.34375</c:v>
                </c:pt>
                <c:pt idx="29">
                  <c:v>-7901.9375</c:v>
                </c:pt>
                <c:pt idx="30">
                  <c:v>-6544.125</c:v>
                </c:pt>
                <c:pt idx="31">
                  <c:v>-7158.34375</c:v>
                </c:pt>
                <c:pt idx="32">
                  <c:v>-5801.0625</c:v>
                </c:pt>
                <c:pt idx="33">
                  <c:v>-5801.0625</c:v>
                </c:pt>
                <c:pt idx="34">
                  <c:v>-5801.0625</c:v>
                </c:pt>
                <c:pt idx="35">
                  <c:v>-3579.75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-4380.7125000000005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4400776</c:v>
                </c:pt>
                <c:pt idx="4">
                  <c:v>4400873</c:v>
                </c:pt>
                <c:pt idx="5">
                  <c:v>4400970</c:v>
                </c:pt>
                <c:pt idx="6">
                  <c:v>4400776</c:v>
                </c:pt>
                <c:pt idx="7">
                  <c:v>4400873</c:v>
                </c:pt>
                <c:pt idx="8">
                  <c:v>4400679</c:v>
                </c:pt>
                <c:pt idx="9">
                  <c:v>4400679</c:v>
                </c:pt>
                <c:pt idx="10">
                  <c:v>4400679</c:v>
                </c:pt>
                <c:pt idx="11">
                  <c:v>4400388</c:v>
                </c:pt>
                <c:pt idx="12">
                  <c:v>5601481.71875</c:v>
                </c:pt>
                <c:pt idx="13">
                  <c:v>5602407.96875</c:v>
                </c:pt>
                <c:pt idx="14">
                  <c:v>5602685.9375</c:v>
                </c:pt>
                <c:pt idx="15">
                  <c:v>5602698.125</c:v>
                </c:pt>
                <c:pt idx="16">
                  <c:v>5602980.3125</c:v>
                </c:pt>
                <c:pt idx="17">
                  <c:v>5603258.90625</c:v>
                </c:pt>
                <c:pt idx="18">
                  <c:v>5602698.125</c:v>
                </c:pt>
                <c:pt idx="19">
                  <c:v>5602980.3125</c:v>
                </c:pt>
                <c:pt idx="20">
                  <c:v>5602419.53125</c:v>
                </c:pt>
                <c:pt idx="21">
                  <c:v>5602419.53125</c:v>
                </c:pt>
                <c:pt idx="22">
                  <c:v>5602419.53125</c:v>
                </c:pt>
                <c:pt idx="23">
                  <c:v>5601487.8125</c:v>
                </c:pt>
                <c:pt idx="24">
                  <c:v>6396413.59375</c:v>
                </c:pt>
                <c:pt idx="25">
                  <c:v>6394186.25</c:v>
                </c:pt>
                <c:pt idx="26">
                  <c:v>6393442.5625</c:v>
                </c:pt>
                <c:pt idx="27">
                  <c:v>6393455.875</c:v>
                </c:pt>
                <c:pt idx="28">
                  <c:v>6392841.65625</c:v>
                </c:pt>
                <c:pt idx="29">
                  <c:v>6392098.0625</c:v>
                </c:pt>
                <c:pt idx="30">
                  <c:v>6393455.875</c:v>
                </c:pt>
                <c:pt idx="31">
                  <c:v>6392841.65625</c:v>
                </c:pt>
                <c:pt idx="32">
                  <c:v>6394198.9375</c:v>
                </c:pt>
                <c:pt idx="33">
                  <c:v>6394198.9375</c:v>
                </c:pt>
                <c:pt idx="34">
                  <c:v>6394198.9375</c:v>
                </c:pt>
                <c:pt idx="35">
                  <c:v>6396420.25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7795619.2874999996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163" workbookViewId="0" zoomToFit="1"/>
    <sheetView zoomScale="163" workbookViewId="1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8487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workbookViewId="0"/>
    <sheetView workbookViewId="1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69" t="s">
        <v>829</v>
      </c>
      <c r="G2" s="369"/>
      <c r="H2" s="369"/>
      <c r="J2" s="369" t="s">
        <v>464</v>
      </c>
      <c r="K2" s="369"/>
      <c r="L2" s="369"/>
      <c r="M2" s="369"/>
      <c r="N2" s="369"/>
      <c r="O2" s="369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69" t="s">
        <v>1090</v>
      </c>
      <c r="G13" s="369"/>
      <c r="H13" s="369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69" t="s">
        <v>468</v>
      </c>
      <c r="G24" s="369"/>
      <c r="H24" s="369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68" t="s">
        <v>462</v>
      </c>
      <c r="H47" s="368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>
        <f>D153/D168</f>
        <v>67.321736363636305</v>
      </c>
      <c r="E5" s="257">
        <f>E153/E168</f>
        <v>-72.037281828703726</v>
      </c>
      <c r="F5" s="257">
        <f>F153/F168</f>
        <v>-174.70792406728015</v>
      </c>
      <c r="G5" s="257">
        <f>G153/G168</f>
        <v>-307.77089030777199</v>
      </c>
      <c r="H5" s="257">
        <f>H153/H168</f>
        <v>-50.453106096237285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>
        <f>(D150+D151)/D168</f>
        <v>66.030827272727223</v>
      </c>
      <c r="E6" s="257">
        <f>(E150+E151)/E168</f>
        <v>-73.406170717592616</v>
      </c>
      <c r="F6" s="257">
        <f>(F150+F151)/F168</f>
        <v>-176.21828977890371</v>
      </c>
      <c r="G6" s="257">
        <f>(G150+G151)/G168</f>
        <v>-309.43060028229678</v>
      </c>
      <c r="H6" s="257">
        <f>(H150+H151)/H168</f>
        <v>-51.941403214253491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>
        <f>(D20+D28+D33)/D151</f>
        <v>17.25</v>
      </c>
      <c r="E9" s="257">
        <f>(E20+E28+E33)/E151</f>
        <v>20.124267717351859</v>
      </c>
      <c r="F9" s="257">
        <f>(F20+F28+F33)/F151</f>
        <v>20.163399686369893</v>
      </c>
      <c r="G9" s="257">
        <f>(G20+G28+G33)/G151</f>
        <v>20.055082412304856</v>
      </c>
      <c r="H9" s="257">
        <f>(H20+H28+H33)/H151</f>
        <v>19.964484048733173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>
        <f>D21/(D152/2)</f>
        <v>2.0246478873239435</v>
      </c>
      <c r="E10" s="258">
        <f>E21/((D152+E152)/2)</f>
        <v>3.1365430827325782</v>
      </c>
      <c r="F10" s="258">
        <f>F21/((E152+F152)/2)</f>
        <v>3.9808901455235683</v>
      </c>
      <c r="G10" s="258">
        <f>G21/((F152+G152)/2)</f>
        <v>3.6798476826852493</v>
      </c>
      <c r="H10" s="258">
        <f>H21/((G152+H152)/2)</f>
        <v>0.68724027500928075</v>
      </c>
      <c r="J10" s="48" t="s">
        <v>1023</v>
      </c>
    </row>
    <row r="11" spans="2:10" x14ac:dyDescent="0.15">
      <c r="B11" s="47" t="s">
        <v>1008</v>
      </c>
      <c r="C11" s="75"/>
      <c r="D11" s="257">
        <f>D21/(D166/2)</f>
        <v>2.6136363636363638</v>
      </c>
      <c r="E11" s="258">
        <f>E21/((D166+E166)/2)</f>
        <v>4.2008045977011497</v>
      </c>
      <c r="F11" s="258">
        <f>F21/((E166+F166)/2)</f>
        <v>5.7243688161037189</v>
      </c>
      <c r="G11" s="258">
        <f>G21/((F166+G166)/2)</f>
        <v>5.8257884200555594</v>
      </c>
      <c r="H11" s="258">
        <f>H21/((G166+H166)/2)</f>
        <v>1.0343206009673556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>
        <f>D113/(D20+D28+D33)</f>
        <v>-99.399439578135244</v>
      </c>
      <c r="E14" s="259">
        <f t="shared" ref="E14:H14" si="0">E113/(E20+E28+E33)</f>
        <v>-25.280428335527343</v>
      </c>
      <c r="F14" s="259">
        <f t="shared" si="0"/>
        <v>-32.436257933120977</v>
      </c>
      <c r="G14" s="259">
        <f t="shared" si="0"/>
        <v>-31.038325857971557</v>
      </c>
      <c r="H14" s="259">
        <f t="shared" si="0"/>
        <v>-34.887299217567076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>
        <f>D113/(+D180/2)</f>
        <v>-5.1236783631226608</v>
      </c>
      <c r="E15" s="259">
        <f>E113/((D180+E180)/2)</f>
        <v>7.0173320101348624</v>
      </c>
      <c r="F15" s="259">
        <f>F113/((E180+F180)/2)</f>
        <v>0.78659187781745443</v>
      </c>
      <c r="G15" s="259">
        <f>G113/((F180+G180)/2)</f>
        <v>0.50263278571504144</v>
      </c>
      <c r="H15" s="259">
        <f>H113/((G180+H180)/2)</f>
        <v>0.42521047380892857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1130220</v>
      </c>
      <c r="E20" s="70">
        <f>'FIN-P&amp;L_CWS'!F10</f>
        <v>4781700</v>
      </c>
      <c r="F20" s="70">
        <f>'FIN-P&amp;L_CWS'!G10</f>
        <v>2983500</v>
      </c>
      <c r="G20" s="70">
        <f>'FIN-P&amp;L_CWS'!H10</f>
        <v>3638700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862500</v>
      </c>
      <c r="E21" s="70">
        <f>'FIN-P&amp;L_CWS'!F11</f>
        <v>3654700</v>
      </c>
      <c r="F21" s="70">
        <f>'FIN-P&amp;L_CWS'!G11</f>
        <v>6040125</v>
      </c>
      <c r="G21" s="70">
        <f>'FIN-P&amp;L_CWS'!H11</f>
        <v>5855197</v>
      </c>
      <c r="H21" s="70">
        <f>'FIN-P&amp;L_CWS'!I11</f>
        <v>5189163.7000000011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267720</v>
      </c>
      <c r="E22" s="70">
        <f>'FIN-P&amp;L_CWS'!F12</f>
        <v>1127000</v>
      </c>
      <c r="F22" s="70">
        <f>'FIN-P&amp;L_CWS'!G12</f>
        <v>-3056625</v>
      </c>
      <c r="G22" s="70">
        <f>'FIN-P&amp;L_CWS'!H12</f>
        <v>-2216497</v>
      </c>
      <c r="H22" s="70">
        <f>'FIN-P&amp;L_CWS'!I12</f>
        <v>-889188.6999999996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0.2356902356902357</v>
      </c>
      <c r="F23" s="46">
        <f>'FIN-P&amp;L_CWS'!G13</f>
        <v>-1.0245098039215685</v>
      </c>
      <c r="G23" s="46">
        <f>'FIN-P&amp;L_CWS'!H13</f>
        <v>-0.60914529914529914</v>
      </c>
      <c r="H23" s="46">
        <f>'FIN-P&amp;L_CWS'!I13</f>
        <v>-0.20678927203065126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>
        <f>'FIN-P&amp;L_CWS'!E16</f>
        <v>0</v>
      </c>
      <c r="E26" s="70">
        <f>'FIN-P&amp;L_CWS'!F16</f>
        <v>35250</v>
      </c>
      <c r="F26" s="70">
        <f>'FIN-P&amp;L_CWS'!G16</f>
        <v>48450</v>
      </c>
      <c r="G26" s="70">
        <f>'FIN-P&amp;L_CWS'!H16</f>
        <v>38430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>
        <f>'FIN-P&amp;L_CWS'!E17</f>
        <v>0</v>
      </c>
      <c r="E27" s="70">
        <f>'FIN-P&amp;L_CWS'!F17</f>
        <v>5925</v>
      </c>
      <c r="F27" s="70">
        <f>'FIN-P&amp;L_CWS'!G17</f>
        <v>11625</v>
      </c>
      <c r="G27" s="70">
        <f>'FIN-P&amp;L_CWS'!H17</f>
        <v>20545</v>
      </c>
      <c r="H27" s="70">
        <f>'FIN-P&amp;L_CWS'!I17</f>
        <v>22645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>
        <f>'FIN-P&amp;L_CWS'!E18</f>
        <v>0</v>
      </c>
      <c r="E28" s="70">
        <f>'FIN-P&amp;L_CWS'!F18</f>
        <v>41175</v>
      </c>
      <c r="F28" s="70">
        <f>'FIN-P&amp;L_CWS'!G18</f>
        <v>60075</v>
      </c>
      <c r="G28" s="70">
        <f>'FIN-P&amp;L_CWS'!H18</f>
        <v>58975</v>
      </c>
      <c r="H28" s="70">
        <f>'FIN-P&amp;L_CWS'!I18</f>
        <v>41545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>
        <f>'FIN-P&amp;L_CWS'!E21</f>
        <v>0</v>
      </c>
      <c r="E31" s="70">
        <f>'FIN-P&amp;L_CWS'!F21</f>
        <v>3350</v>
      </c>
      <c r="F31" s="70">
        <f>'FIN-P&amp;L_CWS'!G21</f>
        <v>8925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>
        <f>'FIN-P&amp;L_CWS'!E22</f>
        <v>0</v>
      </c>
      <c r="E32" s="70">
        <f>'FIN-P&amp;L_CWS'!F22</f>
        <v>25987.5</v>
      </c>
      <c r="F32" s="70">
        <f>'FIN-P&amp;L_CWS'!G22</f>
        <v>97728.75</v>
      </c>
      <c r="G32" s="70">
        <f>'FIN-P&amp;L_CWS'!H22</f>
        <v>204727.5</v>
      </c>
      <c r="H32" s="70">
        <f>'FIN-P&amp;L_CWS'!I22</f>
        <v>326025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>
        <f>'FIN-P&amp;L_CWS'!E23</f>
        <v>0</v>
      </c>
      <c r="E33" s="70">
        <f>'FIN-P&amp;L_CWS'!F23</f>
        <v>29337.5</v>
      </c>
      <c r="F33" s="70">
        <f>'FIN-P&amp;L_CWS'!G23</f>
        <v>106653.75</v>
      </c>
      <c r="G33" s="70">
        <f>'FIN-P&amp;L_CWS'!H23</f>
        <v>217227.5</v>
      </c>
      <c r="H33" s="70">
        <f>'FIN-P&amp;L_CWS'!I23</f>
        <v>341000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>
        <f>'FIN-P&amp;L_CWS'!E25</f>
        <v>267720</v>
      </c>
      <c r="E35" s="70">
        <f>'FIN-P&amp;L_CWS'!F25</f>
        <v>1197512.5</v>
      </c>
      <c r="F35" s="70">
        <f>'FIN-P&amp;L_CWS'!G25</f>
        <v>-2889896.25</v>
      </c>
      <c r="G35" s="70">
        <f>'FIN-P&amp;L_CWS'!H25</f>
        <v>-1940294.5</v>
      </c>
      <c r="H35" s="70">
        <f>'FIN-P&amp;L_CWS'!I25</f>
        <v>-506643.69999999984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24006693</v>
      </c>
      <c r="E56" s="70">
        <f>'FIN-P&amp;L_CWS'!F46</f>
        <v>33629937.8125</v>
      </c>
      <c r="F56" s="70">
        <f>'FIN-P&amp;L_CWS'!G46</f>
        <v>43127752.59375</v>
      </c>
      <c r="G56" s="70">
        <f>'FIN-P&amp;L_CWS'!H46</f>
        <v>52751492.637500003</v>
      </c>
      <c r="H56" s="70">
        <f>'FIN-P&amp;L_CWS'!I46</f>
        <v>81587333.907499984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>
        <f>'FIN-P&amp;L_CWS'!E50</f>
        <v>52806693</v>
      </c>
      <c r="E60" s="70">
        <f>'FIN-P&amp;L_CWS'!F50</f>
        <v>67229937.8125</v>
      </c>
      <c r="F60" s="70">
        <f>'FIN-P&amp;L_CWS'!G50</f>
        <v>76727752.59375</v>
      </c>
      <c r="G60" s="70">
        <f>'FIN-P&amp;L_CWS'!H50</f>
        <v>93551492.637499988</v>
      </c>
      <c r="H60" s="70">
        <f>'FIN-P&amp;L_CWS'!I50</f>
        <v>129587333.90749998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>
        <f>'FIN-P&amp;L_CWS'!E60</f>
        <v>10561338.6</v>
      </c>
      <c r="E70" s="70">
        <f>'FIN-P&amp;L_CWS'!F60</f>
        <v>13445987.5625</v>
      </c>
      <c r="F70" s="70">
        <f>'FIN-P&amp;L_CWS'!G60</f>
        <v>15345550.518750001</v>
      </c>
      <c r="G70" s="70">
        <f>'FIN-P&amp;L_CWS'!H60</f>
        <v>18710298.527500004</v>
      </c>
      <c r="H70" s="70">
        <f>'FIN-P&amp;L_CWS'!I60</f>
        <v>25917466.781500004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>
        <f>'FIN-P&amp;L_CWS'!E63</f>
        <v>17310426.600000001</v>
      </c>
      <c r="E73" s="70">
        <f>'FIN-P&amp;L_CWS'!F63</f>
        <v>20195075.5625</v>
      </c>
      <c r="F73" s="70">
        <f>'FIN-P&amp;L_CWS'!G63</f>
        <v>22094638.518750004</v>
      </c>
      <c r="G73" s="70">
        <f>'FIN-P&amp;L_CWS'!H63</f>
        <v>25459386.5275</v>
      </c>
      <c r="H73" s="70">
        <f>'FIN-P&amp;L_CWS'!I63</f>
        <v>32666554.781500004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>
        <f>'FIN-P&amp;L_CWS'!E65</f>
        <v>112117119.59999998</v>
      </c>
      <c r="E75" s="70">
        <f>'FIN-P&amp;L_CWS'!F65</f>
        <v>123425013.375</v>
      </c>
      <c r="F75" s="70">
        <f>'FIN-P&amp;L_CWS'!G65</f>
        <v>98822391.112499967</v>
      </c>
      <c r="G75" s="70">
        <f>'FIN-P&amp;L_CWS'!H65</f>
        <v>119010879.16499998</v>
      </c>
      <c r="H75" s="70">
        <f>'FIN-P&amp;L_CWS'!I65</f>
        <v>162253888.68899998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112610954.60000001</v>
      </c>
      <c r="E111" s="70">
        <f>'FIN-P&amp;L_CWS'!F101</f>
        <v>123863522.87499997</v>
      </c>
      <c r="F111" s="70">
        <f>'FIN-P&amp;L_CWS'!G101</f>
        <v>99291736.033333316</v>
      </c>
      <c r="G111" s="70">
        <f>'FIN-P&amp;L_CWS'!H101</f>
        <v>119571724.9971875</v>
      </c>
      <c r="H111" s="70">
        <f>'FIN-P&amp;L_CWS'!I101</f>
        <v>162853832.63224217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>
        <f>'FIN-P&amp;L_CWS'!E103</f>
        <v>-112343234.60000001</v>
      </c>
      <c r="E113" s="70">
        <f>'FIN-P&amp;L_CWS'!F103</f>
        <v>-122666010.37499997</v>
      </c>
      <c r="F113" s="70">
        <f>'FIN-P&amp;L_CWS'!G103</f>
        <v>-102181632.28333329</v>
      </c>
      <c r="G113" s="70">
        <f>'FIN-P&amp;L_CWS'!H103</f>
        <v>-121512019.4971875</v>
      </c>
      <c r="H113" s="70">
        <f>'FIN-P&amp;L_CWS'!I103</f>
        <v>-163360476.33224219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>
        <f>'FIN-P&amp;L_CWS'!E104</f>
        <v>-112371826.60000001</v>
      </c>
      <c r="E114" s="70">
        <f>'FIN-P&amp;L_CWS'!F104</f>
        <v>-235037836.97499996</v>
      </c>
      <c r="F114" s="70">
        <f>'FIN-P&amp;L_CWS'!G104</f>
        <v>-337219469.25833327</v>
      </c>
      <c r="G114" s="70">
        <f>'FIN-P&amp;L_CWS'!H104</f>
        <v>-458731488.75552076</v>
      </c>
      <c r="H114" s="70">
        <f>'FIN-P&amp;L_CWS'!I104</f>
        <v>-622091965.08776295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>
        <f>'FIN-CASHFLOW_CWS'!D5</f>
        <v>-112343234.60000001</v>
      </c>
      <c r="E120" s="121">
        <f>'FIN-CASHFLOW_CWS'!E5</f>
        <v>-122666010.37499997</v>
      </c>
      <c r="F120" s="121">
        <f>'FIN-CASHFLOW_CWS'!F5</f>
        <v>-102181632.28333329</v>
      </c>
      <c r="G120" s="121">
        <f>'FIN-CASHFLOW_CWS'!G5</f>
        <v>-121512019.4971875</v>
      </c>
      <c r="H120" s="121">
        <f>'FIN-CASHFLOW_CWS'!H5</f>
        <v>-163360476.33224219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>
        <f>'FIN-CASHFLOW_CWS'!D9</f>
        <v>-65520</v>
      </c>
      <c r="E124" s="121">
        <f>'FIN-CASHFLOW_CWS'!E9</f>
        <v>-175592.5</v>
      </c>
      <c r="F124" s="121">
        <f>'FIN-CASHFLOW_CWS'!F9</f>
        <v>84877.5</v>
      </c>
      <c r="G124" s="121">
        <f>'FIN-CASHFLOW_CWS'!G9</f>
        <v>-38972.5</v>
      </c>
      <c r="H124" s="121">
        <f>'FIN-CASHFLOW_CWS'!H9</f>
        <v>-39335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-626400</v>
      </c>
      <c r="F125" s="121">
        <f>'FIN-CASHFLOW_CWS'!F10</f>
        <v>-77760</v>
      </c>
      <c r="G125" s="121">
        <f>'FIN-CASHFLOW_CWS'!G10</f>
        <v>-69984</v>
      </c>
      <c r="H125" s="121">
        <f>'FIN-CASHFLOW_CWS'!H10</f>
        <v>-11849166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420000</v>
      </c>
      <c r="F126" s="121">
        <f>'FIN-CASHFLOW_CWS'!F11</f>
        <v>-49680</v>
      </c>
      <c r="G126" s="121">
        <f>'FIN-CASHFLOW_CWS'!G11</f>
        <v>-50544</v>
      </c>
      <c r="H126" s="121">
        <f>'FIN-CASHFLOW_CWS'!H11</f>
        <v>8074404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>
        <f>'FIN-CASHFLOW_CWS'!D13</f>
        <v>-239245</v>
      </c>
      <c r="E128" s="121">
        <f>'FIN-CASHFLOW_CWS'!E13</f>
        <v>-361592.5</v>
      </c>
      <c r="F128" s="121">
        <f>'FIN-CASHFLOW_CWS'!F13</f>
        <v>-21554.166666666657</v>
      </c>
      <c r="G128" s="121">
        <f>'FIN-CASHFLOW_CWS'!G13</f>
        <v>-138400.5</v>
      </c>
      <c r="H128" s="121">
        <f>'FIN-CASHFLOW_CWS'!H13</f>
        <v>-3792997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>
        <f>'FIN-CASHFLOW_CWS'!D15</f>
        <v>-112582479.60000001</v>
      </c>
      <c r="E130" s="121">
        <f>'FIN-CASHFLOW_CWS'!E15</f>
        <v>-123027602.87499997</v>
      </c>
      <c r="F130" s="121">
        <f>'FIN-CASHFLOW_CWS'!F15</f>
        <v>-102203186.44999996</v>
      </c>
      <c r="G130" s="121">
        <f>'FIN-CASHFLOW_CWS'!G15</f>
        <v>-121650419.9971875</v>
      </c>
      <c r="H130" s="121">
        <f>'FIN-CASHFLOW_CWS'!H15</f>
        <v>-167153473.33224219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>
        <f>'FIN-CASHFLOW_CWS'!C23</f>
        <v>47196080.800000004</v>
      </c>
      <c r="D138" s="121">
        <f>'FIN-CASHFLOW_CWS'!D23</f>
        <v>109028316.79999995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>
        <f>'FIN-CASHFLOW_CWS'!C25</f>
        <v>47167488.800000004</v>
      </c>
      <c r="D140" s="121">
        <f>'FIN-CASHFLOW_CWS'!D25</f>
        <v>-3652662.8000000566</v>
      </c>
      <c r="E140" s="121">
        <f>'FIN-CASHFLOW_CWS'!E25</f>
        <v>-123034602.87499997</v>
      </c>
      <c r="F140" s="121">
        <f>'FIN-CASHFLOW_CWS'!F25</f>
        <v>-102197686.44999996</v>
      </c>
      <c r="G140" s="121">
        <f>'FIN-CASHFLOW_CWS'!G25</f>
        <v>-121650419.9971875</v>
      </c>
      <c r="H140" s="121">
        <f>'FIN-CASHFLOW_CWS'!H25</f>
        <v>-167153473.33224219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>
        <f>'FIN-CASHFLOW_CWS'!D27</f>
        <v>47167488.800000004</v>
      </c>
      <c r="E142" s="121">
        <f>'FIN-CASHFLOW_CWS'!E27</f>
        <v>43514825.999999948</v>
      </c>
      <c r="F142" s="121">
        <f>'FIN-CASHFLOW_CWS'!F27</f>
        <v>-79519776.87500003</v>
      </c>
      <c r="G142" s="121">
        <f>'FIN-CASHFLOW_CWS'!G27</f>
        <v>-181717463.32499999</v>
      </c>
      <c r="H142" s="121">
        <f>'FIN-CASHFLOW_CWS'!H27</f>
        <v>-303367883.32218748</v>
      </c>
      <c r="I142" s="121"/>
    </row>
    <row r="143" spans="2:9" x14ac:dyDescent="0.15">
      <c r="B143" s="136" t="s">
        <v>487</v>
      </c>
      <c r="C143" s="121">
        <f>'FIN-CASHFLOW_CWS'!C28</f>
        <v>47167488.800000004</v>
      </c>
      <c r="D143" s="121">
        <f>'FIN-CASHFLOW_CWS'!D28</f>
        <v>43514825.999999948</v>
      </c>
      <c r="E143" s="121">
        <f>'FIN-CASHFLOW_CWS'!E28</f>
        <v>-79519776.87500003</v>
      </c>
      <c r="F143" s="121">
        <f>'FIN-CASHFLOW_CWS'!F28</f>
        <v>-181717463.32499999</v>
      </c>
      <c r="G143" s="121">
        <f>'FIN-CASHFLOW_CWS'!G28</f>
        <v>-303367883.32218748</v>
      </c>
      <c r="H143" s="121">
        <f>'FIN-CASHFLOW_CWS'!H28</f>
        <v>-470521356.65442967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>
        <f>'FIN-BALANCE_CWS'!D7</f>
        <v>47167488.800000004</v>
      </c>
      <c r="D150" s="121">
        <f>'FIN-BALANCE_CWS'!E7</f>
        <v>43514825.999999963</v>
      </c>
      <c r="E150" s="121">
        <f>'FIN-BALANCE_CWS'!F7</f>
        <v>-79519776.87500003</v>
      </c>
      <c r="F150" s="121">
        <f>'FIN-BALANCE_CWS'!G7</f>
        <v>-181717463.32500008</v>
      </c>
      <c r="G150" s="121">
        <f>'FIN-BALANCE_CWS'!H7</f>
        <v>-303367883.3221876</v>
      </c>
      <c r="H150" s="121">
        <f>'FIN-BALANCE_CWS'!I7</f>
        <v>-470521356.65442967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>
        <f>'FIN-BALANCE_CWS'!E8</f>
        <v>65520</v>
      </c>
      <c r="E151" s="121">
        <f>'FIN-BALANCE_CWS'!F8</f>
        <v>241112.5</v>
      </c>
      <c r="F151" s="121">
        <f>'FIN-BALANCE_CWS'!G8</f>
        <v>156235</v>
      </c>
      <c r="G151" s="121">
        <f>'FIN-BALANCE_CWS'!H8</f>
        <v>195207.5</v>
      </c>
      <c r="H151" s="121">
        <f>'FIN-BALANCE_CWS'!I8</f>
        <v>234542.5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1478400</v>
      </c>
      <c r="F152" s="121">
        <f>'FIN-BALANCE_CWS'!G9</f>
        <v>1556160</v>
      </c>
      <c r="G152" s="121">
        <f>'FIN-BALANCE_CWS'!H9</f>
        <v>1626144</v>
      </c>
      <c r="H152" s="121">
        <f>'FIN-BALANCE_CWS'!I9</f>
        <v>13475310</v>
      </c>
      <c r="I152" s="121"/>
    </row>
    <row r="153" spans="2:9" x14ac:dyDescent="0.15">
      <c r="B153" s="135" t="s">
        <v>469</v>
      </c>
      <c r="C153" s="121">
        <f>'FIN-BALANCE_CWS'!D10</f>
        <v>47167488.800000004</v>
      </c>
      <c r="D153" s="121">
        <f>'FIN-BALANCE_CWS'!E10</f>
        <v>44432345.999999963</v>
      </c>
      <c r="E153" s="121">
        <f>'FIN-BALANCE_CWS'!F10</f>
        <v>-77800264.37500003</v>
      </c>
      <c r="F153" s="121">
        <f>'FIN-BALANCE_CWS'!G10</f>
        <v>-180005068.32500008</v>
      </c>
      <c r="G153" s="121">
        <f>'FIN-BALANCE_CWS'!H10</f>
        <v>-301546531.8221876</v>
      </c>
      <c r="H153" s="121">
        <f>'FIN-BALANCE_CWS'!I10</f>
        <v>-456811504.15442967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>
        <f>'FIN-BALANCE_CWS'!D17</f>
        <v>47167488.800000004</v>
      </c>
      <c r="D160" s="121">
        <f>'FIN-BALANCE_CWS'!E17</f>
        <v>44512570.999999963</v>
      </c>
      <c r="E160" s="121">
        <f>'FIN-BALANCE_CWS'!F17</f>
        <v>-77733439.37500003</v>
      </c>
      <c r="F160" s="121">
        <f>'FIN-BALANCE_CWS'!G17</f>
        <v>-179964751.65833342</v>
      </c>
      <c r="G160" s="121">
        <f>'FIN-BALANCE_CWS'!H17</f>
        <v>-301527315.15552092</v>
      </c>
      <c r="H160" s="121">
        <f>'FIN-BALANCE_CWS'!I17</f>
        <v>-456813387.48776299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1080000</v>
      </c>
      <c r="F166" s="121">
        <f>'FIN-BALANCE_CWS'!G23</f>
        <v>1030320</v>
      </c>
      <c r="G166" s="121">
        <f>'FIN-BALANCE_CWS'!H23</f>
        <v>979776</v>
      </c>
      <c r="H166" s="121">
        <f>'FIN-BALANCE_CWS'!I23</f>
        <v>9054180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1080000</v>
      </c>
      <c r="F168" s="121">
        <f>'FIN-BALANCE_CWS'!G25</f>
        <v>1030320</v>
      </c>
      <c r="G168" s="121">
        <f>'FIN-BALANCE_CWS'!H25</f>
        <v>979776</v>
      </c>
      <c r="H168" s="121">
        <f>'FIN-BALANCE_CWS'!I25</f>
        <v>9054180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1080000</v>
      </c>
      <c r="F174" s="121">
        <f>'FIN-BALANCE_CWS'!G31</f>
        <v>1030320</v>
      </c>
      <c r="G174" s="121">
        <f>'FIN-BALANCE_CWS'!H31</f>
        <v>979776</v>
      </c>
      <c r="H174" s="121">
        <f>'FIN-BALANCE_CWS'!I31</f>
        <v>9054180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>
        <f>'FIN-BALANCE_CWS'!D34</f>
        <v>47196080.800000004</v>
      </c>
      <c r="D177" s="121">
        <f>'FIN-BALANCE_CWS'!E34</f>
        <v>156224397.59999996</v>
      </c>
      <c r="E177" s="121">
        <f>'FIN-BALANCE_CWS'!F34</f>
        <v>156224397.59999996</v>
      </c>
      <c r="F177" s="121">
        <f>'FIN-BALANCE_CWS'!G34</f>
        <v>156224397.59999996</v>
      </c>
      <c r="G177" s="121">
        <f>'FIN-BALANCE_CWS'!H34</f>
        <v>156224397.59999996</v>
      </c>
      <c r="H177" s="121">
        <f>'FIN-BALANCE_CWS'!I34</f>
        <v>156224397.59999996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>
        <f>'FIN-BALANCE_CWS'!E35</f>
        <v>-103020600.33333334</v>
      </c>
      <c r="E178" s="121">
        <f>'FIN-BALANCE_CWS'!F35</f>
        <v>-225275725.14166671</v>
      </c>
      <c r="F178" s="121">
        <f>'FIN-BALANCE_CWS'!G35</f>
        <v>-328801605.40937495</v>
      </c>
      <c r="G178" s="121">
        <f>'FIN-BALANCE_CWS'!H35</f>
        <v>-448670995.76617175</v>
      </c>
      <c r="H178" s="121">
        <f>'FIN-BALANCE_CWS'!I35</f>
        <v>-608502482.30782604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>
        <f>'FIN-BALANCE_CWS'!E36</f>
        <v>-9351226.2666666657</v>
      </c>
      <c r="E179" s="121">
        <f>'FIN-BALANCE_CWS'!F36</f>
        <v>-9762111.833333334</v>
      </c>
      <c r="F179" s="121">
        <f>'FIN-BALANCE_CWS'!G36</f>
        <v>-8417863.8489583321</v>
      </c>
      <c r="G179" s="121">
        <f>'FIN-BALANCE_CWS'!H36</f>
        <v>-10060492.989348959</v>
      </c>
      <c r="H179" s="121">
        <f>'FIN-BALANCE_CWS'!I36</f>
        <v>-13589482.77993685</v>
      </c>
      <c r="I179" s="121"/>
    </row>
    <row r="180" spans="2:9" x14ac:dyDescent="0.15">
      <c r="B180" s="135" t="s">
        <v>1075</v>
      </c>
      <c r="C180" s="121">
        <f>'FIN-BALANCE_CWS'!D37</f>
        <v>47167488.800000004</v>
      </c>
      <c r="D180" s="121">
        <f>'FIN-BALANCE_CWS'!E37</f>
        <v>43852570.999999955</v>
      </c>
      <c r="E180" s="121">
        <f>'FIN-BALANCE_CWS'!F37</f>
        <v>-78813439.375000075</v>
      </c>
      <c r="F180" s="121">
        <f>'FIN-BALANCE_CWS'!G37</f>
        <v>-180995071.65833333</v>
      </c>
      <c r="G180" s="121">
        <f>'FIN-BALANCE_CWS'!H37</f>
        <v>-302507091.15552074</v>
      </c>
      <c r="H180" s="121">
        <f>'FIN-BALANCE_CWS'!I37</f>
        <v>-465867567.48776293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>
        <f>'FIN-BALANCE_CWS'!D39</f>
        <v>47167488.800000004</v>
      </c>
      <c r="D182" s="121">
        <f>'FIN-BALANCE_CWS'!E39</f>
        <v>44512570.999999955</v>
      </c>
      <c r="E182" s="121">
        <f>'FIN-BALANCE_CWS'!F39</f>
        <v>-77733439.375000075</v>
      </c>
      <c r="F182" s="121">
        <f>'FIN-BALANCE_CWS'!G39</f>
        <v>-179964751.65833333</v>
      </c>
      <c r="G182" s="121">
        <f>'FIN-BALANCE_CWS'!H39</f>
        <v>-301527315.15552074</v>
      </c>
      <c r="H182" s="121">
        <f>'FIN-BALANCE_CWS'!I39</f>
        <v>-456813387.48776293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69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2257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1130220</v>
      </c>
      <c r="F10" s="70">
        <f>SUM(Q114:AB114)</f>
        <v>4781700</v>
      </c>
      <c r="G10" s="70">
        <f>SUM(AC114:AN114)</f>
        <v>2983500</v>
      </c>
      <c r="H10" s="70">
        <f>SUM(AO114:AZ114)</f>
        <v>3638700</v>
      </c>
      <c r="I10" s="70">
        <f>SUM(BA114:BL114)</f>
        <v>4299975</v>
      </c>
      <c r="J10" s="65">
        <f>SUM(D10:I10)</f>
        <v>16834095</v>
      </c>
      <c r="K10" s="144">
        <f>J10-BM114</f>
        <v>0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862500</v>
      </c>
      <c r="F11" s="70">
        <f>SUM(Q115:AB115)</f>
        <v>3654700</v>
      </c>
      <c r="G11" s="70">
        <f>SUM(AC115:AN115)</f>
        <v>6040125</v>
      </c>
      <c r="H11" s="70">
        <f>SUM(AO115:AZ115)</f>
        <v>5855197</v>
      </c>
      <c r="I11" s="70">
        <f>SUM(BA115:BL115)</f>
        <v>5189163.7000000011</v>
      </c>
      <c r="J11" s="65">
        <f>SUM(D11:I11)</f>
        <v>21601685.700000003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267720</v>
      </c>
      <c r="F12" s="70">
        <f>SUM(Q116:AB116)</f>
        <v>1127000</v>
      </c>
      <c r="G12" s="70">
        <f>SUM(AC116:AN116)</f>
        <v>-3056625</v>
      </c>
      <c r="H12" s="70">
        <f>SUM(AO116:AZ116)</f>
        <v>-2216497</v>
      </c>
      <c r="I12" s="70">
        <f>SUM(BA116:BL116)</f>
        <v>-889188.6999999996</v>
      </c>
      <c r="J12" s="65">
        <f>SUM(D12:I12)</f>
        <v>-4767590.6999999993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0.2356902356902357</v>
      </c>
      <c r="G13" s="46">
        <f>G12/G10</f>
        <v>-1.0245098039215685</v>
      </c>
      <c r="H13" s="46">
        <f>H12/H10</f>
        <v>-0.60914529914529914</v>
      </c>
      <c r="I13" s="46">
        <f>I12/I10</f>
        <v>-0.20678927203065126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>
        <f>SUM(E120:P120)</f>
        <v>0</v>
      </c>
      <c r="F16" s="70">
        <f>SUM(Q120:AB120)</f>
        <v>35250</v>
      </c>
      <c r="G16" s="70">
        <f>SUM(AC120:AN120)</f>
        <v>48450</v>
      </c>
      <c r="H16" s="70">
        <f>SUM(AO120:AZ120)</f>
        <v>38430</v>
      </c>
      <c r="I16" s="70">
        <f>SUM(BA120:BL120)</f>
        <v>18900</v>
      </c>
      <c r="J16" s="65">
        <f>SUM(D16:I16)</f>
        <v>141030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>
        <f>SUM(E121:P121)</f>
        <v>0</v>
      </c>
      <c r="F17" s="70">
        <f>SUM(Q121:AB121)</f>
        <v>5925</v>
      </c>
      <c r="G17" s="70">
        <f>SUM(AC121:AN121)</f>
        <v>11625</v>
      </c>
      <c r="H17" s="70">
        <f>SUM(AO121:AZ121)</f>
        <v>20545</v>
      </c>
      <c r="I17" s="70">
        <f>SUM(BA121:BL121)</f>
        <v>22645</v>
      </c>
      <c r="J17" s="65">
        <f>SUM(D17:I17)</f>
        <v>60740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>
        <f>SUM(E122:P122)</f>
        <v>0</v>
      </c>
      <c r="F18" s="70">
        <f>SUM(Q122:AB122)</f>
        <v>41175</v>
      </c>
      <c r="G18" s="70">
        <f>SUM(AC122:AN122)</f>
        <v>60075</v>
      </c>
      <c r="H18" s="70">
        <f>SUM(AO122:AZ122)</f>
        <v>58975</v>
      </c>
      <c r="I18" s="70">
        <f>SUM(BA122:BL122)</f>
        <v>41545</v>
      </c>
      <c r="J18" s="65">
        <f>SUM(D18:I18)</f>
        <v>201770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>
        <f>SUM(E125:P125)</f>
        <v>0</v>
      </c>
      <c r="F21" s="70">
        <f>SUM(Q125:AB125)</f>
        <v>3350</v>
      </c>
      <c r="G21" s="70">
        <f>SUM(AC125:AN125)</f>
        <v>8925</v>
      </c>
      <c r="H21" s="70">
        <f>SUM(AO125:AZ125)</f>
        <v>12500</v>
      </c>
      <c r="I21" s="70">
        <f>SUM(BA125:BL125)</f>
        <v>14975</v>
      </c>
      <c r="J21" s="65">
        <f>SUM(D21:I21)</f>
        <v>39750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>
        <f>SUM(E126:P126)</f>
        <v>0</v>
      </c>
      <c r="F22" s="70">
        <f>SUM(Q126:AB126)</f>
        <v>25987.5</v>
      </c>
      <c r="G22" s="70">
        <f>SUM(AC126:AN126)</f>
        <v>97728.75</v>
      </c>
      <c r="H22" s="70">
        <f>SUM(AO126:AZ126)</f>
        <v>204727.5</v>
      </c>
      <c r="I22" s="70">
        <f>SUM(BA126:BL126)</f>
        <v>326025</v>
      </c>
      <c r="J22" s="65">
        <f>SUM(D22:I22)</f>
        <v>654468.75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>
        <f>SUM(E127:P127)</f>
        <v>0</v>
      </c>
      <c r="F23" s="70">
        <f>SUM(Q127:AB127)</f>
        <v>29337.5</v>
      </c>
      <c r="G23" s="70">
        <f>SUM(AC127:AN127)</f>
        <v>106653.75</v>
      </c>
      <c r="H23" s="70">
        <f>SUM(AO127:AZ127)</f>
        <v>217227.5</v>
      </c>
      <c r="I23" s="70">
        <f>SUM(BA127:BL127)</f>
        <v>341000</v>
      </c>
      <c r="J23" s="65">
        <f>SUM(D23:I23)</f>
        <v>694218.75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>
        <f>SUM(E129:P129)</f>
        <v>267720</v>
      </c>
      <c r="F25" s="104">
        <f>SUM(Q129:AB129)</f>
        <v>1197512.5</v>
      </c>
      <c r="G25" s="104">
        <f>SUM(AC129:AN129)</f>
        <v>-2889896.25</v>
      </c>
      <c r="H25" s="104">
        <f>SUM(AO129:AZ129)</f>
        <v>-1940294.5</v>
      </c>
      <c r="I25" s="104">
        <f>SUM(BA129:BL129)</f>
        <v>-506643.69999999984</v>
      </c>
      <c r="J25" s="38">
        <f>SUM(D25:I25)</f>
        <v>-3871601.9499999997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24006693</v>
      </c>
      <c r="F46" s="158">
        <f>SUM(Q150:AB150)</f>
        <v>33629937.8125</v>
      </c>
      <c r="G46" s="158">
        <f>SUM(AC150:AN150)</f>
        <v>43127752.59375</v>
      </c>
      <c r="H46" s="158">
        <f>SUM(AO150:AZ150)</f>
        <v>52751492.637500003</v>
      </c>
      <c r="I46" s="158">
        <f>SUM(BA150:BL150)</f>
        <v>81587333.907499984</v>
      </c>
      <c r="J46" s="159">
        <f>SUM(D46:I46)</f>
        <v>235103209.95124996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>
        <f>SUM(E154:P154)</f>
        <v>52806693</v>
      </c>
      <c r="F50" s="160">
        <f>SUM(Q154:AB154)</f>
        <v>67229937.8125</v>
      </c>
      <c r="G50" s="160">
        <f>SUM(AC154:AN154)</f>
        <v>76727752.59375</v>
      </c>
      <c r="H50" s="160">
        <f>SUM(AO154:AZ154)</f>
        <v>93551492.637499988</v>
      </c>
      <c r="I50" s="160">
        <f>SUM(BA154:BL154)</f>
        <v>129587333.90749998</v>
      </c>
      <c r="J50" s="144">
        <f>SUM(D50:I50)</f>
        <v>419903209.95124996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>
        <f>SUM(E164:P164)</f>
        <v>10561338.6</v>
      </c>
      <c r="F60" s="161">
        <f>SUM(Q164:AB164)</f>
        <v>13445987.5625</v>
      </c>
      <c r="G60" s="161">
        <f>SUM(AC164:AN164)</f>
        <v>15345550.518750001</v>
      </c>
      <c r="H60" s="161">
        <f>SUM(AO164:AZ164)</f>
        <v>18710298.527500004</v>
      </c>
      <c r="I60" s="161">
        <f>SUM(BA164:BL164)</f>
        <v>25917466.781500004</v>
      </c>
      <c r="J60" s="159">
        <f>SUM(D60:I60)</f>
        <v>83980641.990250021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>
        <f>SUM(E167:P167)</f>
        <v>17310426.600000001</v>
      </c>
      <c r="F63" s="161">
        <f>SUM(Q167:AB167)</f>
        <v>20195075.5625</v>
      </c>
      <c r="G63" s="161">
        <f>SUM(AC167:AN167)</f>
        <v>22094638.518750004</v>
      </c>
      <c r="H63" s="161">
        <f>SUM(AO167:AZ167)</f>
        <v>25459386.5275</v>
      </c>
      <c r="I63" s="161">
        <f>SUM(BA167:BL167)</f>
        <v>32666554.781500004</v>
      </c>
      <c r="J63" s="159">
        <f>SUM(D63:I63)</f>
        <v>117726081.99025002</v>
      </c>
      <c r="K63" s="144">
        <f>J63-BM167</f>
        <v>0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>
        <f>SUM(E169:P169)</f>
        <v>112117119.59999998</v>
      </c>
      <c r="F65" s="130">
        <f>SUM(Q169:AB169)</f>
        <v>123425013.375</v>
      </c>
      <c r="G65" s="130">
        <f>SUM(AC169:AN169)</f>
        <v>98822391.112499967</v>
      </c>
      <c r="H65" s="130">
        <f>SUM(AO169:AZ169)</f>
        <v>119010879.16499998</v>
      </c>
      <c r="I65" s="130">
        <f>SUM(BA169:BL169)</f>
        <v>162253888.68899998</v>
      </c>
      <c r="J65" s="38">
        <f>SUM(D65:I65)</f>
        <v>615629291.94149983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>
        <f>SUM(E205:P205)</f>
        <v>112610954.60000001</v>
      </c>
      <c r="F101" s="130">
        <f>SUM(Q205:AB205)</f>
        <v>123863522.87499997</v>
      </c>
      <c r="G101" s="130">
        <f>SUM(AC205:AN205)</f>
        <v>99291736.033333316</v>
      </c>
      <c r="H101" s="130">
        <f>SUM(AO205:AZ205)</f>
        <v>119571724.9971875</v>
      </c>
      <c r="I101" s="130">
        <f>SUM(BA205:BL205)</f>
        <v>162853832.63224217</v>
      </c>
      <c r="J101" s="38">
        <f>SUM(D101:I101)</f>
        <v>618220363.1377629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>
        <f>SUM(E207:P207)</f>
        <v>-112343234.60000001</v>
      </c>
      <c r="F103" s="130">
        <f>SUM(Q207:AB207)</f>
        <v>-122666010.37499997</v>
      </c>
      <c r="G103" s="130">
        <f>SUM(AC207:AN207)</f>
        <v>-102181632.28333329</v>
      </c>
      <c r="H103" s="130">
        <f>SUM(AO207:AZ207)</f>
        <v>-121512019.4971875</v>
      </c>
      <c r="I103" s="130">
        <f>SUM(BA207:BL207)</f>
        <v>-163360476.33224219</v>
      </c>
      <c r="J103" s="38">
        <f>SUM(D103:I103)</f>
        <v>-622091965.08776295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>
        <f>E103+D104</f>
        <v>-112371826.60000001</v>
      </c>
      <c r="F104" s="130">
        <f>F103+E104</f>
        <v>-235037836.97499996</v>
      </c>
      <c r="G104" s="130">
        <f>G103+F104</f>
        <v>-337219469.25833327</v>
      </c>
      <c r="H104" s="130">
        <f>H103+G104</f>
        <v>-458731488.75552076</v>
      </c>
      <c r="I104" s="130">
        <f>I103+H104</f>
        <v>-622091965.08776295</v>
      </c>
      <c r="J104" s="38">
        <f>SUM(D104:I104)</f>
        <v>-1765481178.6766171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9" t="s">
        <v>35</v>
      </c>
      <c r="F107" s="369"/>
      <c r="G107" s="369"/>
      <c r="H107" s="369"/>
      <c r="I107" s="369"/>
      <c r="J107" s="369"/>
      <c r="K107" s="369"/>
      <c r="L107" s="369"/>
      <c r="M107" s="369"/>
      <c r="N107" s="369"/>
      <c r="O107" s="369"/>
      <c r="P107" s="369"/>
      <c r="Q107" s="369" t="s">
        <v>36</v>
      </c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 t="s">
        <v>37</v>
      </c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 t="s">
        <v>38</v>
      </c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 t="s">
        <v>39</v>
      </c>
      <c r="BB107" s="369"/>
      <c r="BC107" s="369"/>
      <c r="BD107" s="369"/>
      <c r="BE107" s="369"/>
      <c r="BF107" s="369"/>
      <c r="BG107" s="369"/>
      <c r="BH107" s="369"/>
      <c r="BI107" s="369"/>
      <c r="BJ107" s="369"/>
      <c r="BK107" s="369"/>
      <c r="BL107" s="369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8</v>
      </c>
      <c r="I111" s="50">
        <f>'REV-REVCALC_CWS'!I6</f>
        <v>9</v>
      </c>
      <c r="J111" s="14">
        <f>'REV-REVCALC_CWS'!J6</f>
        <v>10</v>
      </c>
      <c r="K111" s="50">
        <f>'REV-REVCALC_CWS'!K6</f>
        <v>8</v>
      </c>
      <c r="L111" s="50">
        <f>'REV-REVCALC_CWS'!L6</f>
        <v>9</v>
      </c>
      <c r="M111" s="50">
        <f>'REV-REVCALC_CWS'!M6</f>
        <v>7</v>
      </c>
      <c r="N111" s="50">
        <f>'REV-REVCALC_CWS'!N6</f>
        <v>7</v>
      </c>
      <c r="O111" s="50">
        <f>'REV-REVCALC_CWS'!O6</f>
        <v>7</v>
      </c>
      <c r="P111" s="50">
        <f>'REV-REVCALC_CWS'!P6</f>
        <v>4</v>
      </c>
      <c r="Q111" s="50">
        <f>'REV-REVCALC_CWS'!Q6</f>
        <v>16</v>
      </c>
      <c r="R111" s="50">
        <f>'REV-REVCALC_CWS'!R6</f>
        <v>26</v>
      </c>
      <c r="S111" s="50">
        <f>'REV-REVCALC_CWS'!S6</f>
        <v>29</v>
      </c>
      <c r="T111" s="50">
        <f>'REV-REVCALC_CWS'!T6</f>
        <v>29</v>
      </c>
      <c r="U111" s="50">
        <f>'REV-REVCALC_CWS'!U6</f>
        <v>32</v>
      </c>
      <c r="V111" s="50">
        <f>'REV-REVCALC_CWS'!V6</f>
        <v>35</v>
      </c>
      <c r="W111" s="50">
        <f>'REV-REVCALC_CWS'!W6</f>
        <v>29</v>
      </c>
      <c r="X111" s="50">
        <f>'REV-REVCALC_CWS'!X6</f>
        <v>32</v>
      </c>
      <c r="Y111" s="50">
        <f>'REV-REVCALC_CWS'!Y6</f>
        <v>26</v>
      </c>
      <c r="Z111" s="50">
        <f>'REV-REVCALC_CWS'!Z6</f>
        <v>26</v>
      </c>
      <c r="AA111" s="50">
        <f>'REV-REVCALC_CWS'!AA6</f>
        <v>26</v>
      </c>
      <c r="AB111" s="50">
        <f>'REV-REVCALC_CWS'!AB6</f>
        <v>16</v>
      </c>
      <c r="AC111" s="50">
        <f>'REV-REVCALC_CWS'!AC6</f>
        <v>29</v>
      </c>
      <c r="AD111" s="50">
        <f>'REV-REVCALC_CWS'!AD6</f>
        <v>47</v>
      </c>
      <c r="AE111" s="50">
        <f>'REV-REVCALC_CWS'!AE6</f>
        <v>53</v>
      </c>
      <c r="AF111" s="50">
        <f>'REV-REVCALC_CWS'!AF6</f>
        <v>53</v>
      </c>
      <c r="AG111" s="50">
        <f>'REV-REVCALC_CWS'!AG6</f>
        <v>58</v>
      </c>
      <c r="AH111" s="50">
        <f>'REV-REVCALC_CWS'!AH6</f>
        <v>64</v>
      </c>
      <c r="AI111" s="50">
        <f>'REV-REVCALC_CWS'!AI6</f>
        <v>53</v>
      </c>
      <c r="AJ111" s="50">
        <f>'REV-REVCALC_CWS'!AJ6</f>
        <v>58</v>
      </c>
      <c r="AK111" s="50">
        <f>'REV-REVCALC_CWS'!AK6</f>
        <v>47</v>
      </c>
      <c r="AL111" s="50">
        <f>'REV-REVCALC_CWS'!AL6</f>
        <v>47</v>
      </c>
      <c r="AM111" s="50">
        <f>'REV-REVCALC_CWS'!AM6</f>
        <v>47</v>
      </c>
      <c r="AN111" s="50">
        <f>'REV-REVCALC_CWS'!AN6</f>
        <v>29</v>
      </c>
      <c r="AO111" s="50">
        <f>'REV-REVCALC_CWS'!AO6</f>
        <v>31</v>
      </c>
      <c r="AP111" s="50">
        <f>'REV-REVCALC_CWS'!AP6</f>
        <v>50</v>
      </c>
      <c r="AQ111" s="50">
        <f>'REV-REVCALC_CWS'!AQ6</f>
        <v>56</v>
      </c>
      <c r="AR111" s="50">
        <f>'REV-REVCALC_CWS'!AR6</f>
        <v>56</v>
      </c>
      <c r="AS111" s="50">
        <f>'REV-REVCALC_CWS'!AS6</f>
        <v>62</v>
      </c>
      <c r="AT111" s="50">
        <f>'REV-REVCALC_CWS'!AT6</f>
        <v>68</v>
      </c>
      <c r="AU111" s="50">
        <f>'REV-REVCALC_CWS'!AU6</f>
        <v>56</v>
      </c>
      <c r="AV111" s="50">
        <f>'REV-REVCALC_CWS'!AV6</f>
        <v>62</v>
      </c>
      <c r="AW111" s="50">
        <f>'REV-REVCALC_CWS'!AW6</f>
        <v>50</v>
      </c>
      <c r="AX111" s="50">
        <f>'REV-REVCALC_CWS'!AX6</f>
        <v>50</v>
      </c>
      <c r="AY111" s="50">
        <f>'REV-REVCALC_CWS'!AY6</f>
        <v>50</v>
      </c>
      <c r="AZ111" s="50">
        <f>'REV-REVCALC_CWS'!AZ6</f>
        <v>31</v>
      </c>
      <c r="BA111" s="50">
        <f>'REV-REVCALC_CWS'!BA6</f>
        <v>33</v>
      </c>
      <c r="BB111" s="50">
        <f>'REV-REVCALC_CWS'!BB6</f>
        <v>53</v>
      </c>
      <c r="BC111" s="50">
        <f>'REV-REVCALC_CWS'!BC6</f>
        <v>59</v>
      </c>
      <c r="BD111" s="50">
        <f>'REV-REVCALC_CWS'!BD6</f>
        <v>59</v>
      </c>
      <c r="BE111" s="50">
        <f>'REV-REVCALC_CWS'!BE6</f>
        <v>66</v>
      </c>
      <c r="BF111" s="50">
        <f>'REV-REVCALC_CWS'!BF6</f>
        <v>72</v>
      </c>
      <c r="BG111" s="50">
        <f>'REV-REVCALC_CWS'!BG6</f>
        <v>59</v>
      </c>
      <c r="BH111" s="50">
        <f>'REV-REVCALC_CWS'!BH6</f>
        <v>66</v>
      </c>
      <c r="BI111" s="50">
        <f>'REV-REVCALC_CWS'!BI6</f>
        <v>53</v>
      </c>
      <c r="BJ111" s="50">
        <f>'REV-REVCALC_CWS'!BJ6</f>
        <v>53</v>
      </c>
      <c r="BK111" s="50">
        <f>'REV-REVCALC_CWS'!BK6</f>
        <v>53</v>
      </c>
      <c r="BL111" s="50">
        <f>'REV-REVCALC_CWS'!BL6</f>
        <v>33</v>
      </c>
      <c r="BM111" s="167">
        <f>SUM(D111:BL111)</f>
        <v>2257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131040</v>
      </c>
      <c r="I114" s="70">
        <f>'REV-REVCALC_CWS'!I10</f>
        <v>147420</v>
      </c>
      <c r="J114" s="70">
        <f>'REV-REVCALC_CWS'!J10</f>
        <v>163800</v>
      </c>
      <c r="K114" s="70">
        <f>'REV-REVCALC_CWS'!K10</f>
        <v>131040</v>
      </c>
      <c r="L114" s="70">
        <f>'REV-REVCALC_CWS'!L10</f>
        <v>147420</v>
      </c>
      <c r="M114" s="70">
        <f>'REV-REVCALC_CWS'!M10</f>
        <v>114660</v>
      </c>
      <c r="N114" s="70">
        <f>'REV-REVCALC_CWS'!N10</f>
        <v>114660</v>
      </c>
      <c r="O114" s="70">
        <f>'REV-REVCALC_CWS'!O10</f>
        <v>114660</v>
      </c>
      <c r="P114" s="70">
        <f>'REV-REVCALC_CWS'!P10</f>
        <v>65520</v>
      </c>
      <c r="Q114" s="70">
        <f>'REV-REVCALC_CWS'!Q10</f>
        <v>237600</v>
      </c>
      <c r="R114" s="70">
        <f>'REV-REVCALC_CWS'!R10</f>
        <v>386100</v>
      </c>
      <c r="S114" s="70">
        <f>'REV-REVCALC_CWS'!S10</f>
        <v>430650</v>
      </c>
      <c r="T114" s="70">
        <f>'REV-REVCALC_CWS'!T10</f>
        <v>430650</v>
      </c>
      <c r="U114" s="70">
        <f>'REV-REVCALC_CWS'!U10</f>
        <v>475200</v>
      </c>
      <c r="V114" s="70">
        <f>'REV-REVCALC_CWS'!V10</f>
        <v>519750</v>
      </c>
      <c r="W114" s="70">
        <f>'REV-REVCALC_CWS'!W10</f>
        <v>430650</v>
      </c>
      <c r="X114" s="70">
        <f>'REV-REVCALC_CWS'!X10</f>
        <v>475200</v>
      </c>
      <c r="Y114" s="70">
        <f>'REV-REVCALC_CWS'!Y10</f>
        <v>386100</v>
      </c>
      <c r="Z114" s="70">
        <f>'REV-REVCALC_CWS'!Z10</f>
        <v>386100</v>
      </c>
      <c r="AA114" s="70">
        <f>'REV-REVCALC_CWS'!AA10</f>
        <v>386100</v>
      </c>
      <c r="AB114" s="70">
        <f>'REV-REVCALC_CWS'!AB10</f>
        <v>237600</v>
      </c>
      <c r="AC114" s="70">
        <f>'REV-REVCALC_CWS'!AC10</f>
        <v>147900</v>
      </c>
      <c r="AD114" s="70">
        <f>'REV-REVCALC_CWS'!AD10</f>
        <v>239700</v>
      </c>
      <c r="AE114" s="70">
        <f>'REV-REVCALC_CWS'!AE10</f>
        <v>270300</v>
      </c>
      <c r="AF114" s="70">
        <f>'REV-REVCALC_CWS'!AF10</f>
        <v>270300</v>
      </c>
      <c r="AG114" s="70">
        <f>'REV-REVCALC_CWS'!AG10</f>
        <v>295800</v>
      </c>
      <c r="AH114" s="70">
        <f>'REV-REVCALC_CWS'!AH10</f>
        <v>326400</v>
      </c>
      <c r="AI114" s="70">
        <f>'REV-REVCALC_CWS'!AI10</f>
        <v>270300</v>
      </c>
      <c r="AJ114" s="70">
        <f>'REV-REVCALC_CWS'!AJ10</f>
        <v>295800</v>
      </c>
      <c r="AK114" s="70">
        <f>'REV-REVCALC_CWS'!AK10</f>
        <v>239700</v>
      </c>
      <c r="AL114" s="70">
        <f>'REV-REVCALC_CWS'!AL10</f>
        <v>239700</v>
      </c>
      <c r="AM114" s="70">
        <f>'REV-REVCALC_CWS'!AM10</f>
        <v>239700</v>
      </c>
      <c r="AN114" s="70">
        <f>'REV-REVCALC_CWS'!AN10</f>
        <v>147900</v>
      </c>
      <c r="AO114" s="70">
        <f>'REV-REVCALC_CWS'!AO10</f>
        <v>181350</v>
      </c>
      <c r="AP114" s="70">
        <f>'REV-REVCALC_CWS'!AP10</f>
        <v>292500</v>
      </c>
      <c r="AQ114" s="70">
        <f>'REV-REVCALC_CWS'!AQ10</f>
        <v>327600</v>
      </c>
      <c r="AR114" s="70">
        <f>'REV-REVCALC_CWS'!AR10</f>
        <v>327600</v>
      </c>
      <c r="AS114" s="70">
        <f>'REV-REVCALC_CWS'!AS10</f>
        <v>362700</v>
      </c>
      <c r="AT114" s="70">
        <f>'REV-REVCALC_CWS'!AT10</f>
        <v>397800</v>
      </c>
      <c r="AU114" s="70">
        <f>'REV-REVCALC_CWS'!AU10</f>
        <v>327600</v>
      </c>
      <c r="AV114" s="70">
        <f>'REV-REVCALC_CWS'!AV10</f>
        <v>362700</v>
      </c>
      <c r="AW114" s="70">
        <f>'REV-REVCALC_CWS'!AW10</f>
        <v>292500</v>
      </c>
      <c r="AX114" s="70">
        <f>'REV-REVCALC_CWS'!AX10</f>
        <v>292500</v>
      </c>
      <c r="AY114" s="70">
        <f>'REV-REVCALC_CWS'!AY10</f>
        <v>292500</v>
      </c>
      <c r="AZ114" s="70">
        <f>'REV-REVCALC_CWS'!AZ10</f>
        <v>181350</v>
      </c>
      <c r="BA114" s="70">
        <f>'REV-REVCALC_CWS'!BA10</f>
        <v>215325</v>
      </c>
      <c r="BB114" s="70">
        <f>'REV-REVCALC_CWS'!BB10</f>
        <v>345825</v>
      </c>
      <c r="BC114" s="70">
        <f>'REV-REVCALC_CWS'!BC10</f>
        <v>384975</v>
      </c>
      <c r="BD114" s="70">
        <f>'REV-REVCALC_CWS'!BD10</f>
        <v>384975</v>
      </c>
      <c r="BE114" s="70">
        <f>'REV-REVCALC_CWS'!BE10</f>
        <v>430650</v>
      </c>
      <c r="BF114" s="70">
        <f>'REV-REVCALC_CWS'!BF10</f>
        <v>469800</v>
      </c>
      <c r="BG114" s="70">
        <f>'REV-REVCALC_CWS'!BG10</f>
        <v>384975</v>
      </c>
      <c r="BH114" s="70">
        <f>'REV-REVCALC_CWS'!BH10</f>
        <v>430650</v>
      </c>
      <c r="BI114" s="70">
        <f>'REV-REVCALC_CWS'!BI10</f>
        <v>345825</v>
      </c>
      <c r="BJ114" s="70">
        <f>'REV-REVCALC_CWS'!BJ10</f>
        <v>345825</v>
      </c>
      <c r="BK114" s="70">
        <f>'REV-REVCALC_CWS'!BK10</f>
        <v>345825</v>
      </c>
      <c r="BL114" s="70">
        <f>'REV-REVCALC_CWS'!BL10</f>
        <v>215325</v>
      </c>
      <c r="BM114" s="167">
        <f>SUM(D114:BL114)</f>
        <v>16834095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100000</v>
      </c>
      <c r="I115" s="70">
        <f>'REV-REVCALC_CWS'!I19</f>
        <v>112500</v>
      </c>
      <c r="J115" s="70">
        <f>'REV-REVCALC_CWS'!J19</f>
        <v>125000</v>
      </c>
      <c r="K115" s="70">
        <f>'REV-REVCALC_CWS'!K19</f>
        <v>100000</v>
      </c>
      <c r="L115" s="70">
        <f>'REV-REVCALC_CWS'!L19</f>
        <v>112500</v>
      </c>
      <c r="M115" s="70">
        <f>'REV-REVCALC_CWS'!M19</f>
        <v>87500</v>
      </c>
      <c r="N115" s="70">
        <f>'REV-REVCALC_CWS'!N19</f>
        <v>87500</v>
      </c>
      <c r="O115" s="70">
        <f>'REV-REVCALC_CWS'!O19</f>
        <v>87500</v>
      </c>
      <c r="P115" s="70">
        <f>'REV-REVCALC_CWS'!P19</f>
        <v>50000</v>
      </c>
      <c r="Q115" s="70">
        <f>'REV-REVCALC_CWS'!Q19</f>
        <v>181600</v>
      </c>
      <c r="R115" s="70">
        <f>'REV-REVCALC_CWS'!R19</f>
        <v>295100</v>
      </c>
      <c r="S115" s="70">
        <f>'REV-REVCALC_CWS'!S19</f>
        <v>329150</v>
      </c>
      <c r="T115" s="70">
        <f>'REV-REVCALC_CWS'!T19</f>
        <v>329150</v>
      </c>
      <c r="U115" s="70">
        <f>'REV-REVCALC_CWS'!U19</f>
        <v>363200</v>
      </c>
      <c r="V115" s="70">
        <f>'REV-REVCALC_CWS'!V19</f>
        <v>397250</v>
      </c>
      <c r="W115" s="70">
        <f>'REV-REVCALC_CWS'!W19</f>
        <v>329150</v>
      </c>
      <c r="X115" s="70">
        <f>'REV-REVCALC_CWS'!X19</f>
        <v>363200</v>
      </c>
      <c r="Y115" s="70">
        <f>'REV-REVCALC_CWS'!Y19</f>
        <v>295100</v>
      </c>
      <c r="Z115" s="70">
        <f>'REV-REVCALC_CWS'!Z19</f>
        <v>295100</v>
      </c>
      <c r="AA115" s="70">
        <f>'REV-REVCALC_CWS'!AA19</f>
        <v>295100</v>
      </c>
      <c r="AB115" s="70">
        <f>'REV-REVCALC_CWS'!AB19</f>
        <v>181600</v>
      </c>
      <c r="AC115" s="70">
        <f>'REV-REVCALC_CWS'!AC19</f>
        <v>299425</v>
      </c>
      <c r="AD115" s="70">
        <f>'REV-REVCALC_CWS'!AD19</f>
        <v>485275</v>
      </c>
      <c r="AE115" s="70">
        <f>'REV-REVCALC_CWS'!AE19</f>
        <v>547225</v>
      </c>
      <c r="AF115" s="70">
        <f>'REV-REVCALC_CWS'!AF19</f>
        <v>547225</v>
      </c>
      <c r="AG115" s="70">
        <f>'REV-REVCALC_CWS'!AG19</f>
        <v>598850</v>
      </c>
      <c r="AH115" s="70">
        <f>'REV-REVCALC_CWS'!AH19</f>
        <v>660800</v>
      </c>
      <c r="AI115" s="70">
        <f>'REV-REVCALC_CWS'!AI19</f>
        <v>547225</v>
      </c>
      <c r="AJ115" s="70">
        <f>'REV-REVCALC_CWS'!AJ19</f>
        <v>598850</v>
      </c>
      <c r="AK115" s="70">
        <f>'REV-REVCALC_CWS'!AK19</f>
        <v>485275</v>
      </c>
      <c r="AL115" s="70">
        <f>'REV-REVCALC_CWS'!AL19</f>
        <v>485275</v>
      </c>
      <c r="AM115" s="70">
        <f>'REV-REVCALC_CWS'!AM19</f>
        <v>485275</v>
      </c>
      <c r="AN115" s="70">
        <f>'REV-REVCALC_CWS'!AN19</f>
        <v>299425</v>
      </c>
      <c r="AO115" s="70">
        <f>'REV-REVCALC_CWS'!AO19</f>
        <v>291818.5</v>
      </c>
      <c r="AP115" s="70">
        <f>'REV-REVCALC_CWS'!AP19</f>
        <v>470675</v>
      </c>
      <c r="AQ115" s="70">
        <f>'REV-REVCALC_CWS'!AQ19</f>
        <v>527156</v>
      </c>
      <c r="AR115" s="70">
        <f>'REV-REVCALC_CWS'!AR19</f>
        <v>527156</v>
      </c>
      <c r="AS115" s="70">
        <f>'REV-REVCALC_CWS'!AS19</f>
        <v>583637</v>
      </c>
      <c r="AT115" s="70">
        <f>'REV-REVCALC_CWS'!AT19</f>
        <v>640118</v>
      </c>
      <c r="AU115" s="70">
        <f>'REV-REVCALC_CWS'!AU19</f>
        <v>527156</v>
      </c>
      <c r="AV115" s="70">
        <f>'REV-REVCALC_CWS'!AV19</f>
        <v>583637</v>
      </c>
      <c r="AW115" s="70">
        <f>'REV-REVCALC_CWS'!AW19</f>
        <v>470675</v>
      </c>
      <c r="AX115" s="70">
        <f>'REV-REVCALC_CWS'!AX19</f>
        <v>470675</v>
      </c>
      <c r="AY115" s="70">
        <f>'REV-REVCALC_CWS'!AY19</f>
        <v>470675</v>
      </c>
      <c r="AZ115" s="70">
        <f>'REV-REVCALC_CWS'!AZ19</f>
        <v>291818.5</v>
      </c>
      <c r="BA115" s="70">
        <f>'REV-REVCALC_CWS'!BA19</f>
        <v>259851.9</v>
      </c>
      <c r="BB115" s="70">
        <f>'REV-REVCALC_CWS'!BB19</f>
        <v>417337.89999999997</v>
      </c>
      <c r="BC115" s="70">
        <f>'REV-REVCALC_CWS'!BC19</f>
        <v>464583.7</v>
      </c>
      <c r="BD115" s="70">
        <f>'REV-REVCALC_CWS'!BD19</f>
        <v>464583.7</v>
      </c>
      <c r="BE115" s="70">
        <f>'REV-REVCALC_CWS'!BE19</f>
        <v>519703.8</v>
      </c>
      <c r="BF115" s="70">
        <f>'REV-REVCALC_CWS'!BF19</f>
        <v>566949.6</v>
      </c>
      <c r="BG115" s="70">
        <f>'REV-REVCALC_CWS'!BG19</f>
        <v>464583.7</v>
      </c>
      <c r="BH115" s="70">
        <f>'REV-REVCALC_CWS'!BH19</f>
        <v>519703.8</v>
      </c>
      <c r="BI115" s="70">
        <f>'REV-REVCALC_CWS'!BI19</f>
        <v>417337.89999999997</v>
      </c>
      <c r="BJ115" s="70">
        <f>'REV-REVCALC_CWS'!BJ19</f>
        <v>417337.89999999997</v>
      </c>
      <c r="BK115" s="70">
        <f>'REV-REVCALC_CWS'!BK19</f>
        <v>417337.89999999997</v>
      </c>
      <c r="BL115" s="70">
        <f>'REV-REVCALC_CWS'!BL19</f>
        <v>259851.9</v>
      </c>
      <c r="BM115" s="167">
        <f>SUM(D115:BL115)</f>
        <v>21601685.699999996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31040</v>
      </c>
      <c r="I116" s="70">
        <f>'REV-REVCALC_CWS'!I21</f>
        <v>34920</v>
      </c>
      <c r="J116" s="70">
        <f>'REV-REVCALC_CWS'!J21</f>
        <v>38800</v>
      </c>
      <c r="K116" s="70">
        <f>'REV-REVCALC_CWS'!K21</f>
        <v>31040</v>
      </c>
      <c r="L116" s="70">
        <f>'REV-REVCALC_CWS'!L21</f>
        <v>34920</v>
      </c>
      <c r="M116" s="70">
        <f>'REV-REVCALC_CWS'!M21</f>
        <v>27160</v>
      </c>
      <c r="N116" s="70">
        <f>'REV-REVCALC_CWS'!N21</f>
        <v>27160</v>
      </c>
      <c r="O116" s="70">
        <f t="shared" ref="O116:AT116" si="8">O114-O115</f>
        <v>27160</v>
      </c>
      <c r="P116" s="70">
        <f t="shared" si="8"/>
        <v>15520</v>
      </c>
      <c r="Q116" s="70">
        <f t="shared" si="8"/>
        <v>56000</v>
      </c>
      <c r="R116" s="70">
        <f t="shared" si="8"/>
        <v>91000</v>
      </c>
      <c r="S116" s="70">
        <f t="shared" si="8"/>
        <v>101500</v>
      </c>
      <c r="T116" s="70">
        <f t="shared" si="8"/>
        <v>101500</v>
      </c>
      <c r="U116" s="70">
        <f t="shared" si="8"/>
        <v>112000</v>
      </c>
      <c r="V116" s="70">
        <f t="shared" si="8"/>
        <v>122500</v>
      </c>
      <c r="W116" s="70">
        <f t="shared" si="8"/>
        <v>101500</v>
      </c>
      <c r="X116" s="70">
        <f t="shared" si="8"/>
        <v>112000</v>
      </c>
      <c r="Y116" s="70">
        <f t="shared" si="8"/>
        <v>91000</v>
      </c>
      <c r="Z116" s="70">
        <f t="shared" si="8"/>
        <v>91000</v>
      </c>
      <c r="AA116" s="70">
        <f t="shared" si="8"/>
        <v>91000</v>
      </c>
      <c r="AB116" s="70">
        <f t="shared" si="8"/>
        <v>56000</v>
      </c>
      <c r="AC116" s="70">
        <f t="shared" si="8"/>
        <v>-151525</v>
      </c>
      <c r="AD116" s="70">
        <f t="shared" si="8"/>
        <v>-245575</v>
      </c>
      <c r="AE116" s="70">
        <f t="shared" si="8"/>
        <v>-276925</v>
      </c>
      <c r="AF116" s="70">
        <f t="shared" si="8"/>
        <v>-276925</v>
      </c>
      <c r="AG116" s="70">
        <f t="shared" si="8"/>
        <v>-303050</v>
      </c>
      <c r="AH116" s="70">
        <f t="shared" si="8"/>
        <v>-334400</v>
      </c>
      <c r="AI116" s="70">
        <f t="shared" si="8"/>
        <v>-276925</v>
      </c>
      <c r="AJ116" s="70">
        <f t="shared" si="8"/>
        <v>-303050</v>
      </c>
      <c r="AK116" s="70">
        <f t="shared" si="8"/>
        <v>-245575</v>
      </c>
      <c r="AL116" s="70">
        <f t="shared" si="8"/>
        <v>-245575</v>
      </c>
      <c r="AM116" s="70">
        <f t="shared" si="8"/>
        <v>-245575</v>
      </c>
      <c r="AN116" s="70">
        <f t="shared" si="8"/>
        <v>-151525</v>
      </c>
      <c r="AO116" s="70">
        <f t="shared" si="8"/>
        <v>-110468.5</v>
      </c>
      <c r="AP116" s="70">
        <f t="shared" si="8"/>
        <v>-178175</v>
      </c>
      <c r="AQ116" s="70">
        <f t="shared" si="8"/>
        <v>-199556</v>
      </c>
      <c r="AR116" s="70">
        <f t="shared" si="8"/>
        <v>-199556</v>
      </c>
      <c r="AS116" s="70">
        <f t="shared" si="8"/>
        <v>-220937</v>
      </c>
      <c r="AT116" s="70">
        <f t="shared" si="8"/>
        <v>-242318</v>
      </c>
      <c r="AU116" s="70">
        <f t="shared" ref="AU116:BL116" si="9">AU114-AU115</f>
        <v>-199556</v>
      </c>
      <c r="AV116" s="70">
        <f t="shared" si="9"/>
        <v>-220937</v>
      </c>
      <c r="AW116" s="70">
        <f t="shared" si="9"/>
        <v>-178175</v>
      </c>
      <c r="AX116" s="70">
        <f t="shared" si="9"/>
        <v>-178175</v>
      </c>
      <c r="AY116" s="70">
        <f t="shared" si="9"/>
        <v>-178175</v>
      </c>
      <c r="AZ116" s="70">
        <f t="shared" si="9"/>
        <v>-110468.5</v>
      </c>
      <c r="BA116" s="70">
        <f t="shared" si="9"/>
        <v>-44526.899999999994</v>
      </c>
      <c r="BB116" s="70">
        <f t="shared" si="9"/>
        <v>-71512.899999999965</v>
      </c>
      <c r="BC116" s="70">
        <f t="shared" si="9"/>
        <v>-79608.700000000012</v>
      </c>
      <c r="BD116" s="70">
        <f t="shared" si="9"/>
        <v>-79608.700000000012</v>
      </c>
      <c r="BE116" s="70">
        <f t="shared" si="9"/>
        <v>-89053.799999999988</v>
      </c>
      <c r="BF116" s="70">
        <f t="shared" si="9"/>
        <v>-97149.599999999977</v>
      </c>
      <c r="BG116" s="70">
        <f t="shared" si="9"/>
        <v>-79608.700000000012</v>
      </c>
      <c r="BH116" s="70">
        <f t="shared" si="9"/>
        <v>-89053.799999999988</v>
      </c>
      <c r="BI116" s="70">
        <f t="shared" si="9"/>
        <v>-71512.899999999965</v>
      </c>
      <c r="BJ116" s="70">
        <f t="shared" si="9"/>
        <v>-71512.899999999965</v>
      </c>
      <c r="BK116" s="70">
        <f t="shared" si="9"/>
        <v>-71512.899999999965</v>
      </c>
      <c r="BL116" s="70">
        <f t="shared" si="9"/>
        <v>-44526.899999999994</v>
      </c>
      <c r="BM116" s="167">
        <f>SUM(D116:BL116)</f>
        <v>-4767590.7000000011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0.23687423687423687</v>
      </c>
      <c r="I117" s="46">
        <f>'REV-REVCALC_CWS'!I22</f>
        <v>0.23687423687423687</v>
      </c>
      <c r="J117" s="46">
        <f>'REV-REVCALC_CWS'!J22</f>
        <v>0.23687423687423687</v>
      </c>
      <c r="K117" s="46">
        <f>'REV-REVCALC_CWS'!K22</f>
        <v>0.23687423687423687</v>
      </c>
      <c r="L117" s="46">
        <f>'REV-REVCALC_CWS'!L22</f>
        <v>0.23687423687423687</v>
      </c>
      <c r="M117" s="46">
        <f>'REV-REVCALC_CWS'!M22</f>
        <v>0.23687423687423687</v>
      </c>
      <c r="N117" s="46">
        <f>'REV-REVCALC_CWS'!N22</f>
        <v>0.23687423687423687</v>
      </c>
      <c r="O117" s="46">
        <f>'REV-REVCALC_CWS'!O22</f>
        <v>0.23687423687423687</v>
      </c>
      <c r="P117" s="46">
        <f>'REV-REVCALC_CWS'!P22</f>
        <v>0.23687423687423687</v>
      </c>
      <c r="Q117" s="46">
        <f>'REV-REVCALC_CWS'!Q22</f>
        <v>0.2356902356902357</v>
      </c>
      <c r="R117" s="46">
        <f>'REV-REVCALC_CWS'!R22</f>
        <v>0.2356902356902357</v>
      </c>
      <c r="S117" s="46">
        <f>'REV-REVCALC_CWS'!S22</f>
        <v>0.2356902356902357</v>
      </c>
      <c r="T117" s="46">
        <f>'REV-REVCALC_CWS'!T22</f>
        <v>0.2356902356902357</v>
      </c>
      <c r="U117" s="46">
        <f>'REV-REVCALC_CWS'!U22</f>
        <v>0.2356902356902357</v>
      </c>
      <c r="V117" s="46">
        <f>'REV-REVCALC_CWS'!V22</f>
        <v>0.2356902356902357</v>
      </c>
      <c r="W117" s="46">
        <f>'REV-REVCALC_CWS'!W22</f>
        <v>0.2356902356902357</v>
      </c>
      <c r="X117" s="46">
        <f>'REV-REVCALC_CWS'!X22</f>
        <v>0.2356902356902357</v>
      </c>
      <c r="Y117" s="46">
        <f>'REV-REVCALC_CWS'!Y22</f>
        <v>0.2356902356902357</v>
      </c>
      <c r="Z117" s="46">
        <f>'REV-REVCALC_CWS'!Z22</f>
        <v>0.2356902356902357</v>
      </c>
      <c r="AA117" s="46">
        <f>'REV-REVCALC_CWS'!AA22</f>
        <v>0.2356902356902357</v>
      </c>
      <c r="AB117" s="46">
        <f>'REV-REVCALC_CWS'!AB22</f>
        <v>0.2356902356902357</v>
      </c>
      <c r="AC117" s="46">
        <f>'REV-REVCALC_CWS'!AC22</f>
        <v>0</v>
      </c>
      <c r="AD117" s="46">
        <f>'REV-REVCALC_CWS'!AD22</f>
        <v>0</v>
      </c>
      <c r="AE117" s="46">
        <f>'REV-REVCALC_CWS'!AE22</f>
        <v>0</v>
      </c>
      <c r="AF117" s="46">
        <f>'REV-REVCALC_CWS'!AF22</f>
        <v>0</v>
      </c>
      <c r="AG117" s="46">
        <f>'REV-REVCALC_CWS'!AG22</f>
        <v>0</v>
      </c>
      <c r="AH117" s="46">
        <f>'REV-REVCALC_CWS'!AH22</f>
        <v>0</v>
      </c>
      <c r="AI117" s="46">
        <f>'REV-REVCALC_CWS'!AI22</f>
        <v>0</v>
      </c>
      <c r="AJ117" s="46">
        <f>'REV-REVCALC_CWS'!AJ22</f>
        <v>0</v>
      </c>
      <c r="AK117" s="46">
        <f>'REV-REVCALC_CWS'!AK22</f>
        <v>0</v>
      </c>
      <c r="AL117" s="46">
        <f>'REV-REVCALC_CWS'!AL22</f>
        <v>0</v>
      </c>
      <c r="AM117" s="46">
        <f>'REV-REVCALC_CWS'!AM22</f>
        <v>0</v>
      </c>
      <c r="AN117" s="46">
        <f>'REV-REVCALC_CWS'!AN22</f>
        <v>0</v>
      </c>
      <c r="AO117" s="46">
        <f>'REV-REVCALC_CWS'!AO22</f>
        <v>0</v>
      </c>
      <c r="AP117" s="46">
        <f>'REV-REVCALC_CWS'!AP22</f>
        <v>0</v>
      </c>
      <c r="AQ117" s="46">
        <f>'REV-REVCALC_CWS'!AQ22</f>
        <v>0</v>
      </c>
      <c r="AR117" s="46">
        <f>'REV-REVCALC_CWS'!AR22</f>
        <v>0</v>
      </c>
      <c r="AS117" s="46">
        <f>'REV-REVCALC_CWS'!AS22</f>
        <v>0</v>
      </c>
      <c r="AT117" s="46">
        <f>'REV-REVCALC_CWS'!AT22</f>
        <v>0</v>
      </c>
      <c r="AU117" s="46">
        <f>'REV-REVCALC_CWS'!AU22</f>
        <v>0</v>
      </c>
      <c r="AV117" s="46">
        <f>'REV-REVCALC_CWS'!AV22</f>
        <v>0</v>
      </c>
      <c r="AW117" s="46">
        <f>'REV-REVCALC_CWS'!AW22</f>
        <v>0</v>
      </c>
      <c r="AX117" s="46">
        <f>'REV-REVCALC_CWS'!AX22</f>
        <v>0</v>
      </c>
      <c r="AY117" s="46">
        <f>'REV-REVCALC_CWS'!AY22</f>
        <v>0</v>
      </c>
      <c r="AZ117" s="46">
        <f>'REV-REVCALC_CWS'!AZ22</f>
        <v>0</v>
      </c>
      <c r="BA117" s="46">
        <f>'REV-REVCALC_CWS'!BA22</f>
        <v>0</v>
      </c>
      <c r="BB117" s="46">
        <f>'REV-REVCALC_CWS'!BB22</f>
        <v>0</v>
      </c>
      <c r="BC117" s="46">
        <f>'REV-REVCALC_CWS'!BC22</f>
        <v>0</v>
      </c>
      <c r="BD117" s="46">
        <f>'REV-REVCALC_CWS'!BD22</f>
        <v>0</v>
      </c>
      <c r="BE117" s="46">
        <f>'REV-REVCALC_CWS'!BE22</f>
        <v>0</v>
      </c>
      <c r="BF117" s="46">
        <f>'REV-REVCALC_CWS'!BF22</f>
        <v>0</v>
      </c>
      <c r="BG117" s="46">
        <f>'REV-REVCALC_CWS'!BG22</f>
        <v>0</v>
      </c>
      <c r="BH117" s="46">
        <f>'REV-REVCALC_CWS'!BH22</f>
        <v>0</v>
      </c>
      <c r="BI117" s="46">
        <f>'REV-REVCALC_CWS'!BI22</f>
        <v>0</v>
      </c>
      <c r="BJ117" s="46">
        <f>'REV-REVCALC_CWS'!BJ22</f>
        <v>0</v>
      </c>
      <c r="BK117" s="46">
        <f>'REV-REVCALC_CWS'!BK22</f>
        <v>0</v>
      </c>
      <c r="BL117" s="46">
        <f>'REV-REVCALC_CWS'!BL22</f>
        <v>0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'REV-REVCALC_CWS'!D33</f>
        <v>0</v>
      </c>
      <c r="E120" s="70">
        <f>'REV-REVCALC_CWS'!E33</f>
        <v>0</v>
      </c>
      <c r="F120" s="70">
        <f>'REV-REVCALC_CWS'!F33</f>
        <v>0</v>
      </c>
      <c r="G120" s="70">
        <f>'REV-REVCALC_CWS'!G33</f>
        <v>0</v>
      </c>
      <c r="H120" s="70">
        <f>'REV-REVCALC_CWS'!H33</f>
        <v>0</v>
      </c>
      <c r="I120" s="70">
        <f>'REV-REVCALC_CWS'!I33</f>
        <v>0</v>
      </c>
      <c r="J120" s="70">
        <f>'REV-REVCALC_CWS'!J33</f>
        <v>0</v>
      </c>
      <c r="K120" s="70">
        <f>'REV-REVCALC_CWS'!K33</f>
        <v>0</v>
      </c>
      <c r="L120" s="70">
        <f>'REV-REVCALC_CWS'!L33</f>
        <v>0</v>
      </c>
      <c r="M120" s="70">
        <f>'REV-REVCALC_CWS'!M33</f>
        <v>0</v>
      </c>
      <c r="N120" s="70">
        <f>'REV-REVCALC_CWS'!N33</f>
        <v>0</v>
      </c>
      <c r="O120" s="70">
        <f>'REV-REVCALC_CWS'!O33</f>
        <v>0</v>
      </c>
      <c r="P120" s="70">
        <f>'REV-REVCALC_CWS'!P33</f>
        <v>0</v>
      </c>
      <c r="Q120" s="70">
        <f>'REV-REVCALC_CWS'!Q33</f>
        <v>1687.5</v>
      </c>
      <c r="R120" s="70">
        <f>'REV-REVCALC_CWS'!R33</f>
        <v>2812.5</v>
      </c>
      <c r="S120" s="70">
        <f>'REV-REVCALC_CWS'!S33</f>
        <v>3187.5</v>
      </c>
      <c r="T120" s="70">
        <f>'REV-REVCALC_CWS'!T33</f>
        <v>3187.5</v>
      </c>
      <c r="U120" s="70">
        <f>'REV-REVCALC_CWS'!U33</f>
        <v>3562.5</v>
      </c>
      <c r="V120" s="70">
        <f>'REV-REVCALC_CWS'!V33</f>
        <v>3937.5</v>
      </c>
      <c r="W120" s="70">
        <f>'REV-REVCALC_CWS'!W33</f>
        <v>3187.5</v>
      </c>
      <c r="X120" s="70">
        <f>'REV-REVCALC_CWS'!X33</f>
        <v>3562.5</v>
      </c>
      <c r="Y120" s="70">
        <f>'REV-REVCALC_CWS'!Y33</f>
        <v>2812.5</v>
      </c>
      <c r="Z120" s="70">
        <f>'REV-REVCALC_CWS'!Z33</f>
        <v>2812.5</v>
      </c>
      <c r="AA120" s="70">
        <f>'REV-REVCALC_CWS'!AA33</f>
        <v>2812.5</v>
      </c>
      <c r="AB120" s="70">
        <f>'REV-REVCALC_CWS'!AB33</f>
        <v>1687.5</v>
      </c>
      <c r="AC120" s="70">
        <f>'REV-REVCALC_CWS'!AC33</f>
        <v>2337.5</v>
      </c>
      <c r="AD120" s="70">
        <f>'REV-REVCALC_CWS'!AD33</f>
        <v>3825</v>
      </c>
      <c r="AE120" s="70">
        <f>'REV-REVCALC_CWS'!AE33</f>
        <v>4462.5</v>
      </c>
      <c r="AF120" s="70">
        <f>'REV-REVCALC_CWS'!AF33</f>
        <v>4462.5</v>
      </c>
      <c r="AG120" s="70">
        <f>'REV-REVCALC_CWS'!AG33</f>
        <v>4887.5</v>
      </c>
      <c r="AH120" s="70">
        <f>'REV-REVCALC_CWS'!AH33</f>
        <v>5312.5</v>
      </c>
      <c r="AI120" s="70">
        <f>'REV-REVCALC_CWS'!AI33</f>
        <v>4462.5</v>
      </c>
      <c r="AJ120" s="70">
        <f>'REV-REVCALC_CWS'!AJ33</f>
        <v>4887.5</v>
      </c>
      <c r="AK120" s="70">
        <f>'REV-REVCALC_CWS'!AK33</f>
        <v>3825</v>
      </c>
      <c r="AL120" s="70">
        <f>'REV-REVCALC_CWS'!AL33</f>
        <v>3825</v>
      </c>
      <c r="AM120" s="70">
        <f>'REV-REVCALC_CWS'!AM33</f>
        <v>3825</v>
      </c>
      <c r="AN120" s="70">
        <f>'REV-REVCALC_CWS'!AN33</f>
        <v>2337.5</v>
      </c>
      <c r="AO120" s="70">
        <f>'REV-REVCALC_CWS'!AO33</f>
        <v>1890</v>
      </c>
      <c r="AP120" s="70">
        <f>'REV-REVCALC_CWS'!AP33</f>
        <v>3150</v>
      </c>
      <c r="AQ120" s="70">
        <f>'REV-REVCALC_CWS'!AQ33</f>
        <v>3465</v>
      </c>
      <c r="AR120" s="70">
        <f>'REV-REVCALC_CWS'!AR33</f>
        <v>3465</v>
      </c>
      <c r="AS120" s="70">
        <f>'REV-REVCALC_CWS'!AS33</f>
        <v>3780</v>
      </c>
      <c r="AT120" s="70">
        <f>'REV-REVCALC_CWS'!AT33</f>
        <v>4095</v>
      </c>
      <c r="AU120" s="70">
        <f>'REV-REVCALC_CWS'!AU33</f>
        <v>3465</v>
      </c>
      <c r="AV120" s="70">
        <f>'REV-REVCALC_CWS'!AV33</f>
        <v>3780</v>
      </c>
      <c r="AW120" s="70">
        <f>'REV-REVCALC_CWS'!AW33</f>
        <v>3150</v>
      </c>
      <c r="AX120" s="70">
        <f>'REV-REVCALC_CWS'!AX33</f>
        <v>3150</v>
      </c>
      <c r="AY120" s="70">
        <f>'REV-REVCALC_CWS'!AY33</f>
        <v>3150</v>
      </c>
      <c r="AZ120" s="70">
        <f>'REV-REVCALC_CWS'!AZ33</f>
        <v>1890</v>
      </c>
      <c r="BA120" s="70">
        <f>'REV-REVCALC_CWS'!BA33</f>
        <v>945</v>
      </c>
      <c r="BB120" s="70">
        <f>'REV-REVCALC_CWS'!BB33</f>
        <v>1575</v>
      </c>
      <c r="BC120" s="70">
        <f>'REV-REVCALC_CWS'!BC33</f>
        <v>1575</v>
      </c>
      <c r="BD120" s="70">
        <f>'REV-REVCALC_CWS'!BD33</f>
        <v>1575</v>
      </c>
      <c r="BE120" s="70">
        <f>'REV-REVCALC_CWS'!BE33</f>
        <v>1890</v>
      </c>
      <c r="BF120" s="70">
        <f>'REV-REVCALC_CWS'!BF33</f>
        <v>2205</v>
      </c>
      <c r="BG120" s="70">
        <f>'REV-REVCALC_CWS'!BG33</f>
        <v>1575</v>
      </c>
      <c r="BH120" s="70">
        <f>'REV-REVCALC_CWS'!BH33</f>
        <v>1890</v>
      </c>
      <c r="BI120" s="70">
        <f>'REV-REVCALC_CWS'!BI33</f>
        <v>1575</v>
      </c>
      <c r="BJ120" s="70">
        <f>'REV-REVCALC_CWS'!BJ33</f>
        <v>1575</v>
      </c>
      <c r="BK120" s="70">
        <f>'REV-REVCALC_CWS'!BK33</f>
        <v>1575</v>
      </c>
      <c r="BL120" s="70">
        <f>'REV-REVCALC_CWS'!BL33</f>
        <v>945</v>
      </c>
      <c r="BM120" s="167">
        <f>SUM(D120:BL120)</f>
        <v>141030</v>
      </c>
    </row>
    <row r="121" spans="2:65" s="33" customFormat="1" x14ac:dyDescent="0.15">
      <c r="B121" s="47" t="s">
        <v>370</v>
      </c>
      <c r="D121" s="70">
        <f>'REV-REVCALC_CWS'!D34</f>
        <v>0</v>
      </c>
      <c r="E121" s="70">
        <f>'REV-REVCALC_CWS'!E34</f>
        <v>0</v>
      </c>
      <c r="F121" s="70">
        <f>'REV-REVCALC_CWS'!F34</f>
        <v>0</v>
      </c>
      <c r="G121" s="70">
        <f>'REV-REVCALC_CWS'!G34</f>
        <v>0</v>
      </c>
      <c r="H121" s="70">
        <f>'REV-REVCALC_CWS'!H34</f>
        <v>0</v>
      </c>
      <c r="I121" s="70">
        <f>'REV-REVCALC_CWS'!I34</f>
        <v>0</v>
      </c>
      <c r="J121" s="70">
        <f>'REV-REVCALC_CWS'!J34</f>
        <v>0</v>
      </c>
      <c r="K121" s="70">
        <f>'REV-REVCALC_CWS'!K34</f>
        <v>0</v>
      </c>
      <c r="L121" s="70">
        <f>'REV-REVCALC_CWS'!L34</f>
        <v>0</v>
      </c>
      <c r="M121" s="70">
        <f>'REV-REVCALC_CWS'!M34</f>
        <v>0</v>
      </c>
      <c r="N121" s="70">
        <f>'REV-REVCALC_CWS'!N34</f>
        <v>0</v>
      </c>
      <c r="O121" s="70">
        <f>'REV-REVCALC_CWS'!O34</f>
        <v>0</v>
      </c>
      <c r="P121" s="70">
        <f>'REV-REVCALC_CWS'!P34</f>
        <v>0</v>
      </c>
      <c r="Q121" s="70">
        <f>'REV-REVCALC_CWS'!Q34</f>
        <v>225</v>
      </c>
      <c r="R121" s="70">
        <f>'REV-REVCALC_CWS'!R34</f>
        <v>375</v>
      </c>
      <c r="S121" s="70">
        <f>'REV-REVCALC_CWS'!S34</f>
        <v>425</v>
      </c>
      <c r="T121" s="70">
        <f>'REV-REVCALC_CWS'!T34</f>
        <v>575</v>
      </c>
      <c r="U121" s="70">
        <f>'REV-REVCALC_CWS'!U34</f>
        <v>625</v>
      </c>
      <c r="V121" s="70">
        <f>'REV-REVCALC_CWS'!V34</f>
        <v>700</v>
      </c>
      <c r="W121" s="70">
        <f>'REV-REVCALC_CWS'!W34</f>
        <v>575</v>
      </c>
      <c r="X121" s="70">
        <f>'REV-REVCALC_CWS'!X34</f>
        <v>625</v>
      </c>
      <c r="Y121" s="70">
        <f>'REV-REVCALC_CWS'!Y34</f>
        <v>500</v>
      </c>
      <c r="Z121" s="70">
        <f>'REV-REVCALC_CWS'!Z34</f>
        <v>500</v>
      </c>
      <c r="AA121" s="70">
        <f>'REV-REVCALC_CWS'!AA34</f>
        <v>500</v>
      </c>
      <c r="AB121" s="70">
        <f>'REV-REVCALC_CWS'!AB34</f>
        <v>300</v>
      </c>
      <c r="AC121" s="70">
        <f>'REV-REVCALC_CWS'!AC34</f>
        <v>500</v>
      </c>
      <c r="AD121" s="70">
        <f>'REV-REVCALC_CWS'!AD34</f>
        <v>825</v>
      </c>
      <c r="AE121" s="70">
        <f>'REV-REVCALC_CWS'!AE34</f>
        <v>950</v>
      </c>
      <c r="AF121" s="70">
        <f>'REV-REVCALC_CWS'!AF34</f>
        <v>1100</v>
      </c>
      <c r="AG121" s="70">
        <f>'REV-REVCALC_CWS'!AG34</f>
        <v>1200</v>
      </c>
      <c r="AH121" s="70">
        <f>'REV-REVCALC_CWS'!AH34</f>
        <v>1325</v>
      </c>
      <c r="AI121" s="70">
        <f>'REV-REVCALC_CWS'!AI34</f>
        <v>1100</v>
      </c>
      <c r="AJ121" s="70">
        <f>'REV-REVCALC_CWS'!AJ34</f>
        <v>1200</v>
      </c>
      <c r="AK121" s="70">
        <f>'REV-REVCALC_CWS'!AK34</f>
        <v>950</v>
      </c>
      <c r="AL121" s="70">
        <f>'REV-REVCALC_CWS'!AL34</f>
        <v>950</v>
      </c>
      <c r="AM121" s="70">
        <f>'REV-REVCALC_CWS'!AM34</f>
        <v>950</v>
      </c>
      <c r="AN121" s="70">
        <f>'REV-REVCALC_CWS'!AN34</f>
        <v>575</v>
      </c>
      <c r="AO121" s="70">
        <f>'REV-REVCALC_CWS'!AO34</f>
        <v>910</v>
      </c>
      <c r="AP121" s="70">
        <f>'REV-REVCALC_CWS'!AP34</f>
        <v>1505</v>
      </c>
      <c r="AQ121" s="70">
        <f>'REV-REVCALC_CWS'!AQ34</f>
        <v>1715</v>
      </c>
      <c r="AR121" s="70">
        <f>'REV-REVCALC_CWS'!AR34</f>
        <v>1925</v>
      </c>
      <c r="AS121" s="70">
        <f>'REV-REVCALC_CWS'!AS34</f>
        <v>2100</v>
      </c>
      <c r="AT121" s="70">
        <f>'REV-REVCALC_CWS'!AT34</f>
        <v>2310</v>
      </c>
      <c r="AU121" s="70">
        <f>'REV-REVCALC_CWS'!AU34</f>
        <v>1925</v>
      </c>
      <c r="AV121" s="70">
        <f>'REV-REVCALC_CWS'!AV34</f>
        <v>2100</v>
      </c>
      <c r="AW121" s="70">
        <f>'REV-REVCALC_CWS'!AW34</f>
        <v>1680</v>
      </c>
      <c r="AX121" s="70">
        <f>'REV-REVCALC_CWS'!AX34</f>
        <v>1680</v>
      </c>
      <c r="AY121" s="70">
        <f>'REV-REVCALC_CWS'!AY34</f>
        <v>1680</v>
      </c>
      <c r="AZ121" s="70">
        <f>'REV-REVCALC_CWS'!AZ34</f>
        <v>1015</v>
      </c>
      <c r="BA121" s="70">
        <f>'REV-REVCALC_CWS'!BA34</f>
        <v>1015</v>
      </c>
      <c r="BB121" s="70">
        <f>'REV-REVCALC_CWS'!BB34</f>
        <v>1680</v>
      </c>
      <c r="BC121" s="70">
        <f>'REV-REVCALC_CWS'!BC34</f>
        <v>1890</v>
      </c>
      <c r="BD121" s="70">
        <f>'REV-REVCALC_CWS'!BD34</f>
        <v>2100</v>
      </c>
      <c r="BE121" s="70">
        <f>'REV-REVCALC_CWS'!BE34</f>
        <v>2310</v>
      </c>
      <c r="BF121" s="70">
        <f>'REV-REVCALC_CWS'!BF34</f>
        <v>2555</v>
      </c>
      <c r="BG121" s="70">
        <f>'REV-REVCALC_CWS'!BG34</f>
        <v>2100</v>
      </c>
      <c r="BH121" s="70">
        <f>'REV-REVCALC_CWS'!BH34</f>
        <v>2310</v>
      </c>
      <c r="BI121" s="70">
        <f>'REV-REVCALC_CWS'!BI34</f>
        <v>1855</v>
      </c>
      <c r="BJ121" s="70">
        <f>'REV-REVCALC_CWS'!BJ34</f>
        <v>1855</v>
      </c>
      <c r="BK121" s="70">
        <f>'REV-REVCALC_CWS'!BK34</f>
        <v>1855</v>
      </c>
      <c r="BL121" s="70">
        <f>'REV-REVCALC_CWS'!BL34</f>
        <v>1120</v>
      </c>
      <c r="BM121" s="167">
        <f>SUM(D121:BL121)</f>
        <v>60740</v>
      </c>
    </row>
    <row r="122" spans="2:65" s="33" customFormat="1" x14ac:dyDescent="0.15">
      <c r="B122" s="14" t="s">
        <v>374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1912.5</v>
      </c>
      <c r="R122" s="70">
        <f t="shared" si="10"/>
        <v>3187.5</v>
      </c>
      <c r="S122" s="70">
        <f t="shared" si="10"/>
        <v>3612.5</v>
      </c>
      <c r="T122" s="70">
        <f t="shared" si="10"/>
        <v>3762.5</v>
      </c>
      <c r="U122" s="70">
        <f t="shared" si="10"/>
        <v>4187.5</v>
      </c>
      <c r="V122" s="70">
        <f t="shared" si="10"/>
        <v>4637.5</v>
      </c>
      <c r="W122" s="70">
        <f t="shared" si="10"/>
        <v>3762.5</v>
      </c>
      <c r="X122" s="70">
        <f t="shared" si="10"/>
        <v>4187.5</v>
      </c>
      <c r="Y122" s="70">
        <f t="shared" si="10"/>
        <v>3312.5</v>
      </c>
      <c r="Z122" s="70">
        <f t="shared" si="10"/>
        <v>3312.5</v>
      </c>
      <c r="AA122" s="70">
        <f t="shared" si="10"/>
        <v>3312.5</v>
      </c>
      <c r="AB122" s="70">
        <f t="shared" si="10"/>
        <v>1987.5</v>
      </c>
      <c r="AC122" s="70">
        <f t="shared" si="10"/>
        <v>2837.5</v>
      </c>
      <c r="AD122" s="70">
        <f t="shared" si="10"/>
        <v>4650</v>
      </c>
      <c r="AE122" s="70">
        <f t="shared" si="10"/>
        <v>5412.5</v>
      </c>
      <c r="AF122" s="70">
        <f t="shared" si="10"/>
        <v>5562.5</v>
      </c>
      <c r="AG122" s="70">
        <f t="shared" si="10"/>
        <v>6087.5</v>
      </c>
      <c r="AH122" s="70">
        <f t="shared" si="10"/>
        <v>6637.5</v>
      </c>
      <c r="AI122" s="70">
        <f t="shared" si="10"/>
        <v>5562.5</v>
      </c>
      <c r="AJ122" s="70">
        <f t="shared" si="10"/>
        <v>6087.5</v>
      </c>
      <c r="AK122" s="70">
        <f t="shared" si="10"/>
        <v>4775</v>
      </c>
      <c r="AL122" s="70">
        <f t="shared" si="10"/>
        <v>4775</v>
      </c>
      <c r="AM122" s="70">
        <f t="shared" si="10"/>
        <v>4775</v>
      </c>
      <c r="AN122" s="70">
        <f t="shared" si="10"/>
        <v>2912.5</v>
      </c>
      <c r="AO122" s="70">
        <f t="shared" si="10"/>
        <v>2800</v>
      </c>
      <c r="AP122" s="70">
        <f t="shared" si="10"/>
        <v>4655</v>
      </c>
      <c r="AQ122" s="70">
        <f t="shared" si="10"/>
        <v>5180</v>
      </c>
      <c r="AR122" s="70">
        <f t="shared" si="10"/>
        <v>5390</v>
      </c>
      <c r="AS122" s="70">
        <f t="shared" si="10"/>
        <v>5880</v>
      </c>
      <c r="AT122" s="70">
        <f t="shared" si="10"/>
        <v>6405</v>
      </c>
      <c r="AU122" s="70">
        <f t="shared" si="10"/>
        <v>5390</v>
      </c>
      <c r="AV122" s="70">
        <f t="shared" si="10"/>
        <v>5880</v>
      </c>
      <c r="AW122" s="70">
        <f t="shared" si="10"/>
        <v>4830</v>
      </c>
      <c r="AX122" s="70">
        <f t="shared" si="10"/>
        <v>4830</v>
      </c>
      <c r="AY122" s="70">
        <f t="shared" si="10"/>
        <v>4830</v>
      </c>
      <c r="AZ122" s="70">
        <f t="shared" si="10"/>
        <v>2905</v>
      </c>
      <c r="BA122" s="70">
        <f t="shared" si="10"/>
        <v>1960</v>
      </c>
      <c r="BB122" s="70">
        <f t="shared" si="10"/>
        <v>3255</v>
      </c>
      <c r="BC122" s="70">
        <f t="shared" si="10"/>
        <v>3465</v>
      </c>
      <c r="BD122" s="70">
        <f t="shared" si="10"/>
        <v>3675</v>
      </c>
      <c r="BE122" s="70">
        <f t="shared" si="10"/>
        <v>4200</v>
      </c>
      <c r="BF122" s="70">
        <f t="shared" si="10"/>
        <v>4760</v>
      </c>
      <c r="BG122" s="70">
        <f t="shared" si="10"/>
        <v>3675</v>
      </c>
      <c r="BH122" s="70">
        <f t="shared" si="10"/>
        <v>4200</v>
      </c>
      <c r="BI122" s="70">
        <f t="shared" si="10"/>
        <v>3430</v>
      </c>
      <c r="BJ122" s="70">
        <f t="shared" si="10"/>
        <v>3430</v>
      </c>
      <c r="BK122" s="70">
        <f t="shared" si="10"/>
        <v>3430</v>
      </c>
      <c r="BL122" s="70">
        <f t="shared" si="10"/>
        <v>2065</v>
      </c>
      <c r="BM122" s="167">
        <f>SUM(D122:BL122)</f>
        <v>201770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'REV-REVCALC_CWS'!D37</f>
        <v>0</v>
      </c>
      <c r="E125" s="70">
        <f>'REV-REVCALC_CWS'!E37</f>
        <v>0</v>
      </c>
      <c r="F125" s="70">
        <f>'REV-REVCALC_CWS'!F37</f>
        <v>0</v>
      </c>
      <c r="G125" s="70">
        <f>'REV-REVCALC_CWS'!G37</f>
        <v>0</v>
      </c>
      <c r="H125" s="70">
        <f>'REV-REVCALC_CWS'!H37</f>
        <v>0</v>
      </c>
      <c r="I125" s="70">
        <f>'REV-REVCALC_CWS'!I37</f>
        <v>0</v>
      </c>
      <c r="J125" s="70">
        <f>'REV-REVCALC_CWS'!J37</f>
        <v>0</v>
      </c>
      <c r="K125" s="70">
        <f>'REV-REVCALC_CWS'!K37</f>
        <v>0</v>
      </c>
      <c r="L125" s="70">
        <f>'REV-REVCALC_CWS'!L37</f>
        <v>0</v>
      </c>
      <c r="M125" s="70">
        <f>'REV-REVCALC_CWS'!M37</f>
        <v>0</v>
      </c>
      <c r="N125" s="70">
        <f>'REV-REVCALC_CWS'!N37</f>
        <v>0</v>
      </c>
      <c r="O125" s="70">
        <f>'REV-REVCALC_CWS'!O37</f>
        <v>0</v>
      </c>
      <c r="P125" s="70">
        <f>'REV-REVCALC_CWS'!P37</f>
        <v>0</v>
      </c>
      <c r="Q125" s="70">
        <f>'REV-REVCALC_CWS'!Q37</f>
        <v>175</v>
      </c>
      <c r="R125" s="70">
        <f>'REV-REVCALC_CWS'!R37</f>
        <v>275</v>
      </c>
      <c r="S125" s="70">
        <f>'REV-REVCALC_CWS'!S37</f>
        <v>300</v>
      </c>
      <c r="T125" s="70">
        <f>'REV-REVCALC_CWS'!T37</f>
        <v>300</v>
      </c>
      <c r="U125" s="70">
        <f>'REV-REVCALC_CWS'!U37</f>
        <v>325</v>
      </c>
      <c r="V125" s="70">
        <f>'REV-REVCALC_CWS'!V37</f>
        <v>350</v>
      </c>
      <c r="W125" s="70">
        <f>'REV-REVCALC_CWS'!W37</f>
        <v>300</v>
      </c>
      <c r="X125" s="70">
        <f>'REV-REVCALC_CWS'!X37</f>
        <v>325</v>
      </c>
      <c r="Y125" s="70">
        <f>'REV-REVCALC_CWS'!Y37</f>
        <v>275</v>
      </c>
      <c r="Z125" s="70">
        <f>'REV-REVCALC_CWS'!Z37</f>
        <v>275</v>
      </c>
      <c r="AA125" s="70">
        <f>'REV-REVCALC_CWS'!AA37</f>
        <v>275</v>
      </c>
      <c r="AB125" s="70">
        <f>'REV-REVCALC_CWS'!AB37</f>
        <v>175</v>
      </c>
      <c r="AC125" s="70">
        <f>'REV-REVCALC_CWS'!AC37</f>
        <v>450</v>
      </c>
      <c r="AD125" s="70">
        <f>'REV-REVCALC_CWS'!AD37</f>
        <v>725</v>
      </c>
      <c r="AE125" s="70">
        <f>'REV-REVCALC_CWS'!AE37</f>
        <v>800</v>
      </c>
      <c r="AF125" s="70">
        <f>'REV-REVCALC_CWS'!AF37</f>
        <v>800</v>
      </c>
      <c r="AG125" s="70">
        <f>'REV-REVCALC_CWS'!AG37</f>
        <v>875</v>
      </c>
      <c r="AH125" s="70">
        <f>'REV-REVCALC_CWS'!AH37</f>
        <v>975</v>
      </c>
      <c r="AI125" s="70">
        <f>'REV-REVCALC_CWS'!AI37</f>
        <v>800</v>
      </c>
      <c r="AJ125" s="70">
        <f>'REV-REVCALC_CWS'!AJ37</f>
        <v>875</v>
      </c>
      <c r="AK125" s="70">
        <f>'REV-REVCALC_CWS'!AK37</f>
        <v>725</v>
      </c>
      <c r="AL125" s="70">
        <f>'REV-REVCALC_CWS'!AL37</f>
        <v>725</v>
      </c>
      <c r="AM125" s="70">
        <f>'REV-REVCALC_CWS'!AM37</f>
        <v>725</v>
      </c>
      <c r="AN125" s="70">
        <f>'REV-REVCALC_CWS'!AN37</f>
        <v>450</v>
      </c>
      <c r="AO125" s="70">
        <f>'REV-REVCALC_CWS'!AO37</f>
        <v>625</v>
      </c>
      <c r="AP125" s="70">
        <f>'REV-REVCALC_CWS'!AP37</f>
        <v>1000</v>
      </c>
      <c r="AQ125" s="70">
        <f>'REV-REVCALC_CWS'!AQ37</f>
        <v>1125</v>
      </c>
      <c r="AR125" s="70">
        <f>'REV-REVCALC_CWS'!AR37</f>
        <v>1125</v>
      </c>
      <c r="AS125" s="70">
        <f>'REV-REVCALC_CWS'!AS37</f>
        <v>1250</v>
      </c>
      <c r="AT125" s="70">
        <f>'REV-REVCALC_CWS'!AT37</f>
        <v>1375</v>
      </c>
      <c r="AU125" s="70">
        <f>'REV-REVCALC_CWS'!AU37</f>
        <v>1125</v>
      </c>
      <c r="AV125" s="70">
        <f>'REV-REVCALC_CWS'!AV37</f>
        <v>1250</v>
      </c>
      <c r="AW125" s="70">
        <f>'REV-REVCALC_CWS'!AW37</f>
        <v>1000</v>
      </c>
      <c r="AX125" s="70">
        <f>'REV-REVCALC_CWS'!AX37</f>
        <v>1000</v>
      </c>
      <c r="AY125" s="70">
        <f>'REV-REVCALC_CWS'!AY37</f>
        <v>1000</v>
      </c>
      <c r="AZ125" s="70">
        <f>'REV-REVCALC_CWS'!AZ37</f>
        <v>625</v>
      </c>
      <c r="BA125" s="70">
        <f>'REV-REVCALC_CWS'!BA37</f>
        <v>750</v>
      </c>
      <c r="BB125" s="70">
        <f>'REV-REVCALC_CWS'!BB37</f>
        <v>1200</v>
      </c>
      <c r="BC125" s="70">
        <f>'REV-REVCALC_CWS'!BC37</f>
        <v>1350</v>
      </c>
      <c r="BD125" s="70">
        <f>'REV-REVCALC_CWS'!BD37</f>
        <v>1350</v>
      </c>
      <c r="BE125" s="70">
        <f>'REV-REVCALC_CWS'!BE37</f>
        <v>1500</v>
      </c>
      <c r="BF125" s="70">
        <f>'REV-REVCALC_CWS'!BF37</f>
        <v>1625</v>
      </c>
      <c r="BG125" s="70">
        <f>'REV-REVCALC_CWS'!BG37</f>
        <v>1350</v>
      </c>
      <c r="BH125" s="70">
        <f>'REV-REVCALC_CWS'!BH37</f>
        <v>1500</v>
      </c>
      <c r="BI125" s="70">
        <f>'REV-REVCALC_CWS'!BI37</f>
        <v>1200</v>
      </c>
      <c r="BJ125" s="70">
        <f>'REV-REVCALC_CWS'!BJ37</f>
        <v>1200</v>
      </c>
      <c r="BK125" s="70">
        <f>'REV-REVCALC_CWS'!BK37</f>
        <v>1200</v>
      </c>
      <c r="BL125" s="70">
        <f>'REV-REVCALC_CWS'!BL37</f>
        <v>750</v>
      </c>
      <c r="BM125" s="167">
        <f>SUM(D125:BL125)</f>
        <v>39750</v>
      </c>
    </row>
    <row r="126" spans="2:65" s="33" customFormat="1" x14ac:dyDescent="0.15">
      <c r="B126" s="47" t="s">
        <v>372</v>
      </c>
      <c r="D126" s="70">
        <f>'REV-REVCALC_CWS'!D38</f>
        <v>0</v>
      </c>
      <c r="E126" s="70">
        <f>'REV-REVCALC_CWS'!E38</f>
        <v>0</v>
      </c>
      <c r="F126" s="70">
        <f>'REV-REVCALC_CWS'!F38</f>
        <v>0</v>
      </c>
      <c r="G126" s="70">
        <f>'REV-REVCALC_CWS'!G38</f>
        <v>0</v>
      </c>
      <c r="H126" s="70">
        <f>'REV-REVCALC_CWS'!H38</f>
        <v>0</v>
      </c>
      <c r="I126" s="70">
        <f>'REV-REVCALC_CWS'!I38</f>
        <v>0</v>
      </c>
      <c r="J126" s="70">
        <f>'REV-REVCALC_CWS'!J38</f>
        <v>0</v>
      </c>
      <c r="K126" s="70">
        <f>'REV-REVCALC_CWS'!K38</f>
        <v>0</v>
      </c>
      <c r="L126" s="70">
        <f>'REV-REVCALC_CWS'!L38</f>
        <v>0</v>
      </c>
      <c r="M126" s="70">
        <f>'REV-REVCALC_CWS'!M38</f>
        <v>0</v>
      </c>
      <c r="N126" s="70">
        <f>'REV-REVCALC_CWS'!N38</f>
        <v>0</v>
      </c>
      <c r="O126" s="70">
        <f>'REV-REVCALC_CWS'!O38</f>
        <v>0</v>
      </c>
      <c r="P126" s="70">
        <f>'REV-REVCALC_CWS'!P38</f>
        <v>0</v>
      </c>
      <c r="Q126" s="70">
        <f>'REV-REVCALC_CWS'!Q38</f>
        <v>1181.25</v>
      </c>
      <c r="R126" s="70">
        <f>'REV-REVCALC_CWS'!R38</f>
        <v>1856.25</v>
      </c>
      <c r="S126" s="70">
        <f>'REV-REVCALC_CWS'!S38</f>
        <v>2025</v>
      </c>
      <c r="T126" s="70">
        <f>'REV-REVCALC_CWS'!T38</f>
        <v>2362.5</v>
      </c>
      <c r="U126" s="70">
        <f>'REV-REVCALC_CWS'!U38</f>
        <v>2700</v>
      </c>
      <c r="V126" s="70">
        <f>'REV-REVCALC_CWS'!V38</f>
        <v>2868.75</v>
      </c>
      <c r="W126" s="70">
        <f>'REV-REVCALC_CWS'!W38</f>
        <v>2362.5</v>
      </c>
      <c r="X126" s="70">
        <f>'REV-REVCALC_CWS'!X38</f>
        <v>2700</v>
      </c>
      <c r="Y126" s="70">
        <f>'REV-REVCALC_CWS'!Y38</f>
        <v>2193.75</v>
      </c>
      <c r="Z126" s="70">
        <f>'REV-REVCALC_CWS'!Z38</f>
        <v>2193.75</v>
      </c>
      <c r="AA126" s="70">
        <f>'REV-REVCALC_CWS'!AA38</f>
        <v>2193.75</v>
      </c>
      <c r="AB126" s="70">
        <f>'REV-REVCALC_CWS'!AB38</f>
        <v>1350</v>
      </c>
      <c r="AC126" s="70">
        <f>'REV-REVCALC_CWS'!AC38</f>
        <v>4781.25</v>
      </c>
      <c r="AD126" s="70">
        <f>'REV-REVCALC_CWS'!AD38</f>
        <v>7650</v>
      </c>
      <c r="AE126" s="70">
        <f>'REV-REVCALC_CWS'!AE38</f>
        <v>8415</v>
      </c>
      <c r="AF126" s="70">
        <f>'REV-REVCALC_CWS'!AF38</f>
        <v>8797.5</v>
      </c>
      <c r="AG126" s="70">
        <f>'REV-REVCALC_CWS'!AG38</f>
        <v>9753.75</v>
      </c>
      <c r="AH126" s="70">
        <f>'REV-REVCALC_CWS'!AH38</f>
        <v>10710</v>
      </c>
      <c r="AI126" s="70">
        <f>'REV-REVCALC_CWS'!AI38</f>
        <v>8797.5</v>
      </c>
      <c r="AJ126" s="70">
        <f>'REV-REVCALC_CWS'!AJ38</f>
        <v>9753.75</v>
      </c>
      <c r="AK126" s="70">
        <f>'REV-REVCALC_CWS'!AK38</f>
        <v>8032.5</v>
      </c>
      <c r="AL126" s="70">
        <f>'REV-REVCALC_CWS'!AL38</f>
        <v>8032.5</v>
      </c>
      <c r="AM126" s="70">
        <f>'REV-REVCALC_CWS'!AM38</f>
        <v>8032.5</v>
      </c>
      <c r="AN126" s="70">
        <f>'REV-REVCALC_CWS'!AN38</f>
        <v>4972.5</v>
      </c>
      <c r="AO126" s="70">
        <f>'REV-REVCALC_CWS'!AO38</f>
        <v>10125</v>
      </c>
      <c r="AP126" s="70">
        <f>'REV-REVCALC_CWS'!AP38</f>
        <v>16200</v>
      </c>
      <c r="AQ126" s="70">
        <f>'REV-REVCALC_CWS'!AQ38</f>
        <v>18022.5</v>
      </c>
      <c r="AR126" s="70">
        <f>'REV-REVCALC_CWS'!AR38</f>
        <v>18427.5</v>
      </c>
      <c r="AS126" s="70">
        <f>'REV-REVCALC_CWS'!AS38</f>
        <v>20452.5</v>
      </c>
      <c r="AT126" s="70">
        <f>'REV-REVCALC_CWS'!AT38</f>
        <v>22477.5</v>
      </c>
      <c r="AU126" s="70">
        <f>'REV-REVCALC_CWS'!AU38</f>
        <v>18427.5</v>
      </c>
      <c r="AV126" s="70">
        <f>'REV-REVCALC_CWS'!AV38</f>
        <v>20452.5</v>
      </c>
      <c r="AW126" s="70">
        <f>'REV-REVCALC_CWS'!AW38</f>
        <v>16605</v>
      </c>
      <c r="AX126" s="70">
        <f>'REV-REVCALC_CWS'!AX38</f>
        <v>16605</v>
      </c>
      <c r="AY126" s="70">
        <f>'REV-REVCALC_CWS'!AY38</f>
        <v>16605</v>
      </c>
      <c r="AZ126" s="70">
        <f>'REV-REVCALC_CWS'!AZ38</f>
        <v>10327.5</v>
      </c>
      <c r="BA126" s="70">
        <f>'REV-REVCALC_CWS'!BA38</f>
        <v>16200</v>
      </c>
      <c r="BB126" s="70">
        <f>'REV-REVCALC_CWS'!BB38</f>
        <v>25920</v>
      </c>
      <c r="BC126" s="70">
        <f>'REV-REVCALC_CWS'!BC38</f>
        <v>28957.5</v>
      </c>
      <c r="BD126" s="70">
        <f>'REV-REVCALC_CWS'!BD38</f>
        <v>29362.5</v>
      </c>
      <c r="BE126" s="70">
        <f>'REV-REVCALC_CWS'!BE38</f>
        <v>32602.5</v>
      </c>
      <c r="BF126" s="70">
        <f>'REV-REVCALC_CWS'!BF38</f>
        <v>35640</v>
      </c>
      <c r="BG126" s="70">
        <f>'REV-REVCALC_CWS'!BG38</f>
        <v>29362.5</v>
      </c>
      <c r="BH126" s="70">
        <f>'REV-REVCALC_CWS'!BH38</f>
        <v>32602.5</v>
      </c>
      <c r="BI126" s="70">
        <f>'REV-REVCALC_CWS'!BI38</f>
        <v>26325</v>
      </c>
      <c r="BJ126" s="70">
        <f>'REV-REVCALC_CWS'!BJ38</f>
        <v>26325</v>
      </c>
      <c r="BK126" s="70">
        <f>'REV-REVCALC_CWS'!BK38</f>
        <v>26325</v>
      </c>
      <c r="BL126" s="70">
        <f>'REV-REVCALC_CWS'!BL38</f>
        <v>16402.5</v>
      </c>
      <c r="BM126" s="167">
        <f>SUM(D126:BL126)</f>
        <v>654468.75</v>
      </c>
    </row>
    <row r="127" spans="2:65" s="33" customFormat="1" x14ac:dyDescent="0.15">
      <c r="B127" s="14" t="s">
        <v>375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0</v>
      </c>
      <c r="I127" s="70">
        <f t="shared" si="11"/>
        <v>0</v>
      </c>
      <c r="J127" s="70">
        <f t="shared" si="11"/>
        <v>0</v>
      </c>
      <c r="K127" s="70">
        <f t="shared" si="11"/>
        <v>0</v>
      </c>
      <c r="L127" s="70">
        <f t="shared" si="11"/>
        <v>0</v>
      </c>
      <c r="M127" s="70">
        <f t="shared" si="11"/>
        <v>0</v>
      </c>
      <c r="N127" s="70">
        <f t="shared" si="11"/>
        <v>0</v>
      </c>
      <c r="O127" s="70">
        <f t="shared" si="11"/>
        <v>0</v>
      </c>
      <c r="P127" s="70">
        <f t="shared" si="11"/>
        <v>0</v>
      </c>
      <c r="Q127" s="70">
        <f t="shared" si="11"/>
        <v>1356.25</v>
      </c>
      <c r="R127" s="70">
        <f t="shared" si="11"/>
        <v>2131.25</v>
      </c>
      <c r="S127" s="70">
        <f t="shared" si="11"/>
        <v>2325</v>
      </c>
      <c r="T127" s="70">
        <f t="shared" si="11"/>
        <v>2662.5</v>
      </c>
      <c r="U127" s="70">
        <f t="shared" si="11"/>
        <v>3025</v>
      </c>
      <c r="V127" s="70">
        <f t="shared" si="11"/>
        <v>3218.75</v>
      </c>
      <c r="W127" s="70">
        <f t="shared" si="11"/>
        <v>2662.5</v>
      </c>
      <c r="X127" s="70">
        <f t="shared" si="11"/>
        <v>3025</v>
      </c>
      <c r="Y127" s="70">
        <f t="shared" si="11"/>
        <v>2468.75</v>
      </c>
      <c r="Z127" s="70">
        <f t="shared" si="11"/>
        <v>2468.75</v>
      </c>
      <c r="AA127" s="70">
        <f t="shared" si="11"/>
        <v>2468.75</v>
      </c>
      <c r="AB127" s="70">
        <f t="shared" si="11"/>
        <v>1525</v>
      </c>
      <c r="AC127" s="70">
        <f t="shared" si="11"/>
        <v>5231.25</v>
      </c>
      <c r="AD127" s="70">
        <f t="shared" si="11"/>
        <v>8375</v>
      </c>
      <c r="AE127" s="70">
        <f t="shared" si="11"/>
        <v>9215</v>
      </c>
      <c r="AF127" s="70">
        <f t="shared" si="11"/>
        <v>9597.5</v>
      </c>
      <c r="AG127" s="70">
        <f t="shared" si="11"/>
        <v>10628.75</v>
      </c>
      <c r="AH127" s="70">
        <f t="shared" si="11"/>
        <v>11685</v>
      </c>
      <c r="AI127" s="70">
        <f t="shared" si="11"/>
        <v>9597.5</v>
      </c>
      <c r="AJ127" s="70">
        <f t="shared" si="11"/>
        <v>10628.75</v>
      </c>
      <c r="AK127" s="70">
        <f t="shared" si="11"/>
        <v>8757.5</v>
      </c>
      <c r="AL127" s="70">
        <f t="shared" si="11"/>
        <v>8757.5</v>
      </c>
      <c r="AM127" s="70">
        <f t="shared" si="11"/>
        <v>8757.5</v>
      </c>
      <c r="AN127" s="70">
        <f t="shared" si="11"/>
        <v>5422.5</v>
      </c>
      <c r="AO127" s="70">
        <f t="shared" si="11"/>
        <v>10750</v>
      </c>
      <c r="AP127" s="70">
        <f t="shared" si="11"/>
        <v>17200</v>
      </c>
      <c r="AQ127" s="70">
        <f t="shared" si="11"/>
        <v>19147.5</v>
      </c>
      <c r="AR127" s="70">
        <f t="shared" si="11"/>
        <v>19552.5</v>
      </c>
      <c r="AS127" s="70">
        <f t="shared" si="11"/>
        <v>21702.5</v>
      </c>
      <c r="AT127" s="70">
        <f t="shared" si="11"/>
        <v>23852.5</v>
      </c>
      <c r="AU127" s="70">
        <f t="shared" si="11"/>
        <v>19552.5</v>
      </c>
      <c r="AV127" s="70">
        <f t="shared" si="11"/>
        <v>21702.5</v>
      </c>
      <c r="AW127" s="70">
        <f t="shared" si="11"/>
        <v>17605</v>
      </c>
      <c r="AX127" s="70">
        <f t="shared" si="11"/>
        <v>17605</v>
      </c>
      <c r="AY127" s="70">
        <f t="shared" si="11"/>
        <v>17605</v>
      </c>
      <c r="AZ127" s="70">
        <f t="shared" si="11"/>
        <v>10952.5</v>
      </c>
      <c r="BA127" s="70">
        <f t="shared" si="11"/>
        <v>16950</v>
      </c>
      <c r="BB127" s="70">
        <f t="shared" si="11"/>
        <v>27120</v>
      </c>
      <c r="BC127" s="70">
        <f t="shared" si="11"/>
        <v>30307.5</v>
      </c>
      <c r="BD127" s="70">
        <f t="shared" si="11"/>
        <v>30712.5</v>
      </c>
      <c r="BE127" s="70">
        <f t="shared" si="11"/>
        <v>34102.5</v>
      </c>
      <c r="BF127" s="70">
        <f t="shared" si="11"/>
        <v>37265</v>
      </c>
      <c r="BG127" s="70">
        <f t="shared" si="11"/>
        <v>30712.5</v>
      </c>
      <c r="BH127" s="70">
        <f t="shared" si="11"/>
        <v>34102.5</v>
      </c>
      <c r="BI127" s="70">
        <f t="shared" si="11"/>
        <v>27525</v>
      </c>
      <c r="BJ127" s="70">
        <f t="shared" si="11"/>
        <v>27525</v>
      </c>
      <c r="BK127" s="70">
        <f t="shared" si="11"/>
        <v>27525</v>
      </c>
      <c r="BL127" s="70">
        <f t="shared" si="11"/>
        <v>17152.5</v>
      </c>
      <c r="BM127" s="167">
        <f>SUM(D127:BL127)</f>
        <v>694218.75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31040</v>
      </c>
      <c r="I129" s="104">
        <f t="shared" si="12"/>
        <v>34920</v>
      </c>
      <c r="J129" s="104">
        <f t="shared" si="12"/>
        <v>38800</v>
      </c>
      <c r="K129" s="104">
        <f t="shared" si="12"/>
        <v>31040</v>
      </c>
      <c r="L129" s="104">
        <f t="shared" si="12"/>
        <v>34920</v>
      </c>
      <c r="M129" s="104">
        <f t="shared" si="12"/>
        <v>27160</v>
      </c>
      <c r="N129" s="104">
        <f t="shared" si="12"/>
        <v>27160</v>
      </c>
      <c r="O129" s="104">
        <f t="shared" si="12"/>
        <v>27160</v>
      </c>
      <c r="P129" s="104">
        <f t="shared" si="12"/>
        <v>15520</v>
      </c>
      <c r="Q129" s="104">
        <f t="shared" si="12"/>
        <v>59268.75</v>
      </c>
      <c r="R129" s="104">
        <f t="shared" si="12"/>
        <v>96318.75</v>
      </c>
      <c r="S129" s="104">
        <f t="shared" si="12"/>
        <v>107437.5</v>
      </c>
      <c r="T129" s="104">
        <f t="shared" si="12"/>
        <v>107925</v>
      </c>
      <c r="U129" s="104">
        <f t="shared" si="12"/>
        <v>119212.5</v>
      </c>
      <c r="V129" s="104">
        <f t="shared" si="12"/>
        <v>130356.25</v>
      </c>
      <c r="W129" s="104">
        <f t="shared" si="12"/>
        <v>107925</v>
      </c>
      <c r="X129" s="104">
        <f t="shared" si="12"/>
        <v>119212.5</v>
      </c>
      <c r="Y129" s="104">
        <f t="shared" si="12"/>
        <v>96781.25</v>
      </c>
      <c r="Z129" s="104">
        <f t="shared" si="12"/>
        <v>96781.25</v>
      </c>
      <c r="AA129" s="104">
        <f t="shared" si="12"/>
        <v>96781.25</v>
      </c>
      <c r="AB129" s="104">
        <f t="shared" si="12"/>
        <v>59512.5</v>
      </c>
      <c r="AC129" s="104">
        <f t="shared" si="12"/>
        <v>-143456.25</v>
      </c>
      <c r="AD129" s="104">
        <f t="shared" si="12"/>
        <v>-232550</v>
      </c>
      <c r="AE129" s="104">
        <f t="shared" si="12"/>
        <v>-262297.5</v>
      </c>
      <c r="AF129" s="104">
        <f t="shared" si="12"/>
        <v>-261765</v>
      </c>
      <c r="AG129" s="104">
        <f t="shared" si="12"/>
        <v>-286333.75</v>
      </c>
      <c r="AH129" s="104">
        <f t="shared" si="12"/>
        <v>-316077.5</v>
      </c>
      <c r="AI129" s="104">
        <f t="shared" si="12"/>
        <v>-261765</v>
      </c>
      <c r="AJ129" s="104">
        <f t="shared" ref="AJ129:BL129" si="13">AJ127+AJ122+AJ116</f>
        <v>-286333.75</v>
      </c>
      <c r="AK129" s="104">
        <f t="shared" si="13"/>
        <v>-232042.5</v>
      </c>
      <c r="AL129" s="104">
        <f t="shared" si="13"/>
        <v>-232042.5</v>
      </c>
      <c r="AM129" s="104">
        <f t="shared" si="13"/>
        <v>-232042.5</v>
      </c>
      <c r="AN129" s="104">
        <f t="shared" si="13"/>
        <v>-143190</v>
      </c>
      <c r="AO129" s="104">
        <f t="shared" si="13"/>
        <v>-96918.5</v>
      </c>
      <c r="AP129" s="104">
        <f t="shared" si="13"/>
        <v>-156320</v>
      </c>
      <c r="AQ129" s="104">
        <f t="shared" si="13"/>
        <v>-175228.5</v>
      </c>
      <c r="AR129" s="104">
        <f t="shared" si="13"/>
        <v>-174613.5</v>
      </c>
      <c r="AS129" s="104">
        <f t="shared" si="13"/>
        <v>-193354.5</v>
      </c>
      <c r="AT129" s="104">
        <f t="shared" si="13"/>
        <v>-212060.5</v>
      </c>
      <c r="AU129" s="104">
        <f t="shared" si="13"/>
        <v>-174613.5</v>
      </c>
      <c r="AV129" s="104">
        <f t="shared" si="13"/>
        <v>-193354.5</v>
      </c>
      <c r="AW129" s="104">
        <f t="shared" si="13"/>
        <v>-155740</v>
      </c>
      <c r="AX129" s="104">
        <f t="shared" si="13"/>
        <v>-155740</v>
      </c>
      <c r="AY129" s="104">
        <f t="shared" si="13"/>
        <v>-155740</v>
      </c>
      <c r="AZ129" s="104">
        <f t="shared" si="13"/>
        <v>-96611</v>
      </c>
      <c r="BA129" s="104">
        <f t="shared" si="13"/>
        <v>-25616.899999999994</v>
      </c>
      <c r="BB129" s="104">
        <f t="shared" si="13"/>
        <v>-41137.899999999965</v>
      </c>
      <c r="BC129" s="104">
        <f t="shared" si="13"/>
        <v>-45836.200000000012</v>
      </c>
      <c r="BD129" s="104">
        <f t="shared" si="13"/>
        <v>-45221.200000000012</v>
      </c>
      <c r="BE129" s="104">
        <f t="shared" si="13"/>
        <v>-50751.299999999988</v>
      </c>
      <c r="BF129" s="104">
        <f t="shared" si="13"/>
        <v>-55124.599999999977</v>
      </c>
      <c r="BG129" s="104">
        <f t="shared" si="13"/>
        <v>-45221.200000000012</v>
      </c>
      <c r="BH129" s="104">
        <f t="shared" si="13"/>
        <v>-50751.299999999988</v>
      </c>
      <c r="BI129" s="104">
        <f t="shared" si="13"/>
        <v>-40557.899999999965</v>
      </c>
      <c r="BJ129" s="104">
        <f t="shared" si="13"/>
        <v>-40557.899999999965</v>
      </c>
      <c r="BK129" s="104">
        <f t="shared" si="13"/>
        <v>-40557.899999999965</v>
      </c>
      <c r="BL129" s="104">
        <f t="shared" si="13"/>
        <v>-25309.399999999994</v>
      </c>
      <c r="BM129" s="167">
        <f>SUM(D129:BL129)</f>
        <v>-3871601.9499999997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2000776</v>
      </c>
      <c r="I150" s="158">
        <f>STAFF_CWS!L210</f>
        <v>2000873</v>
      </c>
      <c r="J150" s="158">
        <f>STAFF_CWS!M210</f>
        <v>2000970</v>
      </c>
      <c r="K150" s="158">
        <f>STAFF_CWS!N210</f>
        <v>2000776</v>
      </c>
      <c r="L150" s="158">
        <f>STAFF_CWS!O210</f>
        <v>2000873</v>
      </c>
      <c r="M150" s="158">
        <f>STAFF_CWS!P210</f>
        <v>2000679</v>
      </c>
      <c r="N150" s="158">
        <f>STAFF_CWS!Q210</f>
        <v>2000679</v>
      </c>
      <c r="O150" s="158">
        <f>STAFF_CWS!R210</f>
        <v>2000679</v>
      </c>
      <c r="P150" s="158">
        <f>STAFF_CWS!S210</f>
        <v>2000388</v>
      </c>
      <c r="Q150" s="158">
        <f>STAFF_CWS!T210</f>
        <v>2801481.71875</v>
      </c>
      <c r="R150" s="158">
        <f>STAFF_CWS!U210</f>
        <v>2802407.96875</v>
      </c>
      <c r="S150" s="158">
        <f>STAFF_CWS!V210</f>
        <v>2802685.9375</v>
      </c>
      <c r="T150" s="158">
        <f>STAFF_CWS!W210</f>
        <v>2802698.125</v>
      </c>
      <c r="U150" s="158">
        <f>STAFF_CWS!X210</f>
        <v>2802980.3125</v>
      </c>
      <c r="V150" s="158">
        <f>STAFF_CWS!Y210</f>
        <v>2803258.90625</v>
      </c>
      <c r="W150" s="158">
        <f>STAFF_CWS!Z210</f>
        <v>2802698.125</v>
      </c>
      <c r="X150" s="158">
        <f>STAFF_CWS!AA210</f>
        <v>2802980.3125</v>
      </c>
      <c r="Y150" s="158">
        <f>STAFF_CWS!AB210</f>
        <v>2802419.53125</v>
      </c>
      <c r="Z150" s="158">
        <f>STAFF_CWS!AC210</f>
        <v>2802419.53125</v>
      </c>
      <c r="AA150" s="158">
        <f>STAFF_CWS!AD210</f>
        <v>2802419.53125</v>
      </c>
      <c r="AB150" s="158">
        <f>STAFF_CWS!AE210</f>
        <v>2801487.8125</v>
      </c>
      <c r="AC150" s="158">
        <f>STAFF_CWS!AF210</f>
        <v>3596413.59375</v>
      </c>
      <c r="AD150" s="158">
        <f>STAFF_CWS!AG210</f>
        <v>3594186.25</v>
      </c>
      <c r="AE150" s="158">
        <f>STAFF_CWS!AH210</f>
        <v>3593442.5625</v>
      </c>
      <c r="AF150" s="158">
        <f>STAFF_CWS!AI210</f>
        <v>3593455.875</v>
      </c>
      <c r="AG150" s="158">
        <f>STAFF_CWS!AJ210</f>
        <v>3592841.65625</v>
      </c>
      <c r="AH150" s="158">
        <f>STAFF_CWS!AK210</f>
        <v>3592098.0625</v>
      </c>
      <c r="AI150" s="158">
        <f>STAFF_CWS!AL210</f>
        <v>3593455.875</v>
      </c>
      <c r="AJ150" s="158">
        <f>STAFF_CWS!AM210</f>
        <v>3592841.65625</v>
      </c>
      <c r="AK150" s="158">
        <f>STAFF_CWS!AN210</f>
        <v>3594198.9375</v>
      </c>
      <c r="AL150" s="158">
        <f>STAFF_CWS!AO210</f>
        <v>3594198.9375</v>
      </c>
      <c r="AM150" s="158">
        <f>STAFF_CWS!AP210</f>
        <v>3594198.9375</v>
      </c>
      <c r="AN150" s="158">
        <f>STAFF_CWS!AQ210</f>
        <v>3596420.25</v>
      </c>
      <c r="AO150" s="158">
        <f>STAFF_CWS!AR210</f>
        <v>4397577.0374999996</v>
      </c>
      <c r="AP150" s="158">
        <f>STAFF_CWS!AS210</f>
        <v>4396092</v>
      </c>
      <c r="AQ150" s="158">
        <f>STAFF_CWS!AT210</f>
        <v>4395619.2874999996</v>
      </c>
      <c r="AR150" s="158">
        <f>STAFF_CWS!AU210</f>
        <v>4395634.6624999996</v>
      </c>
      <c r="AS150" s="158">
        <f>STAFF_CWS!AV210</f>
        <v>4395166.1375000002</v>
      </c>
      <c r="AT150" s="158">
        <f>STAFF_CWS!AW210</f>
        <v>4394698.4874999998</v>
      </c>
      <c r="AU150" s="158">
        <f>STAFF_CWS!AX210</f>
        <v>4395634.6624999996</v>
      </c>
      <c r="AV150" s="158">
        <f>STAFF_CWS!AY210</f>
        <v>4395166.1375000002</v>
      </c>
      <c r="AW150" s="158">
        <f>STAFF_CWS!AZ210</f>
        <v>4396106.5</v>
      </c>
      <c r="AX150" s="158">
        <f>STAFF_CWS!BA210</f>
        <v>4396106.5</v>
      </c>
      <c r="AY150" s="158">
        <f>STAFF_CWS!BB210</f>
        <v>4396106.5</v>
      </c>
      <c r="AZ150" s="158">
        <f>STAFF_CWS!BC210</f>
        <v>4397584.7249999996</v>
      </c>
      <c r="BA150" s="158">
        <f>STAFF_CWS!BD210</f>
        <v>6799359.5774999997</v>
      </c>
      <c r="BB150" s="158">
        <f>STAFF_CWS!BE210</f>
        <v>6798971.5525000002</v>
      </c>
      <c r="BC150" s="158">
        <f>STAFF_CWS!BF210</f>
        <v>6798854.0949999997</v>
      </c>
      <c r="BD150" s="158">
        <f>STAFF_CWS!BG210</f>
        <v>6798869.4699999997</v>
      </c>
      <c r="BE150" s="158">
        <f>STAFF_CWS!BH210</f>
        <v>6798731.2175000003</v>
      </c>
      <c r="BF150" s="158">
        <f>STAFF_CWS!BI210</f>
        <v>6798621.8849999998</v>
      </c>
      <c r="BG150" s="158">
        <f>STAFF_CWS!BJ210</f>
        <v>6798869.4699999997</v>
      </c>
      <c r="BH150" s="158">
        <f>STAFF_CWS!BK210</f>
        <v>6798731.2175000003</v>
      </c>
      <c r="BI150" s="158">
        <f>STAFF_CWS!BL210</f>
        <v>6798986.0525000002</v>
      </c>
      <c r="BJ150" s="158">
        <f>STAFF_CWS!BM210</f>
        <v>6798986.0525000002</v>
      </c>
      <c r="BK150" s="158">
        <f>STAFF_CWS!BN210</f>
        <v>6798986.0525000002</v>
      </c>
      <c r="BL150" s="158">
        <f>STAFF_CWS!BO210</f>
        <v>6799367.2649999997</v>
      </c>
      <c r="BM150" s="167">
        <f>SUM(D150:BL150)</f>
        <v>235103209.95124996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4400776</v>
      </c>
      <c r="I154" s="160">
        <f t="shared" si="17"/>
        <v>4400873</v>
      </c>
      <c r="J154" s="168">
        <f t="shared" si="17"/>
        <v>4400970</v>
      </c>
      <c r="K154" s="160">
        <f t="shared" si="17"/>
        <v>4400776</v>
      </c>
      <c r="L154" s="160">
        <f t="shared" si="17"/>
        <v>4400873</v>
      </c>
      <c r="M154" s="160">
        <f t="shared" si="17"/>
        <v>4400679</v>
      </c>
      <c r="N154" s="160">
        <f t="shared" si="17"/>
        <v>4400679</v>
      </c>
      <c r="O154" s="160">
        <f t="shared" si="17"/>
        <v>4400679</v>
      </c>
      <c r="P154" s="160">
        <f t="shared" si="17"/>
        <v>4400388</v>
      </c>
      <c r="Q154" s="160">
        <f t="shared" si="17"/>
        <v>5601481.71875</v>
      </c>
      <c r="R154" s="160">
        <f t="shared" si="17"/>
        <v>5602407.96875</v>
      </c>
      <c r="S154" s="160">
        <f t="shared" si="17"/>
        <v>5602685.9375</v>
      </c>
      <c r="T154" s="160">
        <f t="shared" si="17"/>
        <v>5602698.125</v>
      </c>
      <c r="U154" s="160">
        <f t="shared" si="17"/>
        <v>5602980.3125</v>
      </c>
      <c r="V154" s="160">
        <f t="shared" si="17"/>
        <v>5603258.90625</v>
      </c>
      <c r="W154" s="160">
        <f t="shared" si="17"/>
        <v>5602698.125</v>
      </c>
      <c r="X154" s="160">
        <f t="shared" si="17"/>
        <v>5602980.3125</v>
      </c>
      <c r="Y154" s="160">
        <f t="shared" si="17"/>
        <v>5602419.53125</v>
      </c>
      <c r="Z154" s="160">
        <f t="shared" si="17"/>
        <v>5602419.53125</v>
      </c>
      <c r="AA154" s="160">
        <f t="shared" si="17"/>
        <v>5602419.53125</v>
      </c>
      <c r="AB154" s="160">
        <f t="shared" si="17"/>
        <v>5601487.8125</v>
      </c>
      <c r="AC154" s="160">
        <f t="shared" si="17"/>
        <v>6396413.59375</v>
      </c>
      <c r="AD154" s="160">
        <f t="shared" si="17"/>
        <v>6394186.25</v>
      </c>
      <c r="AE154" s="160">
        <f t="shared" si="17"/>
        <v>6393442.5625</v>
      </c>
      <c r="AF154" s="160">
        <f t="shared" si="17"/>
        <v>6393455.875</v>
      </c>
      <c r="AG154" s="160">
        <f t="shared" si="17"/>
        <v>6392841.65625</v>
      </c>
      <c r="AH154" s="160">
        <f t="shared" si="17"/>
        <v>6392098.0625</v>
      </c>
      <c r="AI154" s="160">
        <f t="shared" si="17"/>
        <v>6393455.875</v>
      </c>
      <c r="AJ154" s="160">
        <f t="shared" si="17"/>
        <v>6392841.65625</v>
      </c>
      <c r="AK154" s="160">
        <f t="shared" si="17"/>
        <v>6394198.9375</v>
      </c>
      <c r="AL154" s="160">
        <f t="shared" si="17"/>
        <v>6394198.9375</v>
      </c>
      <c r="AM154" s="160">
        <f t="shared" si="17"/>
        <v>6394198.9375</v>
      </c>
      <c r="AN154" s="160">
        <f t="shared" si="17"/>
        <v>6396420.25</v>
      </c>
      <c r="AO154" s="160">
        <f t="shared" si="17"/>
        <v>7797577.0374999996</v>
      </c>
      <c r="AP154" s="160">
        <f t="shared" si="17"/>
        <v>7796092</v>
      </c>
      <c r="AQ154" s="160">
        <f t="shared" si="17"/>
        <v>7795619.2874999996</v>
      </c>
      <c r="AR154" s="160">
        <f t="shared" si="17"/>
        <v>7795634.6624999996</v>
      </c>
      <c r="AS154" s="160">
        <f t="shared" si="17"/>
        <v>7795166.1375000002</v>
      </c>
      <c r="AT154" s="160">
        <f t="shared" si="17"/>
        <v>7794698.4874999998</v>
      </c>
      <c r="AU154" s="160">
        <f t="shared" si="17"/>
        <v>7795634.6624999996</v>
      </c>
      <c r="AV154" s="160">
        <f t="shared" si="17"/>
        <v>7795166.1375000002</v>
      </c>
      <c r="AW154" s="160">
        <f t="shared" si="17"/>
        <v>7796106.5</v>
      </c>
      <c r="AX154" s="160">
        <f t="shared" si="17"/>
        <v>7796106.5</v>
      </c>
      <c r="AY154" s="160">
        <f t="shared" si="17"/>
        <v>7796106.5</v>
      </c>
      <c r="AZ154" s="160">
        <f t="shared" si="17"/>
        <v>7797584.7249999996</v>
      </c>
      <c r="BA154" s="160">
        <f t="shared" si="17"/>
        <v>10799359.577500001</v>
      </c>
      <c r="BB154" s="160">
        <f t="shared" si="17"/>
        <v>10798971.5525</v>
      </c>
      <c r="BC154" s="160">
        <f t="shared" si="17"/>
        <v>10798854.094999999</v>
      </c>
      <c r="BD154" s="160">
        <f t="shared" si="17"/>
        <v>10798869.469999999</v>
      </c>
      <c r="BE154" s="160">
        <f t="shared" si="17"/>
        <v>10798731.217500001</v>
      </c>
      <c r="BF154" s="160">
        <f t="shared" si="17"/>
        <v>10798621.885</v>
      </c>
      <c r="BG154" s="160">
        <f t="shared" si="17"/>
        <v>10798869.469999999</v>
      </c>
      <c r="BH154" s="160">
        <f t="shared" si="17"/>
        <v>10798731.217500001</v>
      </c>
      <c r="BI154" s="160">
        <f t="shared" si="17"/>
        <v>10798986.0525</v>
      </c>
      <c r="BJ154" s="160">
        <f t="shared" si="17"/>
        <v>10798986.0525</v>
      </c>
      <c r="BK154" s="160">
        <f t="shared" si="17"/>
        <v>10798986.0525</v>
      </c>
      <c r="BL154" s="160">
        <f t="shared" si="17"/>
        <v>10799367.265000001</v>
      </c>
      <c r="BM154" s="167">
        <f>SUM(D154:BL154)</f>
        <v>419903209.95124996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880155.20000000007</v>
      </c>
      <c r="I164" s="161">
        <f>STAFF_CWS!L224+STAFF_CWS!L289+STAFF_CWS!L372+STAFF_CWS!L545</f>
        <v>880174.6</v>
      </c>
      <c r="J164" s="158">
        <f>STAFF_CWS!M224+STAFF_CWS!M289+STAFF_CWS!M372+STAFF_CWS!M545</f>
        <v>880194</v>
      </c>
      <c r="K164" s="161">
        <f>STAFF_CWS!N224+STAFF_CWS!N289+STAFF_CWS!N372+STAFF_CWS!N545</f>
        <v>880155.20000000007</v>
      </c>
      <c r="L164" s="161">
        <f>STAFF_CWS!O224+STAFF_CWS!O289+STAFF_CWS!O372+STAFF_CWS!O545</f>
        <v>880174.6</v>
      </c>
      <c r="M164" s="161">
        <f>STAFF_CWS!P224+STAFF_CWS!P289+STAFF_CWS!P372+STAFF_CWS!P545</f>
        <v>880135.8</v>
      </c>
      <c r="N164" s="161">
        <f>STAFF_CWS!Q224+STAFF_CWS!Q289+STAFF_CWS!Q372+STAFF_CWS!Q545</f>
        <v>880135.8</v>
      </c>
      <c r="O164" s="161">
        <f>STAFF_CWS!R224+STAFF_CWS!R289+STAFF_CWS!R372+STAFF_CWS!R545</f>
        <v>880135.8</v>
      </c>
      <c r="P164" s="161">
        <f>STAFF_CWS!S224+STAFF_CWS!S289+STAFF_CWS!S372+STAFF_CWS!S545</f>
        <v>880077.60000000009</v>
      </c>
      <c r="Q164" s="161">
        <f>STAFF_CWS!T224+STAFF_CWS!T289+STAFF_CWS!T372+STAFF_CWS!T545</f>
        <v>1120296.34375</v>
      </c>
      <c r="R164" s="161">
        <f>STAFF_CWS!U224+STAFF_CWS!U289+STAFF_CWS!U372+STAFF_CWS!U545</f>
        <v>1120481.59375</v>
      </c>
      <c r="S164" s="161">
        <f>STAFF_CWS!V224+STAFF_CWS!V289+STAFF_CWS!V372+STAFF_CWS!V545</f>
        <v>1120537.1875</v>
      </c>
      <c r="T164" s="161">
        <f>STAFF_CWS!W224+STAFF_CWS!W289+STAFF_CWS!W372+STAFF_CWS!W545</f>
        <v>1120539.625</v>
      </c>
      <c r="U164" s="161">
        <f>STAFF_CWS!X224+STAFF_CWS!X289+STAFF_CWS!X372+STAFF_CWS!X545</f>
        <v>1120596.0625</v>
      </c>
      <c r="V164" s="161">
        <f>STAFF_CWS!Y224+STAFF_CWS!Y289+STAFF_CWS!Y372+STAFF_CWS!Y545</f>
        <v>1120651.78125</v>
      </c>
      <c r="W164" s="161">
        <f>STAFF_CWS!Z224+STAFF_CWS!Z289+STAFF_CWS!Z372+STAFF_CWS!Z545</f>
        <v>1120539.625</v>
      </c>
      <c r="X164" s="161">
        <f>STAFF_CWS!AA224+STAFF_CWS!AA289+STAFF_CWS!AA372+STAFF_CWS!AA545</f>
        <v>1120596.0625</v>
      </c>
      <c r="Y164" s="161">
        <f>STAFF_CWS!AB224+STAFF_CWS!AB289+STAFF_CWS!AB372+STAFF_CWS!AB545</f>
        <v>1120483.90625</v>
      </c>
      <c r="Z164" s="161">
        <f>STAFF_CWS!AC224+STAFF_CWS!AC289+STAFF_CWS!AC372+STAFF_CWS!AC545</f>
        <v>1120483.90625</v>
      </c>
      <c r="AA164" s="161">
        <f>STAFF_CWS!AD224+STAFF_CWS!AD289+STAFF_CWS!AD372+STAFF_CWS!AD545</f>
        <v>1120483.90625</v>
      </c>
      <c r="AB164" s="161">
        <f>STAFF_CWS!AE224+STAFF_CWS!AE289+STAFF_CWS!AE372+STAFF_CWS!AE545</f>
        <v>1120297.5625</v>
      </c>
      <c r="AC164" s="161">
        <f>STAFF_CWS!AF224+STAFF_CWS!AF289+STAFF_CWS!AF372+STAFF_CWS!AF545</f>
        <v>1279282.71875</v>
      </c>
      <c r="AD164" s="161">
        <f>STAFF_CWS!AG224+STAFF_CWS!AG289+STAFF_CWS!AG372+STAFF_CWS!AG545</f>
        <v>1278837.25</v>
      </c>
      <c r="AE164" s="161">
        <f>STAFF_CWS!AH224+STAFF_CWS!AH289+STAFF_CWS!AH372+STAFF_CWS!AH545</f>
        <v>1278688.5125000002</v>
      </c>
      <c r="AF164" s="161">
        <f>STAFF_CWS!AI224+STAFF_CWS!AI289+STAFF_CWS!AI372+STAFF_CWS!AI545</f>
        <v>1278691.175</v>
      </c>
      <c r="AG164" s="161">
        <f>STAFF_CWS!AJ224+STAFF_CWS!AJ289+STAFF_CWS!AJ372+STAFF_CWS!AJ545</f>
        <v>1278568.33125</v>
      </c>
      <c r="AH164" s="161">
        <f>STAFF_CWS!AK224+STAFF_CWS!AK289+STAFF_CWS!AK372+STAFF_CWS!AK545</f>
        <v>1278419.6125</v>
      </c>
      <c r="AI164" s="161">
        <f>STAFF_CWS!AL224+STAFF_CWS!AL289+STAFF_CWS!AL372+STAFF_CWS!AL545</f>
        <v>1278691.175</v>
      </c>
      <c r="AJ164" s="161">
        <f>STAFF_CWS!AM224+STAFF_CWS!AM289+STAFF_CWS!AM372+STAFF_CWS!AM545</f>
        <v>1278568.33125</v>
      </c>
      <c r="AK164" s="161">
        <f>STAFF_CWS!AN224+STAFF_CWS!AN289+STAFF_CWS!AN372+STAFF_CWS!AN545</f>
        <v>1278839.7875000001</v>
      </c>
      <c r="AL164" s="161">
        <f>STAFF_CWS!AO224+STAFF_CWS!AO289+STAFF_CWS!AO372+STAFF_CWS!AO545</f>
        <v>1278839.7875000001</v>
      </c>
      <c r="AM164" s="161">
        <f>STAFF_CWS!AP224+STAFF_CWS!AP289+STAFF_CWS!AP372+STAFF_CWS!AP545</f>
        <v>1278839.7875000001</v>
      </c>
      <c r="AN164" s="161">
        <f>STAFF_CWS!AQ224+STAFF_CWS!AQ289+STAFF_CWS!AQ372+STAFF_CWS!AQ545</f>
        <v>1279284.05</v>
      </c>
      <c r="AO164" s="161">
        <f>STAFF_CWS!AR224+STAFF_CWS!AR289+STAFF_CWS!AR372+STAFF_CWS!AR545</f>
        <v>1559515.4075</v>
      </c>
      <c r="AP164" s="161">
        <f>STAFF_CWS!AS224+STAFF_CWS!AS289+STAFF_CWS!AS372+STAFF_CWS!AS545</f>
        <v>1559218.4</v>
      </c>
      <c r="AQ164" s="161">
        <f>STAFF_CWS!AT224+STAFF_CWS!AT289+STAFF_CWS!AT372+STAFF_CWS!AT545</f>
        <v>1559123.8574999999</v>
      </c>
      <c r="AR164" s="161">
        <f>STAFF_CWS!AU224+STAFF_CWS!AU289+STAFF_CWS!AU372+STAFF_CWS!AU545</f>
        <v>1559126.9325000001</v>
      </c>
      <c r="AS164" s="161">
        <f>STAFF_CWS!AV224+STAFF_CWS!AV289+STAFF_CWS!AV372+STAFF_CWS!AV545</f>
        <v>1559033.2275</v>
      </c>
      <c r="AT164" s="161">
        <f>STAFF_CWS!AW224+STAFF_CWS!AW289+STAFF_CWS!AW372+STAFF_CWS!AW545</f>
        <v>1558939.6975</v>
      </c>
      <c r="AU164" s="161">
        <f>STAFF_CWS!AX224+STAFF_CWS!AX289+STAFF_CWS!AX372+STAFF_CWS!AX545</f>
        <v>1559126.9325000001</v>
      </c>
      <c r="AV164" s="161">
        <f>STAFF_CWS!AY224+STAFF_CWS!AY289+STAFF_CWS!AY372+STAFF_CWS!AY545</f>
        <v>1559033.2275</v>
      </c>
      <c r="AW164" s="161">
        <f>STAFF_CWS!AZ224+STAFF_CWS!AZ289+STAFF_CWS!AZ372+STAFF_CWS!AZ545</f>
        <v>1559221.3</v>
      </c>
      <c r="AX164" s="161">
        <f>STAFF_CWS!BA224+STAFF_CWS!BA289+STAFF_CWS!BA372+STAFF_CWS!BA545</f>
        <v>1559221.3</v>
      </c>
      <c r="AY164" s="161">
        <f>STAFF_CWS!BB224+STAFF_CWS!BB289+STAFF_CWS!BB372+STAFF_CWS!BB545</f>
        <v>1559221.3</v>
      </c>
      <c r="AZ164" s="161">
        <f>STAFF_CWS!BC224+STAFF_CWS!BC289+STAFF_CWS!BC372+STAFF_CWS!BC545</f>
        <v>1559516.9449999998</v>
      </c>
      <c r="BA164" s="161">
        <f>STAFF_CWS!BD224+STAFF_CWS!BD289+STAFF_CWS!BD372+STAFF_CWS!BD545</f>
        <v>2159871.9155000001</v>
      </c>
      <c r="BB164" s="161">
        <f>STAFF_CWS!BE224+STAFF_CWS!BE289+STAFF_CWS!BE372+STAFF_CWS!BE545</f>
        <v>2159794.3105000001</v>
      </c>
      <c r="BC164" s="161">
        <f>STAFF_CWS!BF224+STAFF_CWS!BF289+STAFF_CWS!BF372+STAFF_CWS!BF545</f>
        <v>2159770.8190000001</v>
      </c>
      <c r="BD164" s="161">
        <f>STAFF_CWS!BG224+STAFF_CWS!BG289+STAFF_CWS!BG372+STAFF_CWS!BG545</f>
        <v>2159773.8939999999</v>
      </c>
      <c r="BE164" s="161">
        <f>STAFF_CWS!BH224+STAFF_CWS!BH289+STAFF_CWS!BH372+STAFF_CWS!BH545</f>
        <v>2159746.2434999999</v>
      </c>
      <c r="BF164" s="161">
        <f>STAFF_CWS!BI224+STAFF_CWS!BI289+STAFF_CWS!BI372+STAFF_CWS!BI545</f>
        <v>2159724.3770000003</v>
      </c>
      <c r="BG164" s="161">
        <f>STAFF_CWS!BJ224+STAFF_CWS!BJ289+STAFF_CWS!BJ372+STAFF_CWS!BJ545</f>
        <v>2159773.8939999999</v>
      </c>
      <c r="BH164" s="161">
        <f>STAFF_CWS!BK224+STAFF_CWS!BK289+STAFF_CWS!BK372+STAFF_CWS!BK545</f>
        <v>2159746.2434999999</v>
      </c>
      <c r="BI164" s="161">
        <f>STAFF_CWS!BL224+STAFF_CWS!BL289+STAFF_CWS!BL372+STAFF_CWS!BL545</f>
        <v>2159797.2105</v>
      </c>
      <c r="BJ164" s="161">
        <f>STAFF_CWS!BM224+STAFF_CWS!BM289+STAFF_CWS!BM372+STAFF_CWS!BM545</f>
        <v>2159797.2105</v>
      </c>
      <c r="BK164" s="161">
        <f>STAFF_CWS!BN224+STAFF_CWS!BN289+STAFF_CWS!BN372+STAFF_CWS!BN545</f>
        <v>2159797.2105</v>
      </c>
      <c r="BL164" s="161">
        <f>STAFF_CWS!BO224+STAFF_CWS!BO289+STAFF_CWS!BO372+STAFF_CWS!BO545</f>
        <v>2159873.4529999997</v>
      </c>
      <c r="BM164" s="167">
        <f>SUM(D164:BL164)</f>
        <v>83980641.990249977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506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1442579.2000000002</v>
      </c>
      <c r="I167" s="161">
        <f t="shared" si="19"/>
        <v>1442598.6</v>
      </c>
      <c r="J167" s="158">
        <f t="shared" si="19"/>
        <v>1442618</v>
      </c>
      <c r="K167" s="161">
        <f t="shared" si="19"/>
        <v>1442579.2000000002</v>
      </c>
      <c r="L167" s="161">
        <f t="shared" si="19"/>
        <v>1442598.6</v>
      </c>
      <c r="M167" s="161">
        <f t="shared" si="19"/>
        <v>1442559.8</v>
      </c>
      <c r="N167" s="161">
        <f t="shared" si="19"/>
        <v>1442559.8</v>
      </c>
      <c r="O167" s="161">
        <f t="shared" si="19"/>
        <v>1442559.8</v>
      </c>
      <c r="P167" s="161">
        <f t="shared" si="19"/>
        <v>1442501.6</v>
      </c>
      <c r="Q167" s="161">
        <f t="shared" si="19"/>
        <v>1682720.34375</v>
      </c>
      <c r="R167" s="161">
        <f t="shared" si="19"/>
        <v>1682905.59375</v>
      </c>
      <c r="S167" s="161">
        <f t="shared" si="19"/>
        <v>1682961.1875</v>
      </c>
      <c r="T167" s="161">
        <f t="shared" si="19"/>
        <v>1682963.625</v>
      </c>
      <c r="U167" s="161">
        <f t="shared" si="19"/>
        <v>1683020.0625</v>
      </c>
      <c r="V167" s="161">
        <f t="shared" si="19"/>
        <v>1683075.78125</v>
      </c>
      <c r="W167" s="161">
        <f t="shared" si="19"/>
        <v>1682963.625</v>
      </c>
      <c r="X167" s="161">
        <f t="shared" si="19"/>
        <v>1683020.0625</v>
      </c>
      <c r="Y167" s="161">
        <f t="shared" si="19"/>
        <v>1682907.90625</v>
      </c>
      <c r="Z167" s="161">
        <f t="shared" si="19"/>
        <v>1682907.90625</v>
      </c>
      <c r="AA167" s="161">
        <f t="shared" si="19"/>
        <v>1682907.90625</v>
      </c>
      <c r="AB167" s="161">
        <f t="shared" si="19"/>
        <v>1682721.5625</v>
      </c>
      <c r="AC167" s="161">
        <f t="shared" si="19"/>
        <v>1841706.71875</v>
      </c>
      <c r="AD167" s="161">
        <f t="shared" si="19"/>
        <v>1841261.25</v>
      </c>
      <c r="AE167" s="161">
        <f t="shared" si="19"/>
        <v>1841112.5125000002</v>
      </c>
      <c r="AF167" s="161">
        <f t="shared" si="19"/>
        <v>1841115.175</v>
      </c>
      <c r="AG167" s="161">
        <f t="shared" si="19"/>
        <v>1840992.33125</v>
      </c>
      <c r="AH167" s="161">
        <f t="shared" si="19"/>
        <v>1840843.6125</v>
      </c>
      <c r="AI167" s="161">
        <f t="shared" si="19"/>
        <v>1841115.175</v>
      </c>
      <c r="AJ167" s="161">
        <f t="shared" si="19"/>
        <v>1840992.33125</v>
      </c>
      <c r="AK167" s="161">
        <f t="shared" si="19"/>
        <v>1841263.7875000001</v>
      </c>
      <c r="AL167" s="161">
        <f t="shared" si="19"/>
        <v>1841263.7875000001</v>
      </c>
      <c r="AM167" s="161">
        <f t="shared" si="19"/>
        <v>1841263.7875000001</v>
      </c>
      <c r="AN167" s="161">
        <f t="shared" si="19"/>
        <v>1841708.05</v>
      </c>
      <c r="AO167" s="161">
        <f t="shared" si="19"/>
        <v>2121939.4074999997</v>
      </c>
      <c r="AP167" s="161">
        <f t="shared" si="19"/>
        <v>2121642.4</v>
      </c>
      <c r="AQ167" s="161">
        <f t="shared" si="19"/>
        <v>2121547.8574999999</v>
      </c>
      <c r="AR167" s="161">
        <f t="shared" si="19"/>
        <v>2121550.9325000001</v>
      </c>
      <c r="AS167" s="161">
        <f t="shared" si="19"/>
        <v>2121457.2275</v>
      </c>
      <c r="AT167" s="161">
        <f t="shared" si="19"/>
        <v>2121363.6974999998</v>
      </c>
      <c r="AU167" s="161">
        <f t="shared" si="19"/>
        <v>2121550.9325000001</v>
      </c>
      <c r="AV167" s="161">
        <f t="shared" si="19"/>
        <v>2121457.2275</v>
      </c>
      <c r="AW167" s="161">
        <f t="shared" si="19"/>
        <v>2121645.2999999998</v>
      </c>
      <c r="AX167" s="161">
        <f t="shared" si="19"/>
        <v>2121645.2999999998</v>
      </c>
      <c r="AY167" s="161">
        <f t="shared" si="19"/>
        <v>2121645.2999999998</v>
      </c>
      <c r="AZ167" s="161">
        <f t="shared" si="19"/>
        <v>2121940.9449999998</v>
      </c>
      <c r="BA167" s="161">
        <f t="shared" si="19"/>
        <v>2722295.9155000001</v>
      </c>
      <c r="BB167" s="161">
        <f t="shared" si="19"/>
        <v>2722218.3105000001</v>
      </c>
      <c r="BC167" s="161">
        <f t="shared" si="19"/>
        <v>2722194.8190000001</v>
      </c>
      <c r="BD167" s="161">
        <f t="shared" si="19"/>
        <v>2722197.8939999999</v>
      </c>
      <c r="BE167" s="161">
        <f t="shared" si="19"/>
        <v>2722170.2434999999</v>
      </c>
      <c r="BF167" s="161">
        <f t="shared" si="19"/>
        <v>2722148.3770000003</v>
      </c>
      <c r="BG167" s="161">
        <f t="shared" si="19"/>
        <v>2722197.8939999999</v>
      </c>
      <c r="BH167" s="161">
        <f t="shared" si="19"/>
        <v>2722170.2434999999</v>
      </c>
      <c r="BI167" s="161">
        <f t="shared" si="19"/>
        <v>2722221.2105</v>
      </c>
      <c r="BJ167" s="161">
        <f t="shared" si="19"/>
        <v>2722221.2105</v>
      </c>
      <c r="BK167" s="161">
        <f t="shared" si="19"/>
        <v>2722221.2105</v>
      </c>
      <c r="BL167" s="161">
        <f t="shared" si="19"/>
        <v>2722297.4529999997</v>
      </c>
      <c r="BM167" s="167">
        <f>SUM(D167:BL167)</f>
        <v>117726081.99024998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9343355.1999999993</v>
      </c>
      <c r="I169" s="130">
        <f t="shared" si="20"/>
        <v>9343471.5999999996</v>
      </c>
      <c r="J169" s="104">
        <f t="shared" si="20"/>
        <v>9343588</v>
      </c>
      <c r="K169" s="130">
        <f t="shared" si="20"/>
        <v>9343355.1999999993</v>
      </c>
      <c r="L169" s="130">
        <f t="shared" si="20"/>
        <v>9343471.5999999996</v>
      </c>
      <c r="M169" s="130">
        <f t="shared" si="20"/>
        <v>9343238.8000000007</v>
      </c>
      <c r="N169" s="130">
        <f t="shared" si="20"/>
        <v>9343238.8000000007</v>
      </c>
      <c r="O169" s="130">
        <f t="shared" si="20"/>
        <v>9343238.8000000007</v>
      </c>
      <c r="P169" s="130">
        <f t="shared" si="20"/>
        <v>9342889.5999999996</v>
      </c>
      <c r="Q169" s="130">
        <f t="shared" si="20"/>
        <v>10784202.0625</v>
      </c>
      <c r="R169" s="130">
        <f t="shared" si="20"/>
        <v>10785313.5625</v>
      </c>
      <c r="S169" s="130">
        <f t="shared" si="20"/>
        <v>10785647.125</v>
      </c>
      <c r="T169" s="130">
        <f t="shared" si="20"/>
        <v>10785661.75</v>
      </c>
      <c r="U169" s="130">
        <f t="shared" si="20"/>
        <v>10786000.375</v>
      </c>
      <c r="V169" s="130">
        <f t="shared" si="20"/>
        <v>10786334.6875</v>
      </c>
      <c r="W169" s="130">
        <f t="shared" si="20"/>
        <v>9785661.75</v>
      </c>
      <c r="X169" s="130">
        <f t="shared" si="20"/>
        <v>9786000.375</v>
      </c>
      <c r="Y169" s="130">
        <f t="shared" si="20"/>
        <v>9785327.4375</v>
      </c>
      <c r="Z169" s="130">
        <f t="shared" si="20"/>
        <v>9785327.4375</v>
      </c>
      <c r="AA169" s="130">
        <f t="shared" si="20"/>
        <v>9785327.4375</v>
      </c>
      <c r="AB169" s="130">
        <f t="shared" si="20"/>
        <v>9784209.375</v>
      </c>
      <c r="AC169" s="130">
        <f t="shared" si="20"/>
        <v>8238120.3125</v>
      </c>
      <c r="AD169" s="130">
        <f t="shared" si="20"/>
        <v>8235447.5</v>
      </c>
      <c r="AE169" s="130">
        <f t="shared" si="20"/>
        <v>8234555.0750000002</v>
      </c>
      <c r="AF169" s="130">
        <f t="shared" si="20"/>
        <v>8234571.0499999998</v>
      </c>
      <c r="AG169" s="130">
        <f t="shared" si="20"/>
        <v>8233833.9874999998</v>
      </c>
      <c r="AH169" s="130">
        <f t="shared" si="20"/>
        <v>8232941.6749999998</v>
      </c>
      <c r="AI169" s="130">
        <f t="shared" si="20"/>
        <v>8234571.0499999998</v>
      </c>
      <c r="AJ169" s="130">
        <f t="shared" ref="AJ169:BL169" si="21">AJ167+AJ161+AJ154</f>
        <v>8233833.9874999998</v>
      </c>
      <c r="AK169" s="130">
        <f t="shared" si="21"/>
        <v>8235462.7249999996</v>
      </c>
      <c r="AL169" s="130">
        <f t="shared" si="21"/>
        <v>8235462.7249999996</v>
      </c>
      <c r="AM169" s="130">
        <f t="shared" si="21"/>
        <v>8235462.7249999996</v>
      </c>
      <c r="AN169" s="130">
        <f t="shared" si="21"/>
        <v>8238128.2999999998</v>
      </c>
      <c r="AO169" s="130">
        <f t="shared" si="21"/>
        <v>9919516.4450000003</v>
      </c>
      <c r="AP169" s="130">
        <f t="shared" si="21"/>
        <v>9917734.4000000004</v>
      </c>
      <c r="AQ169" s="130">
        <f t="shared" si="21"/>
        <v>9917167.1449999996</v>
      </c>
      <c r="AR169" s="130">
        <f t="shared" si="21"/>
        <v>9917185.5949999988</v>
      </c>
      <c r="AS169" s="130">
        <f t="shared" si="21"/>
        <v>9916623.3650000002</v>
      </c>
      <c r="AT169" s="130">
        <f t="shared" si="21"/>
        <v>9916062.1849999987</v>
      </c>
      <c r="AU169" s="130">
        <f t="shared" si="21"/>
        <v>9917185.5949999988</v>
      </c>
      <c r="AV169" s="130">
        <f t="shared" si="21"/>
        <v>9916623.3650000002</v>
      </c>
      <c r="AW169" s="130">
        <f t="shared" si="21"/>
        <v>9917751.8000000007</v>
      </c>
      <c r="AX169" s="130">
        <f t="shared" si="21"/>
        <v>9917751.8000000007</v>
      </c>
      <c r="AY169" s="130">
        <f t="shared" si="21"/>
        <v>9917751.8000000007</v>
      </c>
      <c r="AZ169" s="130">
        <f t="shared" si="21"/>
        <v>9919525.6699999999</v>
      </c>
      <c r="BA169" s="130">
        <f t="shared" si="21"/>
        <v>13521655.493000001</v>
      </c>
      <c r="BB169" s="130">
        <f t="shared" si="21"/>
        <v>13521189.863</v>
      </c>
      <c r="BC169" s="130">
        <f t="shared" si="21"/>
        <v>13521048.913999999</v>
      </c>
      <c r="BD169" s="130">
        <f t="shared" si="21"/>
        <v>13521067.363999998</v>
      </c>
      <c r="BE169" s="130">
        <f t="shared" si="21"/>
        <v>13520901.461000001</v>
      </c>
      <c r="BF169" s="130">
        <f t="shared" si="21"/>
        <v>13520770.262</v>
      </c>
      <c r="BG169" s="130">
        <f t="shared" si="21"/>
        <v>13521067.363999998</v>
      </c>
      <c r="BH169" s="130">
        <f t="shared" si="21"/>
        <v>13520901.461000001</v>
      </c>
      <c r="BI169" s="130">
        <f t="shared" si="21"/>
        <v>13521207.263</v>
      </c>
      <c r="BJ169" s="130">
        <f t="shared" si="21"/>
        <v>13521207.263</v>
      </c>
      <c r="BK169" s="130">
        <f t="shared" si="21"/>
        <v>13521207.263</v>
      </c>
      <c r="BL169" s="130">
        <f t="shared" si="21"/>
        <v>13521664.718</v>
      </c>
      <c r="BM169" s="167">
        <f>SUM(D169:BL169)</f>
        <v>615629291.94150019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9361646.8666666653</v>
      </c>
      <c r="I205" s="130">
        <f t="shared" si="22"/>
        <v>9397403.2666666657</v>
      </c>
      <c r="J205" s="104">
        <f t="shared" si="22"/>
        <v>9398629.666666666</v>
      </c>
      <c r="K205" s="130">
        <f t="shared" si="22"/>
        <v>9431186.8666666653</v>
      </c>
      <c r="L205" s="130">
        <f t="shared" si="22"/>
        <v>9398963.2666666657</v>
      </c>
      <c r="M205" s="130">
        <f t="shared" si="22"/>
        <v>9393120.4666666668</v>
      </c>
      <c r="N205" s="130">
        <f t="shared" si="22"/>
        <v>9380985.4666666668</v>
      </c>
      <c r="O205" s="130">
        <f t="shared" si="22"/>
        <v>9367010.4666666668</v>
      </c>
      <c r="P205" s="130">
        <f t="shared" si="22"/>
        <v>9366746.2666666657</v>
      </c>
      <c r="Q205" s="130">
        <f t="shared" si="22"/>
        <v>10825605.354166666</v>
      </c>
      <c r="R205" s="130">
        <f t="shared" si="22"/>
        <v>10812411.854166666</v>
      </c>
      <c r="S205" s="130">
        <f t="shared" si="22"/>
        <v>10812195.416666666</v>
      </c>
      <c r="T205" s="130">
        <f t="shared" si="22"/>
        <v>10831775.041666666</v>
      </c>
      <c r="U205" s="130">
        <f t="shared" si="22"/>
        <v>10816148.666666666</v>
      </c>
      <c r="V205" s="130">
        <f t="shared" si="22"/>
        <v>10821192.979166666</v>
      </c>
      <c r="W205" s="130">
        <f t="shared" si="22"/>
        <v>9822381.708333334</v>
      </c>
      <c r="X205" s="130">
        <f t="shared" si="22"/>
        <v>9823075.333333334</v>
      </c>
      <c r="Y205" s="130">
        <f t="shared" si="22"/>
        <v>9819532.395833334</v>
      </c>
      <c r="Z205" s="130">
        <f t="shared" si="22"/>
        <v>9838047.395833334</v>
      </c>
      <c r="AA205" s="130">
        <f t="shared" si="22"/>
        <v>9819532.395833334</v>
      </c>
      <c r="AB205" s="130">
        <f t="shared" si="22"/>
        <v>9821624.333333334</v>
      </c>
      <c r="AC205" s="130">
        <f t="shared" si="22"/>
        <v>8277679.1947916662</v>
      </c>
      <c r="AD205" s="130">
        <f t="shared" si="22"/>
        <v>8274863.0489583332</v>
      </c>
      <c r="AE205" s="130">
        <f t="shared" si="22"/>
        <v>8267850.6239583334</v>
      </c>
      <c r="AF205" s="130">
        <f t="shared" si="22"/>
        <v>8289971.598958333</v>
      </c>
      <c r="AG205" s="130">
        <f t="shared" si="22"/>
        <v>8267129.536458333</v>
      </c>
      <c r="AH205" s="130">
        <f t="shared" si="22"/>
        <v>8272537.223958333</v>
      </c>
      <c r="AI205" s="130">
        <f t="shared" si="22"/>
        <v>8269221.598958333</v>
      </c>
      <c r="AJ205" s="130">
        <f t="shared" ref="AJ205:BL205" si="23">AJ203+AJ201+AJ199+AJ197+AJ191+AJ185+AJ178+AJ172+AJ169+AJ147+AJ138</f>
        <v>8270929.536458333</v>
      </c>
      <c r="AK205" s="130">
        <f t="shared" si="23"/>
        <v>8268758.2739583328</v>
      </c>
      <c r="AL205" s="130">
        <f t="shared" si="23"/>
        <v>8289363.2739583328</v>
      </c>
      <c r="AM205" s="130">
        <f t="shared" si="23"/>
        <v>8268758.2739583328</v>
      </c>
      <c r="AN205" s="130">
        <f t="shared" si="23"/>
        <v>8274673.848958333</v>
      </c>
      <c r="AO205" s="130">
        <f t="shared" si="23"/>
        <v>9966977.7643489596</v>
      </c>
      <c r="AP205" s="130">
        <f t="shared" si="23"/>
        <v>9962640.7193489596</v>
      </c>
      <c r="AQ205" s="130">
        <f t="shared" si="23"/>
        <v>9958273.4643489588</v>
      </c>
      <c r="AR205" s="130">
        <f t="shared" si="23"/>
        <v>9980396.9143489581</v>
      </c>
      <c r="AS205" s="130">
        <f t="shared" si="23"/>
        <v>9957729.6843489595</v>
      </c>
      <c r="AT205" s="130">
        <f t="shared" si="23"/>
        <v>9963468.5043489579</v>
      </c>
      <c r="AU205" s="130">
        <f t="shared" si="23"/>
        <v>9959646.9143489581</v>
      </c>
      <c r="AV205" s="130">
        <f t="shared" si="23"/>
        <v>9961529.6843489595</v>
      </c>
      <c r="AW205" s="130">
        <f t="shared" si="23"/>
        <v>9958858.11934896</v>
      </c>
      <c r="AX205" s="130">
        <f t="shared" si="23"/>
        <v>9979463.11934896</v>
      </c>
      <c r="AY205" s="130">
        <f t="shared" si="23"/>
        <v>9958858.11934896</v>
      </c>
      <c r="AZ205" s="130">
        <f t="shared" si="23"/>
        <v>9963881.9893489592</v>
      </c>
      <c r="BA205" s="130">
        <f t="shared" si="23"/>
        <v>13572839.15493685</v>
      </c>
      <c r="BB205" s="130">
        <f t="shared" si="23"/>
        <v>13569818.524936849</v>
      </c>
      <c r="BC205" s="130">
        <f t="shared" si="23"/>
        <v>13565877.575936848</v>
      </c>
      <c r="BD205" s="130">
        <f t="shared" si="23"/>
        <v>13588001.025936848</v>
      </c>
      <c r="BE205" s="130">
        <f t="shared" si="23"/>
        <v>13565730.12293685</v>
      </c>
      <c r="BF205" s="130">
        <f t="shared" si="23"/>
        <v>13571898.923936849</v>
      </c>
      <c r="BG205" s="130">
        <f t="shared" si="23"/>
        <v>13567251.025936848</v>
      </c>
      <c r="BH205" s="130">
        <f t="shared" si="23"/>
        <v>13569530.12293685</v>
      </c>
      <c r="BI205" s="130">
        <f t="shared" si="23"/>
        <v>13566035.92493685</v>
      </c>
      <c r="BJ205" s="130">
        <f t="shared" si="23"/>
        <v>13586640.92493685</v>
      </c>
      <c r="BK205" s="130">
        <f t="shared" si="23"/>
        <v>13566035.92493685</v>
      </c>
      <c r="BL205" s="130">
        <f t="shared" si="23"/>
        <v>13564173.37993685</v>
      </c>
      <c r="BM205" s="167">
        <f>SUM(D205:BL205)</f>
        <v>618220363.1377629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-9330606.8666666653</v>
      </c>
      <c r="I207" s="130">
        <f t="shared" si="24"/>
        <v>-9362483.2666666657</v>
      </c>
      <c r="J207" s="104">
        <f t="shared" si="24"/>
        <v>-9359829.666666666</v>
      </c>
      <c r="K207" s="130">
        <f t="shared" si="24"/>
        <v>-9400146.8666666653</v>
      </c>
      <c r="L207" s="130">
        <f t="shared" si="24"/>
        <v>-9364043.2666666657</v>
      </c>
      <c r="M207" s="130">
        <f t="shared" si="24"/>
        <v>-9365960.4666666668</v>
      </c>
      <c r="N207" s="130">
        <f t="shared" si="24"/>
        <v>-9353825.4666666668</v>
      </c>
      <c r="O207" s="130">
        <f t="shared" si="24"/>
        <v>-9339850.4666666668</v>
      </c>
      <c r="P207" s="130">
        <f t="shared" si="24"/>
        <v>-9351226.2666666657</v>
      </c>
      <c r="Q207" s="130">
        <f t="shared" si="24"/>
        <v>-10766336.604166666</v>
      </c>
      <c r="R207" s="130">
        <f t="shared" si="24"/>
        <v>-10716093.104166666</v>
      </c>
      <c r="S207" s="130">
        <f t="shared" si="24"/>
        <v>-10704757.916666666</v>
      </c>
      <c r="T207" s="130">
        <f t="shared" si="24"/>
        <v>-10723850.041666666</v>
      </c>
      <c r="U207" s="130">
        <f t="shared" si="24"/>
        <v>-10696936.166666666</v>
      </c>
      <c r="V207" s="130">
        <f t="shared" si="24"/>
        <v>-10690836.729166666</v>
      </c>
      <c r="W207" s="130">
        <f t="shared" si="24"/>
        <v>-9714456.708333334</v>
      </c>
      <c r="X207" s="130">
        <f t="shared" si="24"/>
        <v>-9703862.833333334</v>
      </c>
      <c r="Y207" s="130">
        <f t="shared" si="24"/>
        <v>-9722751.145833334</v>
      </c>
      <c r="Z207" s="130">
        <f t="shared" si="24"/>
        <v>-9741266.145833334</v>
      </c>
      <c r="AA207" s="130">
        <f t="shared" si="24"/>
        <v>-9722751.145833334</v>
      </c>
      <c r="AB207" s="130">
        <f t="shared" si="24"/>
        <v>-9762111.833333334</v>
      </c>
      <c r="AC207" s="130">
        <f t="shared" si="24"/>
        <v>-8421135.4447916672</v>
      </c>
      <c r="AD207" s="130">
        <f t="shared" si="24"/>
        <v>-8507413.0489583332</v>
      </c>
      <c r="AE207" s="130">
        <f t="shared" si="24"/>
        <v>-8530148.1239583343</v>
      </c>
      <c r="AF207" s="130">
        <f t="shared" si="24"/>
        <v>-8551736.5989583321</v>
      </c>
      <c r="AG207" s="130">
        <f t="shared" si="24"/>
        <v>-8553463.2864583321</v>
      </c>
      <c r="AH207" s="130">
        <f t="shared" si="24"/>
        <v>-8588614.7239583321</v>
      </c>
      <c r="AI207" s="130">
        <f t="shared" si="24"/>
        <v>-8530986.5989583321</v>
      </c>
      <c r="AJ207" s="130">
        <f t="shared" ref="AJ207:BL207" si="25">AJ129-AJ205</f>
        <v>-8557263.2864583321</v>
      </c>
      <c r="AK207" s="130">
        <f t="shared" si="25"/>
        <v>-8500800.7739583328</v>
      </c>
      <c r="AL207" s="130">
        <f t="shared" si="25"/>
        <v>-8521405.7739583328</v>
      </c>
      <c r="AM207" s="130">
        <f t="shared" si="25"/>
        <v>-8500800.7739583328</v>
      </c>
      <c r="AN207" s="130">
        <f t="shared" si="25"/>
        <v>-8417863.8489583321</v>
      </c>
      <c r="AO207" s="130">
        <f t="shared" si="25"/>
        <v>-10063896.26434896</v>
      </c>
      <c r="AP207" s="130">
        <f t="shared" si="25"/>
        <v>-10118960.71934896</v>
      </c>
      <c r="AQ207" s="130">
        <f t="shared" si="25"/>
        <v>-10133501.964348959</v>
      </c>
      <c r="AR207" s="130">
        <f t="shared" si="25"/>
        <v>-10155010.414348958</v>
      </c>
      <c r="AS207" s="130">
        <f t="shared" si="25"/>
        <v>-10151084.184348959</v>
      </c>
      <c r="AT207" s="130">
        <f t="shared" si="25"/>
        <v>-10175529.004348958</v>
      </c>
      <c r="AU207" s="130">
        <f t="shared" si="25"/>
        <v>-10134260.414348958</v>
      </c>
      <c r="AV207" s="130">
        <f t="shared" si="25"/>
        <v>-10154884.184348959</v>
      </c>
      <c r="AW207" s="130">
        <f t="shared" si="25"/>
        <v>-10114598.11934896</v>
      </c>
      <c r="AX207" s="130">
        <f t="shared" si="25"/>
        <v>-10135203.11934896</v>
      </c>
      <c r="AY207" s="130">
        <f t="shared" si="25"/>
        <v>-10114598.11934896</v>
      </c>
      <c r="AZ207" s="130">
        <f t="shared" si="25"/>
        <v>-10060492.989348959</v>
      </c>
      <c r="BA207" s="130">
        <f t="shared" si="25"/>
        <v>-13598456.05493685</v>
      </c>
      <c r="BB207" s="130">
        <f t="shared" si="25"/>
        <v>-13610956.42493685</v>
      </c>
      <c r="BC207" s="130">
        <f t="shared" si="25"/>
        <v>-13611713.775936848</v>
      </c>
      <c r="BD207" s="130">
        <f t="shared" si="25"/>
        <v>-13633222.225936847</v>
      </c>
      <c r="BE207" s="130">
        <f t="shared" si="25"/>
        <v>-13616481.422936851</v>
      </c>
      <c r="BF207" s="130">
        <f t="shared" si="25"/>
        <v>-13627023.523936849</v>
      </c>
      <c r="BG207" s="130">
        <f t="shared" si="25"/>
        <v>-13612472.225936847</v>
      </c>
      <c r="BH207" s="130">
        <f t="shared" si="25"/>
        <v>-13620281.422936851</v>
      </c>
      <c r="BI207" s="130">
        <f t="shared" si="25"/>
        <v>-13606593.82493685</v>
      </c>
      <c r="BJ207" s="130">
        <f t="shared" si="25"/>
        <v>-13627198.82493685</v>
      </c>
      <c r="BK207" s="130">
        <f t="shared" si="25"/>
        <v>-13606593.82493685</v>
      </c>
      <c r="BL207" s="130">
        <f t="shared" si="25"/>
        <v>-13589482.77993685</v>
      </c>
      <c r="BM207" s="167">
        <f>SUM(D207:BL207)</f>
        <v>-622091965.08776283</v>
      </c>
    </row>
    <row r="208" spans="1:65" x14ac:dyDescent="0.15">
      <c r="B208" s="14" t="s">
        <v>1027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-37474460.866666667</v>
      </c>
      <c r="I208" s="130">
        <f t="shared" si="26"/>
        <v>-46836944.133333333</v>
      </c>
      <c r="J208" s="104">
        <f t="shared" si="26"/>
        <v>-56196773.799999997</v>
      </c>
      <c r="K208" s="130">
        <f t="shared" si="26"/>
        <v>-65596920.666666664</v>
      </c>
      <c r="L208" s="130">
        <f t="shared" si="26"/>
        <v>-74960963.933333337</v>
      </c>
      <c r="M208" s="130">
        <f t="shared" si="26"/>
        <v>-84326924.400000006</v>
      </c>
      <c r="N208" s="130">
        <f t="shared" si="26"/>
        <v>-93680749.866666675</v>
      </c>
      <c r="O208" s="130">
        <f t="shared" si="26"/>
        <v>-103020600.33333334</v>
      </c>
      <c r="P208" s="130">
        <f t="shared" si="26"/>
        <v>-112371826.60000001</v>
      </c>
      <c r="Q208" s="130">
        <f t="shared" si="26"/>
        <v>-123138163.20416668</v>
      </c>
      <c r="R208" s="130">
        <f t="shared" si="26"/>
        <v>-133854256.30833335</v>
      </c>
      <c r="S208" s="130">
        <f t="shared" si="26"/>
        <v>-144559014.22500002</v>
      </c>
      <c r="T208" s="130">
        <f t="shared" si="26"/>
        <v>-155282864.26666668</v>
      </c>
      <c r="U208" s="130">
        <f t="shared" si="26"/>
        <v>-165979800.43333334</v>
      </c>
      <c r="V208" s="130">
        <f t="shared" si="26"/>
        <v>-176670637.16249999</v>
      </c>
      <c r="W208" s="130">
        <f t="shared" si="26"/>
        <v>-186385093.87083334</v>
      </c>
      <c r="X208" s="130">
        <f t="shared" si="26"/>
        <v>-196088956.70416668</v>
      </c>
      <c r="Y208" s="130">
        <f t="shared" si="26"/>
        <v>-205811707.85000002</v>
      </c>
      <c r="Z208" s="130">
        <f t="shared" si="26"/>
        <v>-215552973.99583337</v>
      </c>
      <c r="AA208" s="130">
        <f t="shared" si="26"/>
        <v>-225275725.14166671</v>
      </c>
      <c r="AB208" s="130">
        <f t="shared" si="26"/>
        <v>-235037836.97500005</v>
      </c>
      <c r="AC208" s="130">
        <f t="shared" si="26"/>
        <v>-243458972.41979173</v>
      </c>
      <c r="AD208" s="130">
        <f t="shared" si="26"/>
        <v>-251966385.46875006</v>
      </c>
      <c r="AE208" s="130">
        <f t="shared" si="26"/>
        <v>-260496533.59270841</v>
      </c>
      <c r="AF208" s="130">
        <f t="shared" si="26"/>
        <v>-269048270.19166672</v>
      </c>
      <c r="AG208" s="130">
        <f t="shared" si="26"/>
        <v>-277601733.47812504</v>
      </c>
      <c r="AH208" s="130">
        <f t="shared" si="26"/>
        <v>-286190348.20208335</v>
      </c>
      <c r="AI208" s="130">
        <f t="shared" si="26"/>
        <v>-294721334.80104166</v>
      </c>
      <c r="AJ208" s="130">
        <f t="shared" si="26"/>
        <v>-303278598.08749998</v>
      </c>
      <c r="AK208" s="130">
        <f t="shared" ref="AK208:BL208" si="27">AK207+AJ208</f>
        <v>-311779398.8614583</v>
      </c>
      <c r="AL208" s="130">
        <f t="shared" si="27"/>
        <v>-320300804.63541663</v>
      </c>
      <c r="AM208" s="130">
        <f t="shared" si="27"/>
        <v>-328801605.40937495</v>
      </c>
      <c r="AN208" s="130">
        <f t="shared" si="27"/>
        <v>-337219469.25833327</v>
      </c>
      <c r="AO208" s="130">
        <f t="shared" si="27"/>
        <v>-347283365.52268225</v>
      </c>
      <c r="AP208" s="130">
        <f t="shared" si="27"/>
        <v>-357402326.24203122</v>
      </c>
      <c r="AQ208" s="130">
        <f t="shared" si="27"/>
        <v>-367535828.20638019</v>
      </c>
      <c r="AR208" s="130">
        <f t="shared" si="27"/>
        <v>-377690838.62072915</v>
      </c>
      <c r="AS208" s="130">
        <f t="shared" si="27"/>
        <v>-387841922.80507809</v>
      </c>
      <c r="AT208" s="130">
        <f t="shared" si="27"/>
        <v>-398017451.80942702</v>
      </c>
      <c r="AU208" s="130">
        <f t="shared" si="27"/>
        <v>-408151712.22377598</v>
      </c>
      <c r="AV208" s="130">
        <f t="shared" si="27"/>
        <v>-418306596.40812492</v>
      </c>
      <c r="AW208" s="130">
        <f t="shared" si="27"/>
        <v>-428421194.52747387</v>
      </c>
      <c r="AX208" s="130">
        <f t="shared" si="27"/>
        <v>-438556397.64682281</v>
      </c>
      <c r="AY208" s="130">
        <f t="shared" si="27"/>
        <v>-448670995.76617175</v>
      </c>
      <c r="AZ208" s="130">
        <f t="shared" si="27"/>
        <v>-458731488.7555207</v>
      </c>
      <c r="BA208" s="130">
        <f t="shared" si="27"/>
        <v>-472329944.81045753</v>
      </c>
      <c r="BB208" s="130">
        <f t="shared" si="27"/>
        <v>-485940901.23539436</v>
      </c>
      <c r="BC208" s="130">
        <f t="shared" si="27"/>
        <v>-499552615.0113312</v>
      </c>
      <c r="BD208" s="130">
        <f t="shared" si="27"/>
        <v>-513185837.23726803</v>
      </c>
      <c r="BE208" s="130">
        <f t="shared" si="27"/>
        <v>-526802318.66020489</v>
      </c>
      <c r="BF208" s="130">
        <f t="shared" si="27"/>
        <v>-540429342.18414176</v>
      </c>
      <c r="BG208" s="130">
        <f t="shared" si="27"/>
        <v>-554041814.41007864</v>
      </c>
      <c r="BH208" s="130">
        <f t="shared" si="27"/>
        <v>-567662095.83301544</v>
      </c>
      <c r="BI208" s="130">
        <f t="shared" si="27"/>
        <v>-581268689.65795231</v>
      </c>
      <c r="BJ208" s="130">
        <f t="shared" si="27"/>
        <v>-594895888.48288918</v>
      </c>
      <c r="BK208" s="130">
        <f t="shared" si="27"/>
        <v>-608502482.30782604</v>
      </c>
      <c r="BL208" s="130">
        <f t="shared" si="27"/>
        <v>-622091965.08776283</v>
      </c>
      <c r="BM208" s="167">
        <f>SUM(D208:BL208)</f>
        <v>-17782649806.262955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>
        <f>SUM(D35:O35)</f>
        <v>-112343234.60000001</v>
      </c>
      <c r="E5" s="121">
        <f>SUM(P35:AA35)</f>
        <v>-122666010.37499997</v>
      </c>
      <c r="F5" s="121">
        <f>SUM(AB35:AM35)</f>
        <v>-102181632.28333329</v>
      </c>
      <c r="G5" s="121">
        <f>SUM(AN35:AY35)</f>
        <v>-121512019.4971875</v>
      </c>
      <c r="H5" s="121">
        <f>SUM(AZ35:BK35)</f>
        <v>-163360476.33224219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>
        <f>SUM(D39:O39)</f>
        <v>-65520</v>
      </c>
      <c r="E9" s="121">
        <f>SUM(P39:AA39)</f>
        <v>-175592.5</v>
      </c>
      <c r="F9" s="121">
        <f>SUM(AB39:AM39)</f>
        <v>84877.5</v>
      </c>
      <c r="G9" s="121">
        <f>SUM(AN39:AY39)</f>
        <v>-38972.5</v>
      </c>
      <c r="H9" s="121">
        <f>SUM(AZ39:BK39)</f>
        <v>-39335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-626400</v>
      </c>
      <c r="F10" s="121">
        <f>SUM(AB40:AM40)</f>
        <v>-77760</v>
      </c>
      <c r="G10" s="121">
        <f>SUM(AN40:AY40)</f>
        <v>-69984</v>
      </c>
      <c r="H10" s="121">
        <f>SUM(AZ40:BK40)</f>
        <v>-11849166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420000</v>
      </c>
      <c r="F11" s="121">
        <f>SUM(AB41:AM41)</f>
        <v>-49680</v>
      </c>
      <c r="G11" s="121">
        <f>SUM(AN41:AY41)</f>
        <v>-50544</v>
      </c>
      <c r="H11" s="121">
        <f>SUM(AZ41:BK41)</f>
        <v>8074404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>
        <f t="shared" si="0"/>
        <v>-239245</v>
      </c>
      <c r="E13" s="121">
        <f t="shared" si="0"/>
        <v>-361592.5</v>
      </c>
      <c r="F13" s="121">
        <f t="shared" si="0"/>
        <v>-21554.166666666657</v>
      </c>
      <c r="G13" s="121">
        <f t="shared" si="0"/>
        <v>-138400.5</v>
      </c>
      <c r="H13" s="121">
        <f t="shared" si="0"/>
        <v>-3792997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>
        <f t="shared" si="1"/>
        <v>-112582479.60000001</v>
      </c>
      <c r="E15" s="121">
        <f t="shared" si="1"/>
        <v>-123027602.87499997</v>
      </c>
      <c r="F15" s="121">
        <f t="shared" si="1"/>
        <v>-102203186.44999996</v>
      </c>
      <c r="G15" s="121">
        <f t="shared" si="1"/>
        <v>-121650419.9971875</v>
      </c>
      <c r="H15" s="121">
        <f t="shared" si="1"/>
        <v>-167153473.33224219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>
        <f>+D23+C23</f>
        <v>156224397.59999996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>
        <f>C53</f>
        <v>47196080.800000004</v>
      </c>
      <c r="D23" s="121">
        <f>SUM(D53:O53)</f>
        <v>109028316.79999995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>
        <f>+C23+C20+C15</f>
        <v>47167488.800000004</v>
      </c>
      <c r="D25" s="121">
        <f t="shared" ref="D25:H25" si="3">+D23+D20+D15</f>
        <v>-3652662.8000000566</v>
      </c>
      <c r="E25" s="121">
        <f t="shared" si="3"/>
        <v>-123034602.87499997</v>
      </c>
      <c r="F25" s="121">
        <f t="shared" si="3"/>
        <v>-102197686.44999996</v>
      </c>
      <c r="G25" s="121">
        <f t="shared" si="3"/>
        <v>-121650419.9971875</v>
      </c>
      <c r="H25" s="121">
        <f t="shared" si="3"/>
        <v>-167153473.33224219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>
        <f>+C28</f>
        <v>47167488.800000004</v>
      </c>
      <c r="E27" s="121">
        <f t="shared" ref="E27:H27" si="4">+D28</f>
        <v>43514825.999999948</v>
      </c>
      <c r="F27" s="121">
        <f t="shared" si="4"/>
        <v>-79519776.87500003</v>
      </c>
      <c r="G27" s="121">
        <f t="shared" si="4"/>
        <v>-181717463.32499999</v>
      </c>
      <c r="H27" s="121">
        <f t="shared" si="4"/>
        <v>-303367883.32218748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>
        <f>C25</f>
        <v>47167488.800000004</v>
      </c>
      <c r="D28" s="121">
        <f>+D27+D25</f>
        <v>43514825.999999948</v>
      </c>
      <c r="E28" s="121">
        <f t="shared" ref="E28:H28" si="5">+E27+E25</f>
        <v>-79519776.87500003</v>
      </c>
      <c r="F28" s="121">
        <f t="shared" si="5"/>
        <v>-181717463.32499999</v>
      </c>
      <c r="G28" s="121">
        <f t="shared" si="5"/>
        <v>-303367883.32218748</v>
      </c>
      <c r="H28" s="121">
        <f t="shared" si="5"/>
        <v>-470521356.65442967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9" t="s">
        <v>35</v>
      </c>
      <c r="E30" s="369"/>
      <c r="F30" s="369"/>
      <c r="G30" s="369"/>
      <c r="H30" s="369"/>
      <c r="I30" s="369"/>
      <c r="J30" s="369"/>
      <c r="K30" s="369"/>
      <c r="L30" s="369"/>
      <c r="M30" s="369"/>
      <c r="N30" s="369"/>
      <c r="O30" s="369"/>
      <c r="P30" s="369" t="s">
        <v>36</v>
      </c>
      <c r="Q30" s="369"/>
      <c r="R30" s="369"/>
      <c r="S30" s="369"/>
      <c r="T30" s="369"/>
      <c r="U30" s="369"/>
      <c r="V30" s="369"/>
      <c r="W30" s="369"/>
      <c r="X30" s="369"/>
      <c r="Y30" s="369"/>
      <c r="Z30" s="369"/>
      <c r="AA30" s="369"/>
      <c r="AB30" s="369" t="s">
        <v>37</v>
      </c>
      <c r="AC30" s="369"/>
      <c r="AD30" s="369"/>
      <c r="AE30" s="369"/>
      <c r="AF30" s="369"/>
      <c r="AG30" s="369"/>
      <c r="AH30" s="369"/>
      <c r="AI30" s="369"/>
      <c r="AJ30" s="369"/>
      <c r="AK30" s="369"/>
      <c r="AL30" s="369"/>
      <c r="AM30" s="369"/>
      <c r="AN30" s="369" t="s">
        <v>38</v>
      </c>
      <c r="AO30" s="369"/>
      <c r="AP30" s="369"/>
      <c r="AQ30" s="369"/>
      <c r="AR30" s="369"/>
      <c r="AS30" s="369"/>
      <c r="AT30" s="369"/>
      <c r="AU30" s="369"/>
      <c r="AV30" s="369"/>
      <c r="AW30" s="369"/>
      <c r="AX30" s="369"/>
      <c r="AY30" s="369"/>
      <c r="AZ30" s="369" t="s">
        <v>39</v>
      </c>
      <c r="BA30" s="369"/>
      <c r="BB30" s="369"/>
      <c r="BC30" s="369"/>
      <c r="BD30" s="369"/>
      <c r="BE30" s="369"/>
      <c r="BF30" s="369"/>
      <c r="BG30" s="369"/>
      <c r="BH30" s="369"/>
      <c r="BI30" s="369"/>
      <c r="BJ30" s="369"/>
      <c r="BK30" s="369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69" t="s">
        <v>35</v>
      </c>
      <c r="E32" s="369"/>
      <c r="F32" s="369"/>
      <c r="G32" s="369"/>
      <c r="H32" s="369"/>
      <c r="I32" s="369"/>
      <c r="J32" s="369"/>
      <c r="K32" s="369"/>
      <c r="L32" s="369"/>
      <c r="M32" s="369"/>
      <c r="N32" s="369"/>
      <c r="O32" s="369"/>
      <c r="P32" s="369" t="s">
        <v>36</v>
      </c>
      <c r="Q32" s="369"/>
      <c r="R32" s="369"/>
      <c r="S32" s="369"/>
      <c r="T32" s="369"/>
      <c r="U32" s="369"/>
      <c r="V32" s="369"/>
      <c r="W32" s="369"/>
      <c r="X32" s="369"/>
      <c r="Y32" s="369"/>
      <c r="Z32" s="369"/>
      <c r="AA32" s="369"/>
      <c r="AB32" s="369" t="s">
        <v>37</v>
      </c>
      <c r="AC32" s="369"/>
      <c r="AD32" s="369"/>
      <c r="AE32" s="369"/>
      <c r="AF32" s="369"/>
      <c r="AG32" s="369"/>
      <c r="AH32" s="369"/>
      <c r="AI32" s="369"/>
      <c r="AJ32" s="369"/>
      <c r="AK32" s="369"/>
      <c r="AL32" s="369"/>
      <c r="AM32" s="369"/>
      <c r="AN32" s="369" t="s">
        <v>38</v>
      </c>
      <c r="AO32" s="369"/>
      <c r="AP32" s="369"/>
      <c r="AQ32" s="369"/>
      <c r="AR32" s="369"/>
      <c r="AS32" s="369"/>
      <c r="AT32" s="369"/>
      <c r="AU32" s="369"/>
      <c r="AV32" s="369"/>
      <c r="AW32" s="369"/>
      <c r="AX32" s="369"/>
      <c r="AY32" s="369"/>
      <c r="AZ32" s="369" t="s">
        <v>39</v>
      </c>
      <c r="BA32" s="369"/>
      <c r="BB32" s="369"/>
      <c r="BC32" s="369"/>
      <c r="BD32" s="369"/>
      <c r="BE32" s="369"/>
      <c r="BF32" s="369"/>
      <c r="BG32" s="369"/>
      <c r="BH32" s="369"/>
      <c r="BI32" s="369"/>
      <c r="BJ32" s="369"/>
      <c r="BK32" s="369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-9330606.8666666653</v>
      </c>
      <c r="H35" s="121">
        <f>'FIN-P&amp;L_CWS'!I207</f>
        <v>-9362483.2666666657</v>
      </c>
      <c r="I35" s="121">
        <f>'FIN-P&amp;L_CWS'!J207</f>
        <v>-9359829.666666666</v>
      </c>
      <c r="J35" s="121">
        <f>'FIN-P&amp;L_CWS'!K207</f>
        <v>-9400146.8666666653</v>
      </c>
      <c r="K35" s="121">
        <f>'FIN-P&amp;L_CWS'!L207</f>
        <v>-9364043.2666666657</v>
      </c>
      <c r="L35" s="121">
        <f>'FIN-P&amp;L_CWS'!M207</f>
        <v>-9365960.4666666668</v>
      </c>
      <c r="M35" s="121">
        <f>'FIN-P&amp;L_CWS'!N207</f>
        <v>-9353825.4666666668</v>
      </c>
      <c r="N35" s="121">
        <f>'FIN-P&amp;L_CWS'!O207</f>
        <v>-9339850.4666666668</v>
      </c>
      <c r="O35" s="121">
        <f>'FIN-P&amp;L_CWS'!P207</f>
        <v>-9351226.2666666657</v>
      </c>
      <c r="P35" s="121">
        <f>'FIN-P&amp;L_CWS'!Q207</f>
        <v>-10766336.604166666</v>
      </c>
      <c r="Q35" s="121">
        <f>'FIN-P&amp;L_CWS'!R207</f>
        <v>-10716093.104166666</v>
      </c>
      <c r="R35" s="121">
        <f>'FIN-P&amp;L_CWS'!S207</f>
        <v>-10704757.916666666</v>
      </c>
      <c r="S35" s="121">
        <f>'FIN-P&amp;L_CWS'!T207</f>
        <v>-10723850.041666666</v>
      </c>
      <c r="T35" s="121">
        <f>'FIN-P&amp;L_CWS'!U207</f>
        <v>-10696936.166666666</v>
      </c>
      <c r="U35" s="121">
        <f>'FIN-P&amp;L_CWS'!V207</f>
        <v>-10690836.729166666</v>
      </c>
      <c r="V35" s="121">
        <f>'FIN-P&amp;L_CWS'!W207</f>
        <v>-9714456.708333334</v>
      </c>
      <c r="W35" s="121">
        <f>'FIN-P&amp;L_CWS'!X207</f>
        <v>-9703862.833333334</v>
      </c>
      <c r="X35" s="121">
        <f>'FIN-P&amp;L_CWS'!Y207</f>
        <v>-9722751.145833334</v>
      </c>
      <c r="Y35" s="121">
        <f>'FIN-P&amp;L_CWS'!Z207</f>
        <v>-9741266.145833334</v>
      </c>
      <c r="Z35" s="121">
        <f>'FIN-P&amp;L_CWS'!AA207</f>
        <v>-9722751.145833334</v>
      </c>
      <c r="AA35" s="121">
        <f>'FIN-P&amp;L_CWS'!AB207</f>
        <v>-9762111.833333334</v>
      </c>
      <c r="AB35" s="121">
        <f>'FIN-P&amp;L_CWS'!AC207</f>
        <v>-8421135.4447916672</v>
      </c>
      <c r="AC35" s="121">
        <f>'FIN-P&amp;L_CWS'!AD207</f>
        <v>-8507413.0489583332</v>
      </c>
      <c r="AD35" s="121">
        <f>'FIN-P&amp;L_CWS'!AE207</f>
        <v>-8530148.1239583343</v>
      </c>
      <c r="AE35" s="121">
        <f>'FIN-P&amp;L_CWS'!AF207</f>
        <v>-8551736.5989583321</v>
      </c>
      <c r="AF35" s="121">
        <f>'FIN-P&amp;L_CWS'!AG207</f>
        <v>-8553463.2864583321</v>
      </c>
      <c r="AG35" s="121">
        <f>'FIN-P&amp;L_CWS'!AH207</f>
        <v>-8588614.7239583321</v>
      </c>
      <c r="AH35" s="121">
        <f>'FIN-P&amp;L_CWS'!AI207</f>
        <v>-8530986.5989583321</v>
      </c>
      <c r="AI35" s="121">
        <f>'FIN-P&amp;L_CWS'!AJ207</f>
        <v>-8557263.2864583321</v>
      </c>
      <c r="AJ35" s="121">
        <f>'FIN-P&amp;L_CWS'!AK207</f>
        <v>-8500800.7739583328</v>
      </c>
      <c r="AK35" s="121">
        <f>'FIN-P&amp;L_CWS'!AL207</f>
        <v>-8521405.7739583328</v>
      </c>
      <c r="AL35" s="121">
        <f>'FIN-P&amp;L_CWS'!AM207</f>
        <v>-8500800.7739583328</v>
      </c>
      <c r="AM35" s="121">
        <f>'FIN-P&amp;L_CWS'!AN207</f>
        <v>-8417863.8489583321</v>
      </c>
      <c r="AN35" s="121">
        <f>'FIN-P&amp;L_CWS'!AO207</f>
        <v>-10063896.26434896</v>
      </c>
      <c r="AO35" s="121">
        <f>'FIN-P&amp;L_CWS'!AP207</f>
        <v>-10118960.71934896</v>
      </c>
      <c r="AP35" s="121">
        <f>'FIN-P&amp;L_CWS'!AQ207</f>
        <v>-10133501.964348959</v>
      </c>
      <c r="AQ35" s="121">
        <f>'FIN-P&amp;L_CWS'!AR207</f>
        <v>-10155010.414348958</v>
      </c>
      <c r="AR35" s="121">
        <f>'FIN-P&amp;L_CWS'!AS207</f>
        <v>-10151084.184348959</v>
      </c>
      <c r="AS35" s="121">
        <f>'FIN-P&amp;L_CWS'!AT207</f>
        <v>-10175529.004348958</v>
      </c>
      <c r="AT35" s="121">
        <f>'FIN-P&amp;L_CWS'!AU207</f>
        <v>-10134260.414348958</v>
      </c>
      <c r="AU35" s="121">
        <f>'FIN-P&amp;L_CWS'!AV207</f>
        <v>-10154884.184348959</v>
      </c>
      <c r="AV35" s="121">
        <f>'FIN-P&amp;L_CWS'!AW207</f>
        <v>-10114598.11934896</v>
      </c>
      <c r="AW35" s="121">
        <f>'FIN-P&amp;L_CWS'!AX207</f>
        <v>-10135203.11934896</v>
      </c>
      <c r="AX35" s="121">
        <f>'FIN-P&amp;L_CWS'!AY207</f>
        <v>-10114598.11934896</v>
      </c>
      <c r="AY35" s="121">
        <f>'FIN-P&amp;L_CWS'!AZ207</f>
        <v>-10060492.989348959</v>
      </c>
      <c r="AZ35" s="121">
        <f>'FIN-P&amp;L_CWS'!BA207</f>
        <v>-13598456.05493685</v>
      </c>
      <c r="BA35" s="121">
        <f>'FIN-P&amp;L_CWS'!BB207</f>
        <v>-13610956.42493685</v>
      </c>
      <c r="BB35" s="121">
        <f>'FIN-P&amp;L_CWS'!BC207</f>
        <v>-13611713.775936848</v>
      </c>
      <c r="BC35" s="121">
        <f>'FIN-P&amp;L_CWS'!BD207</f>
        <v>-13633222.225936847</v>
      </c>
      <c r="BD35" s="121">
        <f>'FIN-P&amp;L_CWS'!BE207</f>
        <v>-13616481.422936851</v>
      </c>
      <c r="BE35" s="121">
        <f>'FIN-P&amp;L_CWS'!BF207</f>
        <v>-13627023.523936849</v>
      </c>
      <c r="BF35" s="121">
        <f>'FIN-P&amp;L_CWS'!BG207</f>
        <v>-13612472.225936847</v>
      </c>
      <c r="BG35" s="121">
        <f>'FIN-P&amp;L_CWS'!BH207</f>
        <v>-13620281.422936851</v>
      </c>
      <c r="BH35" s="121">
        <f>'FIN-P&amp;L_CWS'!BI207</f>
        <v>-13606593.82493685</v>
      </c>
      <c r="BI35" s="121">
        <f>'FIN-P&amp;L_CWS'!BJ207</f>
        <v>-13627198.82493685</v>
      </c>
      <c r="BJ35" s="121">
        <f>'FIN-P&amp;L_CWS'!BK207</f>
        <v>-13606593.82493685</v>
      </c>
      <c r="BK35" s="121">
        <f>'FIN-P&amp;L_CWS'!BL207</f>
        <v>-13589482.77993685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-131040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32760</v>
      </c>
      <c r="M39" s="121">
        <f>'REV-AR_CWS'!M20*-1</f>
        <v>0</v>
      </c>
      <c r="N39" s="121">
        <f>'REV-AR_CWS'!N20*-1</f>
        <v>0</v>
      </c>
      <c r="O39" s="121">
        <f>'REV-AR_CWS'!O20*-1</f>
        <v>49140</v>
      </c>
      <c r="P39" s="121">
        <f>'REV-AR_CWS'!P20*-1</f>
        <v>-175348.75</v>
      </c>
      <c r="Q39" s="121">
        <f>'REV-AR_CWS'!Q20*-1</f>
        <v>-150550</v>
      </c>
      <c r="R39" s="121">
        <f>'REV-AR_CWS'!R20*-1</f>
        <v>-45168.75</v>
      </c>
      <c r="S39" s="121">
        <f>'REV-AR_CWS'!S20*-1</f>
        <v>-487.5</v>
      </c>
      <c r="T39" s="121">
        <f>'REV-AR_CWS'!T20*-1</f>
        <v>-45337.5</v>
      </c>
      <c r="U39" s="121">
        <f>'REV-AR_CWS'!U20*-1</f>
        <v>-45193.75</v>
      </c>
      <c r="V39" s="121">
        <f>'REV-AR_CWS'!V20*-1</f>
        <v>90531.25</v>
      </c>
      <c r="W39" s="121">
        <f>'REV-AR_CWS'!W20*-1</f>
        <v>-45337.5</v>
      </c>
      <c r="X39" s="121">
        <f>'REV-AR_CWS'!X20*-1</f>
        <v>90531.25</v>
      </c>
      <c r="Y39" s="121">
        <f>'REV-AR_CWS'!Y20*-1</f>
        <v>0</v>
      </c>
      <c r="Z39" s="121">
        <f>'REV-AR_CWS'!Z20*-1</f>
        <v>0</v>
      </c>
      <c r="AA39" s="121">
        <f>'REV-AR_CWS'!AA20*-1</f>
        <v>150768.75</v>
      </c>
      <c r="AB39" s="121">
        <f>'REV-AR_CWS'!AB20*-1</f>
        <v>85143.75</v>
      </c>
      <c r="AC39" s="121">
        <f>'REV-AR_CWS'!AC20*-1</f>
        <v>-96756.25</v>
      </c>
      <c r="AD39" s="121">
        <f>'REV-AR_CWS'!AD20*-1</f>
        <v>-32202.5</v>
      </c>
      <c r="AE39" s="121">
        <f>'REV-AR_CWS'!AE20*-1</f>
        <v>-532.5</v>
      </c>
      <c r="AF39" s="121">
        <f>'REV-AR_CWS'!AF20*-1</f>
        <v>-27056.25</v>
      </c>
      <c r="AG39" s="121">
        <f>'REV-AR_CWS'!AG20*-1</f>
        <v>-32206.25</v>
      </c>
      <c r="AH39" s="121">
        <f>'REV-AR_CWS'!AH20*-1</f>
        <v>59262.5</v>
      </c>
      <c r="AI39" s="121">
        <f>'REV-AR_CWS'!AI20*-1</f>
        <v>-27056.25</v>
      </c>
      <c r="AJ39" s="121">
        <f>'REV-AR_CWS'!AJ20*-1</f>
        <v>59283.75</v>
      </c>
      <c r="AK39" s="121">
        <f>'REV-AR_CWS'!AK20*-1</f>
        <v>0</v>
      </c>
      <c r="AL39" s="121">
        <f>'REV-AR_CWS'!AL20*-1</f>
        <v>0</v>
      </c>
      <c r="AM39" s="121">
        <f>'REV-AR_CWS'!AM20*-1</f>
        <v>96997.5</v>
      </c>
      <c r="AN39" s="121">
        <f>'REV-AR_CWS'!AN20*-1</f>
        <v>-38665</v>
      </c>
      <c r="AO39" s="121">
        <f>'REV-AR_CWS'!AO20*-1</f>
        <v>-119455</v>
      </c>
      <c r="AP39" s="121">
        <f>'REV-AR_CWS'!AP20*-1</f>
        <v>-37572.5</v>
      </c>
      <c r="AQ39" s="121">
        <f>'REV-AR_CWS'!AQ20*-1</f>
        <v>-615</v>
      </c>
      <c r="AR39" s="121">
        <f>'REV-AR_CWS'!AR20*-1</f>
        <v>-37740</v>
      </c>
      <c r="AS39" s="121">
        <f>'REV-AR_CWS'!AS20*-1</f>
        <v>-37775</v>
      </c>
      <c r="AT39" s="121">
        <f>'REV-AR_CWS'!AT20*-1</f>
        <v>75515</v>
      </c>
      <c r="AU39" s="121">
        <f>'REV-AR_CWS'!AU20*-1</f>
        <v>-37740</v>
      </c>
      <c r="AV39" s="121">
        <f>'REV-AR_CWS'!AV20*-1</f>
        <v>75347.5</v>
      </c>
      <c r="AW39" s="121">
        <f>'REV-AR_CWS'!AW20*-1</f>
        <v>0</v>
      </c>
      <c r="AX39" s="121">
        <f>'REV-AR_CWS'!AX20*-1</f>
        <v>0</v>
      </c>
      <c r="AY39" s="121">
        <f>'REV-AR_CWS'!AY20*-1</f>
        <v>119727.5</v>
      </c>
      <c r="AZ39" s="121">
        <f>'REV-AR_CWS'!AZ20*-1</f>
        <v>-39027.5</v>
      </c>
      <c r="BA39" s="121">
        <f>'REV-AR_CWS'!BA20*-1</f>
        <v>-141965</v>
      </c>
      <c r="BB39" s="121">
        <f>'REV-AR_CWS'!BB20*-1</f>
        <v>-42547.5</v>
      </c>
      <c r="BC39" s="121">
        <f>'REV-AR_CWS'!BC20*-1</f>
        <v>-615</v>
      </c>
      <c r="BD39" s="121">
        <f>'REV-AR_CWS'!BD20*-1</f>
        <v>-49590</v>
      </c>
      <c r="BE39" s="121">
        <f>'REV-AR_CWS'!BE20*-1</f>
        <v>-42872.5</v>
      </c>
      <c r="BF39" s="121">
        <f>'REV-AR_CWS'!BF20*-1</f>
        <v>92462.5</v>
      </c>
      <c r="BG39" s="121">
        <f>'REV-AR_CWS'!BG20*-1</f>
        <v>-49590</v>
      </c>
      <c r="BH39" s="121">
        <f>'REV-AR_CWS'!BH20*-1</f>
        <v>92172.5</v>
      </c>
      <c r="BI39" s="121">
        <f>'REV-AR_CWS'!BI20*-1</f>
        <v>0</v>
      </c>
      <c r="BJ39" s="121">
        <f>'REV-AR_CWS'!BJ20*-1</f>
        <v>0</v>
      </c>
      <c r="BK39" s="121">
        <f>'REV-AR_CWS'!BK20*-1</f>
        <v>142237.5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-96000</v>
      </c>
      <c r="E40" s="121">
        <f>'COGS-INVENTORY_CWS'!E43*-1</f>
        <v>-108000</v>
      </c>
      <c r="F40" s="121">
        <f>'COGS-INVENTORY_CWS'!F43*-1</f>
        <v>-120000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36000</v>
      </c>
      <c r="M40" s="121">
        <f>'COGS-INVENTORY_CWS'!M43*-1</f>
        <v>-108000</v>
      </c>
      <c r="N40" s="121">
        <f>'COGS-INVENTORY_CWS'!N43*-1</f>
        <v>-228000</v>
      </c>
      <c r="O40" s="121">
        <f>'COGS-INVENTORY_CWS'!O43*-1</f>
        <v>-300000</v>
      </c>
      <c r="P40" s="121">
        <f>'COGS-INVENTORY_CWS'!P43*-1</f>
        <v>-140400</v>
      </c>
      <c r="Q40" s="121">
        <f>'COGS-INVENTORY_CWS'!Q43*-1</f>
        <v>-64800</v>
      </c>
      <c r="R40" s="121">
        <f>'COGS-INVENTORY_CWS'!R43*-1</f>
        <v>-64800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97200</v>
      </c>
      <c r="V40" s="121">
        <f>'COGS-INVENTORY_CWS'!V43*-1</f>
        <v>32400</v>
      </c>
      <c r="W40" s="121">
        <f>'COGS-INVENTORY_CWS'!W43*-1</f>
        <v>64800</v>
      </c>
      <c r="X40" s="121">
        <f>'COGS-INVENTORY_CWS'!X43*-1</f>
        <v>108000</v>
      </c>
      <c r="Y40" s="121">
        <f>'COGS-INVENTORY_CWS'!Y43*-1</f>
        <v>-32400</v>
      </c>
      <c r="Z40" s="121">
        <f>'COGS-INVENTORY_CWS'!Z43*-1</f>
        <v>-226800</v>
      </c>
      <c r="AA40" s="121">
        <f>'COGS-INVENTORY_CWS'!AA43*-1</f>
        <v>-399600</v>
      </c>
      <c r="AB40" s="121">
        <f>'COGS-INVENTORY_CWS'!AB43*-1</f>
        <v>-233280</v>
      </c>
      <c r="AC40" s="121">
        <f>'COGS-INVENTORY_CWS'!AC43*-1</f>
        <v>-106920</v>
      </c>
      <c r="AD40" s="121">
        <f>'COGS-INVENTORY_CWS'!AD43*-1</f>
        <v>-106920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165240</v>
      </c>
      <c r="AH40" s="121">
        <f>'COGS-INVENTORY_CWS'!AH43*-1</f>
        <v>58320</v>
      </c>
      <c r="AI40" s="121">
        <f>'COGS-INVENTORY_CWS'!AI43*-1</f>
        <v>106920</v>
      </c>
      <c r="AJ40" s="121">
        <f>'COGS-INVENTORY_CWS'!AJ43*-1</f>
        <v>174960</v>
      </c>
      <c r="AK40" s="121">
        <f>'COGS-INVENTORY_CWS'!AK43*-1</f>
        <v>155520</v>
      </c>
      <c r="AL40" s="121">
        <f>'COGS-INVENTORY_CWS'!AL43*-1</f>
        <v>-29160</v>
      </c>
      <c r="AM40" s="121">
        <f>'COGS-INVENTORY_CWS'!AM43*-1</f>
        <v>-262440</v>
      </c>
      <c r="AN40" s="121">
        <f>'COGS-INVENTORY_CWS'!AN43*-1</f>
        <v>-218700</v>
      </c>
      <c r="AO40" s="121">
        <f>'COGS-INVENTORY_CWS'!AO43*-1</f>
        <v>-104976</v>
      </c>
      <c r="AP40" s="121">
        <f>'COGS-INVENTORY_CWS'!AP43*-1</f>
        <v>-104976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157464</v>
      </c>
      <c r="AT40" s="121">
        <f>'COGS-INVENTORY_CWS'!AT43*-1</f>
        <v>52488</v>
      </c>
      <c r="AU40" s="121">
        <f>'COGS-INVENTORY_CWS'!AU43*-1</f>
        <v>104976</v>
      </c>
      <c r="AV40" s="121">
        <f>'COGS-INVENTORY_CWS'!AV43*-1</f>
        <v>166212</v>
      </c>
      <c r="AW40" s="121">
        <f>'COGS-INVENTORY_CWS'!AW43*-1</f>
        <v>148716</v>
      </c>
      <c r="AX40" s="121">
        <f>'COGS-INVENTORY_CWS'!AX43*-1</f>
        <v>-26244</v>
      </c>
      <c r="AY40" s="121">
        <f>'COGS-INVENTORY_CWS'!AY43*-1</f>
        <v>-244944</v>
      </c>
      <c r="AZ40" s="121">
        <f>'COGS-INVENTORY_CWS'!AZ43*-1</f>
        <v>-204703.19999999998</v>
      </c>
      <c r="BA40" s="121">
        <f>'COGS-INVENTORY_CWS'!BA43*-1</f>
        <v>-102351.60000000003</v>
      </c>
      <c r="BB40" s="121">
        <f>'COGS-INVENTORY_CWS'!BB43*-1</f>
        <v>-102351.60000000003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149590.80000000005</v>
      </c>
      <c r="BF40" s="121">
        <f>'COGS-INVENTORY_CWS'!BF43*-1</f>
        <v>47239.200000000012</v>
      </c>
      <c r="BG40" s="121">
        <f>'COGS-INVENTORY_CWS'!BG43*-1</f>
        <v>102351.60000000003</v>
      </c>
      <c r="BH40" s="121">
        <f>'COGS-INVENTORY_CWS'!BH43*-1</f>
        <v>157463.99999999997</v>
      </c>
      <c r="BI40" s="121">
        <f>'COGS-INVENTORY_CWS'!BI43*-1</f>
        <v>-3519320.4</v>
      </c>
      <c r="BJ40" s="121">
        <f>'COGS-INVENTORY_CWS'!BJ43*-1</f>
        <v>-3519320.4</v>
      </c>
      <c r="BK40" s="121">
        <f>'COGS-INVENTORY_CWS'!BK43*-1</f>
        <v>-4857764.4000000004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96000</v>
      </c>
      <c r="E41" s="121">
        <f>'COGS-INVENTORY_CWS'!E70</f>
        <v>108000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-36000</v>
      </c>
      <c r="M41" s="121">
        <f>'COGS-INVENTORY_CWS'!M70</f>
        <v>108000</v>
      </c>
      <c r="N41" s="121">
        <f>'COGS-INVENTORY_CWS'!N70</f>
        <v>264000</v>
      </c>
      <c r="O41" s="121">
        <f>'COGS-INVENTORY_CWS'!O70</f>
        <v>156000</v>
      </c>
      <c r="P41" s="121">
        <f>'COGS-INVENTORY_CWS'!P70</f>
        <v>1200</v>
      </c>
      <c r="Q41" s="121">
        <f>'COGS-INVENTORY_CWS'!Q70</f>
        <v>-2400</v>
      </c>
      <c r="R41" s="121">
        <f>'COGS-INVENTORY_CWS'!R70</f>
        <v>64800</v>
      </c>
      <c r="S41" s="121">
        <f>'COGS-INVENTORY_CWS'!S70</f>
        <v>-32400</v>
      </c>
      <c r="T41" s="121">
        <f>'COGS-INVENTORY_CWS'!T70</f>
        <v>-32400</v>
      </c>
      <c r="U41" s="121">
        <f>'COGS-INVENTORY_CWS'!U70</f>
        <v>-32400</v>
      </c>
      <c r="V41" s="121">
        <f>'COGS-INVENTORY_CWS'!V70</f>
        <v>-64800</v>
      </c>
      <c r="W41" s="121">
        <f>'COGS-INVENTORY_CWS'!W70</f>
        <v>0</v>
      </c>
      <c r="X41" s="121">
        <f>'COGS-INVENTORY_CWS'!X70</f>
        <v>-108000</v>
      </c>
      <c r="Y41" s="121">
        <f>'COGS-INVENTORY_CWS'!Y70</f>
        <v>32400</v>
      </c>
      <c r="Z41" s="121">
        <f>'COGS-INVENTORY_CWS'!Z70</f>
        <v>334800</v>
      </c>
      <c r="AA41" s="121">
        <f>'COGS-INVENTORY_CWS'!AA70</f>
        <v>259200</v>
      </c>
      <c r="AB41" s="121">
        <f>'COGS-INVENTORY_CWS'!AB70</f>
        <v>7560</v>
      </c>
      <c r="AC41" s="121">
        <f>'COGS-INVENTORY_CWS'!AC70</f>
        <v>-8640</v>
      </c>
      <c r="AD41" s="121">
        <f>'COGS-INVENTORY_CWS'!AD70</f>
        <v>106920</v>
      </c>
      <c r="AE41" s="121">
        <f>'COGS-INVENTORY_CWS'!AE70</f>
        <v>-48600</v>
      </c>
      <c r="AF41" s="121">
        <f>'COGS-INVENTORY_CWS'!AF70</f>
        <v>-58320</v>
      </c>
      <c r="AG41" s="121">
        <f>'COGS-INVENTORY_CWS'!AG70</f>
        <v>-58320</v>
      </c>
      <c r="AH41" s="121">
        <f>'COGS-INVENTORY_CWS'!AH70</f>
        <v>-106920</v>
      </c>
      <c r="AI41" s="121">
        <f>'COGS-INVENTORY_CWS'!AI70</f>
        <v>0</v>
      </c>
      <c r="AJ41" s="121">
        <f>'COGS-INVENTORY_CWS'!AJ70</f>
        <v>-174960</v>
      </c>
      <c r="AK41" s="121">
        <f>'COGS-INVENTORY_CWS'!AK70</f>
        <v>-155520</v>
      </c>
      <c r="AL41" s="121">
        <f>'COGS-INVENTORY_CWS'!AL70</f>
        <v>204120</v>
      </c>
      <c r="AM41" s="121">
        <f>'COGS-INVENTORY_CWS'!AM70</f>
        <v>243000</v>
      </c>
      <c r="AN41" s="121">
        <f>'COGS-INVENTORY_CWS'!AN70</f>
        <v>3888</v>
      </c>
      <c r="AO41" s="121">
        <f>'COGS-INVENTORY_CWS'!AO70</f>
        <v>-1944</v>
      </c>
      <c r="AP41" s="121">
        <f>'COGS-INVENTORY_CWS'!AP70</f>
        <v>104976</v>
      </c>
      <c r="AQ41" s="121">
        <f>'COGS-INVENTORY_CWS'!AQ70</f>
        <v>-52488</v>
      </c>
      <c r="AR41" s="121">
        <f>'COGS-INVENTORY_CWS'!AR70</f>
        <v>-52488</v>
      </c>
      <c r="AS41" s="121">
        <f>'COGS-INVENTORY_CWS'!AS70</f>
        <v>-52488</v>
      </c>
      <c r="AT41" s="121">
        <f>'COGS-INVENTORY_CWS'!AT70</f>
        <v>-104976</v>
      </c>
      <c r="AU41" s="121">
        <f>'COGS-INVENTORY_CWS'!AU70</f>
        <v>0</v>
      </c>
      <c r="AV41" s="121">
        <f>'COGS-INVENTORY_CWS'!AV70</f>
        <v>-166212</v>
      </c>
      <c r="AW41" s="121">
        <f>'COGS-INVENTORY_CWS'!AW70</f>
        <v>-148716</v>
      </c>
      <c r="AX41" s="121">
        <f>'COGS-INVENTORY_CWS'!AX70</f>
        <v>192456</v>
      </c>
      <c r="AY41" s="121">
        <f>'COGS-INVENTORY_CWS'!AY70</f>
        <v>227448</v>
      </c>
      <c r="AZ41" s="121">
        <f>'COGS-INVENTORY_CWS'!AZ70</f>
        <v>874.80000000004657</v>
      </c>
      <c r="BA41" s="121">
        <f>'COGS-INVENTORY_CWS'!BA70</f>
        <v>3499.1999999999534</v>
      </c>
      <c r="BB41" s="121">
        <f>'COGS-INVENTORY_CWS'!BB70</f>
        <v>102351.59999999986</v>
      </c>
      <c r="BC41" s="121">
        <f>'COGS-INVENTORY_CWS'!BC70</f>
        <v>-55112.399999999907</v>
      </c>
      <c r="BD41" s="121">
        <f>'COGS-INVENTORY_CWS'!BD70</f>
        <v>-47239.20000000007</v>
      </c>
      <c r="BE41" s="121">
        <f>'COGS-INVENTORY_CWS'!BE70</f>
        <v>-47239.20000000007</v>
      </c>
      <c r="BF41" s="121">
        <f>'COGS-INVENTORY_CWS'!BF70</f>
        <v>-102351.59999999986</v>
      </c>
      <c r="BG41" s="121">
        <f>'COGS-INVENTORY_CWS'!BG70</f>
        <v>0</v>
      </c>
      <c r="BH41" s="121">
        <f>'COGS-INVENTORY_CWS'!BH70</f>
        <v>-157464</v>
      </c>
      <c r="BI41" s="121">
        <f>'COGS-INVENTORY_CWS'!BI70</f>
        <v>3519320.4000000008</v>
      </c>
      <c r="BJ41" s="121">
        <f>'COGS-INVENTORY_CWS'!BJ70</f>
        <v>3676784.4000000004</v>
      </c>
      <c r="BK41" s="121">
        <f>'COGS-INVENTORY_CWS'!BK70</f>
        <v>1180979.9999999991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>
        <f>SUM(D38:D42)</f>
        <v>716.66666666667152</v>
      </c>
      <c r="E43" s="121">
        <f>SUM(E38:E42)</f>
        <v>1308.3333333333285</v>
      </c>
      <c r="F43" s="121">
        <f t="shared" ref="F43:BK43" si="6">SUM(F38:F42)</f>
        <v>-94525</v>
      </c>
      <c r="G43" s="121">
        <f t="shared" si="6"/>
        <v>-141398.33333333331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34401.666666666657</v>
      </c>
      <c r="M43" s="121">
        <f t="shared" si="6"/>
        <v>1641.6666666666715</v>
      </c>
      <c r="N43" s="121">
        <f t="shared" si="6"/>
        <v>37641.666666666657</v>
      </c>
      <c r="O43" s="121">
        <f t="shared" si="6"/>
        <v>-93218.333333333343</v>
      </c>
      <c r="P43" s="121">
        <f t="shared" si="6"/>
        <v>-312907.08333333337</v>
      </c>
      <c r="Q43" s="121">
        <f t="shared" si="6"/>
        <v>-216108.33333333334</v>
      </c>
      <c r="R43" s="121">
        <f t="shared" si="6"/>
        <v>-43527.083333333343</v>
      </c>
      <c r="S43" s="121">
        <f t="shared" si="6"/>
        <v>-31245.833333333332</v>
      </c>
      <c r="T43" s="121">
        <f t="shared" si="6"/>
        <v>-76095.833333333343</v>
      </c>
      <c r="U43" s="121">
        <f t="shared" si="6"/>
        <v>21247.916666666664</v>
      </c>
      <c r="V43" s="121">
        <f t="shared" si="6"/>
        <v>59889.583333333328</v>
      </c>
      <c r="W43" s="121">
        <f t="shared" si="6"/>
        <v>21220.833333333336</v>
      </c>
      <c r="X43" s="121">
        <f t="shared" si="6"/>
        <v>92289.583333333314</v>
      </c>
      <c r="Y43" s="121">
        <f t="shared" si="6"/>
        <v>1758.3333333333321</v>
      </c>
      <c r="Z43" s="121">
        <f t="shared" si="6"/>
        <v>109758.33333333334</v>
      </c>
      <c r="AA43" s="121">
        <f t="shared" si="6"/>
        <v>12127.083333333343</v>
      </c>
      <c r="AB43" s="121">
        <f t="shared" si="6"/>
        <v>-138909.58333333331</v>
      </c>
      <c r="AC43" s="121">
        <f t="shared" si="6"/>
        <v>-210557.91666666669</v>
      </c>
      <c r="AD43" s="121">
        <f t="shared" si="6"/>
        <v>-30444.166666666657</v>
      </c>
      <c r="AE43" s="121">
        <f t="shared" si="6"/>
        <v>-47374.166666666664</v>
      </c>
      <c r="AF43" s="121">
        <f t="shared" si="6"/>
        <v>-83617.916666666672</v>
      </c>
      <c r="AG43" s="121">
        <f t="shared" si="6"/>
        <v>76472.083333333343</v>
      </c>
      <c r="AH43" s="121">
        <f t="shared" si="6"/>
        <v>12420.833333333343</v>
      </c>
      <c r="AI43" s="121">
        <f t="shared" si="6"/>
        <v>81622.083333333328</v>
      </c>
      <c r="AJ43" s="121">
        <f t="shared" si="6"/>
        <v>61042.083333333343</v>
      </c>
      <c r="AK43" s="121">
        <f t="shared" si="6"/>
        <v>1758.333333333343</v>
      </c>
      <c r="AL43" s="121">
        <f t="shared" si="6"/>
        <v>176718.33333333334</v>
      </c>
      <c r="AM43" s="121">
        <f t="shared" si="6"/>
        <v>79315.833333333314</v>
      </c>
      <c r="AN43" s="121">
        <f t="shared" si="6"/>
        <v>-251718.66666666666</v>
      </c>
      <c r="AO43" s="121">
        <f t="shared" si="6"/>
        <v>-224616.66666666669</v>
      </c>
      <c r="AP43" s="121">
        <f t="shared" si="6"/>
        <v>-35814.166666666657</v>
      </c>
      <c r="AQ43" s="121">
        <f t="shared" si="6"/>
        <v>-51344.666666666664</v>
      </c>
      <c r="AR43" s="121">
        <f t="shared" si="6"/>
        <v>-88469.666666666657</v>
      </c>
      <c r="AS43" s="121">
        <f t="shared" si="6"/>
        <v>68959.333333333343</v>
      </c>
      <c r="AT43" s="121">
        <f t="shared" si="6"/>
        <v>24785.333333333328</v>
      </c>
      <c r="AU43" s="121">
        <f t="shared" si="6"/>
        <v>68994.333333333343</v>
      </c>
      <c r="AV43" s="121">
        <f t="shared" si="6"/>
        <v>77105.833333333314</v>
      </c>
      <c r="AW43" s="121">
        <f t="shared" si="6"/>
        <v>1758.333333333343</v>
      </c>
      <c r="AX43" s="121">
        <f t="shared" si="6"/>
        <v>167970.33333333334</v>
      </c>
      <c r="AY43" s="121">
        <f t="shared" si="6"/>
        <v>103989.83333333333</v>
      </c>
      <c r="AZ43" s="121">
        <f t="shared" si="6"/>
        <v>-241097.56666666659</v>
      </c>
      <c r="BA43" s="121">
        <f t="shared" si="6"/>
        <v>-239059.06666666674</v>
      </c>
      <c r="BB43" s="121">
        <f t="shared" si="6"/>
        <v>-40789.166666666832</v>
      </c>
      <c r="BC43" s="121">
        <f t="shared" si="6"/>
        <v>-53969.066666666571</v>
      </c>
      <c r="BD43" s="121">
        <f t="shared" si="6"/>
        <v>-95070.866666666727</v>
      </c>
      <c r="BE43" s="121">
        <f t="shared" si="6"/>
        <v>61237.43333333332</v>
      </c>
      <c r="BF43" s="121">
        <f t="shared" si="6"/>
        <v>39108.433333333465</v>
      </c>
      <c r="BG43" s="121">
        <f t="shared" si="6"/>
        <v>54519.933333333371</v>
      </c>
      <c r="BH43" s="121">
        <f t="shared" si="6"/>
        <v>93930.833333333314</v>
      </c>
      <c r="BI43" s="121">
        <f t="shared" si="6"/>
        <v>1758.3333333344199</v>
      </c>
      <c r="BJ43" s="121">
        <f t="shared" si="6"/>
        <v>159222.33333333395</v>
      </c>
      <c r="BK43" s="121">
        <f t="shared" si="6"/>
        <v>-3532788.5666666683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-9459214</v>
      </c>
      <c r="G45" s="121">
        <f t="shared" si="7"/>
        <v>-9472005.1999999993</v>
      </c>
      <c r="H45" s="121">
        <f t="shared" si="7"/>
        <v>-9389221.5999999996</v>
      </c>
      <c r="I45" s="121">
        <f t="shared" si="7"/>
        <v>-9350568</v>
      </c>
      <c r="J45" s="121">
        <f t="shared" si="7"/>
        <v>-9377745.1999999993</v>
      </c>
      <c r="K45" s="121">
        <f t="shared" si="7"/>
        <v>-9354781.5999999996</v>
      </c>
      <c r="L45" s="121">
        <f t="shared" si="7"/>
        <v>-9331558.8000000007</v>
      </c>
      <c r="M45" s="121">
        <f t="shared" si="7"/>
        <v>-9352183.8000000007</v>
      </c>
      <c r="N45" s="121">
        <f t="shared" si="7"/>
        <v>-9302208.8000000007</v>
      </c>
      <c r="O45" s="121">
        <f t="shared" si="7"/>
        <v>-9444444.5999999996</v>
      </c>
      <c r="P45" s="121">
        <f t="shared" si="7"/>
        <v>-11079243.6875</v>
      </c>
      <c r="Q45" s="121">
        <f t="shared" si="7"/>
        <v>-10932201.4375</v>
      </c>
      <c r="R45" s="121">
        <f t="shared" si="7"/>
        <v>-10748285</v>
      </c>
      <c r="S45" s="121">
        <f t="shared" si="7"/>
        <v>-10755095.875</v>
      </c>
      <c r="T45" s="121">
        <f t="shared" si="7"/>
        <v>-10773032</v>
      </c>
      <c r="U45" s="121">
        <f t="shared" si="7"/>
        <v>-10669588.8125</v>
      </c>
      <c r="V45" s="121">
        <f t="shared" si="7"/>
        <v>-9654567.125</v>
      </c>
      <c r="W45" s="121">
        <f t="shared" si="7"/>
        <v>-9682642</v>
      </c>
      <c r="X45" s="121">
        <f t="shared" si="7"/>
        <v>-9630461.5625</v>
      </c>
      <c r="Y45" s="121">
        <f t="shared" si="7"/>
        <v>-9739507.8125</v>
      </c>
      <c r="Z45" s="121">
        <f t="shared" si="7"/>
        <v>-9612992.8125</v>
      </c>
      <c r="AA45" s="121">
        <f t="shared" si="7"/>
        <v>-9749984.75</v>
      </c>
      <c r="AB45" s="121">
        <f t="shared" si="7"/>
        <v>-8560045.0281250011</v>
      </c>
      <c r="AC45" s="121">
        <f t="shared" si="7"/>
        <v>-8717970.9656249993</v>
      </c>
      <c r="AD45" s="121">
        <f t="shared" si="7"/>
        <v>-8560592.2906250004</v>
      </c>
      <c r="AE45" s="121">
        <f t="shared" si="7"/>
        <v>-8599110.7656249981</v>
      </c>
      <c r="AF45" s="121">
        <f t="shared" si="7"/>
        <v>-8637081.2031249981</v>
      </c>
      <c r="AG45" s="121">
        <f t="shared" si="7"/>
        <v>-8512142.6406249981</v>
      </c>
      <c r="AH45" s="121">
        <f t="shared" si="7"/>
        <v>-8518565.7656249981</v>
      </c>
      <c r="AI45" s="121">
        <f t="shared" ref="AI45:BK45" si="8">AI35+AI43</f>
        <v>-8475641.2031249981</v>
      </c>
      <c r="AJ45" s="121">
        <f t="shared" si="8"/>
        <v>-8439758.6906249989</v>
      </c>
      <c r="AK45" s="121">
        <f t="shared" si="8"/>
        <v>-8519647.4406249989</v>
      </c>
      <c r="AL45" s="121">
        <f t="shared" si="8"/>
        <v>-8324082.4406249998</v>
      </c>
      <c r="AM45" s="121">
        <f t="shared" si="8"/>
        <v>-8338548.0156249991</v>
      </c>
      <c r="AN45" s="121">
        <f t="shared" si="8"/>
        <v>-10315614.931015626</v>
      </c>
      <c r="AO45" s="121">
        <f t="shared" si="8"/>
        <v>-10343577.386015626</v>
      </c>
      <c r="AP45" s="121">
        <f t="shared" si="8"/>
        <v>-10169316.131015625</v>
      </c>
      <c r="AQ45" s="121">
        <f t="shared" si="8"/>
        <v>-10206355.081015624</v>
      </c>
      <c r="AR45" s="121">
        <f t="shared" si="8"/>
        <v>-10239553.851015626</v>
      </c>
      <c r="AS45" s="121">
        <f t="shared" si="8"/>
        <v>-10106569.671015624</v>
      </c>
      <c r="AT45" s="121">
        <f t="shared" si="8"/>
        <v>-10109475.081015624</v>
      </c>
      <c r="AU45" s="121">
        <f t="shared" si="8"/>
        <v>-10085889.851015626</v>
      </c>
      <c r="AV45" s="121">
        <f t="shared" si="8"/>
        <v>-10037492.286015626</v>
      </c>
      <c r="AW45" s="121">
        <f t="shared" si="8"/>
        <v>-10133444.786015626</v>
      </c>
      <c r="AX45" s="121">
        <f t="shared" si="8"/>
        <v>-9946627.786015626</v>
      </c>
      <c r="AY45" s="121">
        <f t="shared" si="8"/>
        <v>-9956503.1560156252</v>
      </c>
      <c r="AZ45" s="121">
        <f t="shared" si="8"/>
        <v>-13839553.621603517</v>
      </c>
      <c r="BA45" s="121">
        <f t="shared" si="8"/>
        <v>-13850015.491603516</v>
      </c>
      <c r="BB45" s="121">
        <f t="shared" si="8"/>
        <v>-13652502.942603514</v>
      </c>
      <c r="BC45" s="121">
        <f t="shared" si="8"/>
        <v>-13687191.292603513</v>
      </c>
      <c r="BD45" s="121">
        <f t="shared" si="8"/>
        <v>-13711552.289603518</v>
      </c>
      <c r="BE45" s="121">
        <f t="shared" si="8"/>
        <v>-13565786.090603516</v>
      </c>
      <c r="BF45" s="121">
        <f t="shared" si="8"/>
        <v>-13573363.792603513</v>
      </c>
      <c r="BG45" s="121">
        <f t="shared" si="8"/>
        <v>-13565761.489603518</v>
      </c>
      <c r="BH45" s="121">
        <f t="shared" si="8"/>
        <v>-13512662.991603516</v>
      </c>
      <c r="BI45" s="121">
        <f t="shared" si="8"/>
        <v>-13625440.491603516</v>
      </c>
      <c r="BJ45" s="121">
        <f t="shared" si="8"/>
        <v>-13447371.491603516</v>
      </c>
      <c r="BK45" s="121">
        <f t="shared" si="8"/>
        <v>-17122271.34660352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>
        <f>'FIN-VALUE_CWS'!C13</f>
        <v>47196080.800000004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56069046.199999981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52959270.599999979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>
        <f>+C45+C50+C53</f>
        <v>47167488.800000004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-9469214</v>
      </c>
      <c r="G55" s="121">
        <f t="shared" si="10"/>
        <v>-9482005.1999999993</v>
      </c>
      <c r="H55" s="121">
        <f t="shared" si="10"/>
        <v>46679824.599999979</v>
      </c>
      <c r="I55" s="121">
        <f t="shared" si="10"/>
        <v>-9350568</v>
      </c>
      <c r="J55" s="121">
        <f t="shared" si="10"/>
        <v>-9377745.1999999993</v>
      </c>
      <c r="K55" s="121">
        <f t="shared" si="10"/>
        <v>-9354781.5999999996</v>
      </c>
      <c r="L55" s="121">
        <f t="shared" si="10"/>
        <v>-9331558.8000000007</v>
      </c>
      <c r="M55" s="121">
        <f t="shared" si="10"/>
        <v>-9352183.8000000007</v>
      </c>
      <c r="N55" s="121">
        <f t="shared" si="10"/>
        <v>43657061.799999982</v>
      </c>
      <c r="O55" s="121">
        <f t="shared" si="10"/>
        <v>-9444444.5999999996</v>
      </c>
      <c r="P55" s="121">
        <f t="shared" si="10"/>
        <v>-11079243.6875</v>
      </c>
      <c r="Q55" s="121">
        <f t="shared" si="10"/>
        <v>-10932201.4375</v>
      </c>
      <c r="R55" s="121">
        <f t="shared" si="10"/>
        <v>-10748285</v>
      </c>
      <c r="S55" s="121">
        <f t="shared" si="10"/>
        <v>-10755095.875</v>
      </c>
      <c r="T55" s="121">
        <f t="shared" si="10"/>
        <v>-10773032</v>
      </c>
      <c r="U55" s="121">
        <f t="shared" si="10"/>
        <v>-10669588.8125</v>
      </c>
      <c r="V55" s="121">
        <f t="shared" si="10"/>
        <v>-9661567.125</v>
      </c>
      <c r="W55" s="121">
        <f t="shared" si="10"/>
        <v>-9682642</v>
      </c>
      <c r="X55" s="121">
        <f t="shared" si="10"/>
        <v>-9630461.5625</v>
      </c>
      <c r="Y55" s="121">
        <f t="shared" si="10"/>
        <v>-9739507.8125</v>
      </c>
      <c r="Z55" s="121">
        <f t="shared" si="10"/>
        <v>-9612992.8125</v>
      </c>
      <c r="AA55" s="121">
        <f t="shared" si="10"/>
        <v>-9749984.75</v>
      </c>
      <c r="AB55" s="121">
        <f t="shared" si="10"/>
        <v>-8554545.0281250011</v>
      </c>
      <c r="AC55" s="121">
        <f t="shared" si="10"/>
        <v>-8717970.9656249993</v>
      </c>
      <c r="AD55" s="121">
        <f t="shared" si="10"/>
        <v>-8560592.2906250004</v>
      </c>
      <c r="AE55" s="121">
        <f t="shared" si="10"/>
        <v>-8599110.7656249981</v>
      </c>
      <c r="AF55" s="121">
        <f t="shared" si="10"/>
        <v>-8637081.2031249981</v>
      </c>
      <c r="AG55" s="121">
        <f t="shared" si="10"/>
        <v>-8512142.6406249981</v>
      </c>
      <c r="AH55" s="121">
        <f t="shared" si="10"/>
        <v>-8518565.7656249981</v>
      </c>
      <c r="AI55" s="121">
        <f t="shared" si="10"/>
        <v>-8475641.2031249981</v>
      </c>
      <c r="AJ55" s="121">
        <f t="shared" si="10"/>
        <v>-8439758.6906249989</v>
      </c>
      <c r="AK55" s="121">
        <f t="shared" si="10"/>
        <v>-8519647.4406249989</v>
      </c>
      <c r="AL55" s="121">
        <f t="shared" si="10"/>
        <v>-8324082.4406249998</v>
      </c>
      <c r="AM55" s="121">
        <f t="shared" si="10"/>
        <v>-8338548.0156249991</v>
      </c>
      <c r="AN55" s="121">
        <f t="shared" si="10"/>
        <v>-10315614.931015626</v>
      </c>
      <c r="AO55" s="121">
        <f t="shared" si="10"/>
        <v>-10343577.386015626</v>
      </c>
      <c r="AP55" s="121">
        <f t="shared" si="10"/>
        <v>-10169316.131015625</v>
      </c>
      <c r="AQ55" s="121">
        <f t="shared" si="10"/>
        <v>-10206355.081015624</v>
      </c>
      <c r="AR55" s="121">
        <f t="shared" si="10"/>
        <v>-10239553.851015626</v>
      </c>
      <c r="AS55" s="121">
        <f t="shared" si="10"/>
        <v>-10106569.671015624</v>
      </c>
      <c r="AT55" s="121">
        <f t="shared" si="10"/>
        <v>-10109475.081015624</v>
      </c>
      <c r="AU55" s="121">
        <f t="shared" si="10"/>
        <v>-10085889.851015626</v>
      </c>
      <c r="AV55" s="121">
        <f t="shared" si="10"/>
        <v>-10037492.286015626</v>
      </c>
      <c r="AW55" s="121">
        <f t="shared" si="10"/>
        <v>-10133444.786015626</v>
      </c>
      <c r="AX55" s="121">
        <f t="shared" si="10"/>
        <v>-9946627.786015626</v>
      </c>
      <c r="AY55" s="121">
        <f t="shared" si="10"/>
        <v>-9956503.1560156252</v>
      </c>
      <c r="AZ55" s="121">
        <f t="shared" si="10"/>
        <v>-13839553.621603517</v>
      </c>
      <c r="BA55" s="121">
        <f t="shared" si="10"/>
        <v>-13850015.491603516</v>
      </c>
      <c r="BB55" s="121">
        <f t="shared" si="10"/>
        <v>-13652502.942603514</v>
      </c>
      <c r="BC55" s="121">
        <f t="shared" si="10"/>
        <v>-13687191.292603513</v>
      </c>
      <c r="BD55" s="121">
        <f t="shared" si="10"/>
        <v>-13711552.289603518</v>
      </c>
      <c r="BE55" s="121">
        <f t="shared" si="10"/>
        <v>-13565786.090603516</v>
      </c>
      <c r="BF55" s="121">
        <f t="shared" si="10"/>
        <v>-13573363.792603513</v>
      </c>
      <c r="BG55" s="121">
        <f t="shared" si="10"/>
        <v>-13565761.489603518</v>
      </c>
      <c r="BH55" s="121">
        <f t="shared" si="10"/>
        <v>-13512662.991603516</v>
      </c>
      <c r="BI55" s="121">
        <f t="shared" si="10"/>
        <v>-13625440.491603516</v>
      </c>
      <c r="BJ55" s="121">
        <f t="shared" si="10"/>
        <v>-13447371.491603516</v>
      </c>
      <c r="BK55" s="121">
        <f t="shared" si="10"/>
        <v>-17122271.34660352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>
        <f t="shared" ref="D57:AI57" si="11">C58</f>
        <v>47167488.800000004</v>
      </c>
      <c r="E57" s="121">
        <f t="shared" si="11"/>
        <v>37736264.800000004</v>
      </c>
      <c r="F57" s="121">
        <f t="shared" si="11"/>
        <v>28340440.800000004</v>
      </c>
      <c r="G57" s="121">
        <f t="shared" si="11"/>
        <v>18871226.800000004</v>
      </c>
      <c r="H57" s="121">
        <f t="shared" si="11"/>
        <v>9389221.6000000052</v>
      </c>
      <c r="I57" s="121">
        <f t="shared" si="11"/>
        <v>56069046.199999988</v>
      </c>
      <c r="J57" s="121">
        <f t="shared" si="11"/>
        <v>46718478.199999988</v>
      </c>
      <c r="K57" s="121">
        <f t="shared" si="11"/>
        <v>37340732.999999985</v>
      </c>
      <c r="L57" s="121">
        <f t="shared" si="11"/>
        <v>27985951.399999984</v>
      </c>
      <c r="M57" s="121">
        <f t="shared" si="11"/>
        <v>18654392.599999983</v>
      </c>
      <c r="N57" s="121">
        <f t="shared" si="11"/>
        <v>9302208.7999999821</v>
      </c>
      <c r="O57" s="121">
        <f t="shared" si="11"/>
        <v>52959270.599999964</v>
      </c>
      <c r="P57" s="121">
        <f t="shared" si="11"/>
        <v>43514825.999999963</v>
      </c>
      <c r="Q57" s="121">
        <f t="shared" si="11"/>
        <v>32435582.312499963</v>
      </c>
      <c r="R57" s="121">
        <f t="shared" si="11"/>
        <v>21503380.874999963</v>
      </c>
      <c r="S57" s="121">
        <f t="shared" si="11"/>
        <v>10755095.874999963</v>
      </c>
      <c r="T57" s="121">
        <f t="shared" si="11"/>
        <v>-3.7252902984619141E-8</v>
      </c>
      <c r="U57" s="121">
        <f t="shared" si="11"/>
        <v>-10773032.000000037</v>
      </c>
      <c r="V57" s="121">
        <f t="shared" si="11"/>
        <v>-21442620.812500037</v>
      </c>
      <c r="W57" s="121">
        <f t="shared" si="11"/>
        <v>-31104187.937500037</v>
      </c>
      <c r="X57" s="121">
        <f t="shared" si="11"/>
        <v>-40786829.937500037</v>
      </c>
      <c r="Y57" s="121">
        <f t="shared" si="11"/>
        <v>-50417291.500000037</v>
      </c>
      <c r="Z57" s="121">
        <f t="shared" si="11"/>
        <v>-60156799.312500037</v>
      </c>
      <c r="AA57" s="121">
        <f t="shared" si="11"/>
        <v>-69769792.12500003</v>
      </c>
      <c r="AB57" s="121">
        <f t="shared" si="11"/>
        <v>-79519776.87500003</v>
      </c>
      <c r="AC57" s="121">
        <f t="shared" si="11"/>
        <v>-88074321.903125033</v>
      </c>
      <c r="AD57" s="121">
        <f t="shared" si="11"/>
        <v>-96792292.868750036</v>
      </c>
      <c r="AE57" s="121">
        <f t="shared" si="11"/>
        <v>-105352885.15937504</v>
      </c>
      <c r="AF57" s="121">
        <f t="shared" si="11"/>
        <v>-113951995.92500004</v>
      </c>
      <c r="AG57" s="121">
        <f t="shared" si="11"/>
        <v>-122589077.12812504</v>
      </c>
      <c r="AH57" s="121">
        <f t="shared" si="11"/>
        <v>-131101219.76875004</v>
      </c>
      <c r="AI57" s="121">
        <f t="shared" si="11"/>
        <v>-139619785.53437504</v>
      </c>
      <c r="AJ57" s="121">
        <f t="shared" ref="AJ57:BK57" si="12">AI58</f>
        <v>-148095426.73750004</v>
      </c>
      <c r="AK57" s="121">
        <f t="shared" si="12"/>
        <v>-156535185.42812505</v>
      </c>
      <c r="AL57" s="121">
        <f t="shared" si="12"/>
        <v>-165054832.86875007</v>
      </c>
      <c r="AM57" s="121">
        <f t="shared" si="12"/>
        <v>-173378915.30937508</v>
      </c>
      <c r="AN57" s="121">
        <f t="shared" si="12"/>
        <v>-181717463.32500008</v>
      </c>
      <c r="AO57" s="121">
        <f t="shared" si="12"/>
        <v>-192033078.25601572</v>
      </c>
      <c r="AP57" s="121">
        <f t="shared" si="12"/>
        <v>-202376655.64203134</v>
      </c>
      <c r="AQ57" s="121">
        <f t="shared" si="12"/>
        <v>-212545971.77304697</v>
      </c>
      <c r="AR57" s="121">
        <f t="shared" si="12"/>
        <v>-222752326.85406259</v>
      </c>
      <c r="AS57" s="121">
        <f t="shared" si="12"/>
        <v>-232991880.70507821</v>
      </c>
      <c r="AT57" s="121">
        <f t="shared" si="12"/>
        <v>-243098450.37609383</v>
      </c>
      <c r="AU57" s="121">
        <f t="shared" si="12"/>
        <v>-253207925.45710945</v>
      </c>
      <c r="AV57" s="121">
        <f t="shared" si="12"/>
        <v>-263293815.30812508</v>
      </c>
      <c r="AW57" s="121">
        <f t="shared" si="12"/>
        <v>-273331307.59414071</v>
      </c>
      <c r="AX57" s="121">
        <f t="shared" si="12"/>
        <v>-283464752.38015634</v>
      </c>
      <c r="AY57" s="121">
        <f t="shared" si="12"/>
        <v>-293411380.16617197</v>
      </c>
      <c r="AZ57" s="121">
        <f t="shared" si="12"/>
        <v>-303367883.3221876</v>
      </c>
      <c r="BA57" s="121">
        <f t="shared" si="12"/>
        <v>-317207436.94379109</v>
      </c>
      <c r="BB57" s="121">
        <f t="shared" si="12"/>
        <v>-331057452.43539459</v>
      </c>
      <c r="BC57" s="121">
        <f t="shared" si="12"/>
        <v>-344709955.37799811</v>
      </c>
      <c r="BD57" s="121">
        <f t="shared" si="12"/>
        <v>-358397146.67060161</v>
      </c>
      <c r="BE57" s="121">
        <f t="shared" si="12"/>
        <v>-372108698.96020514</v>
      </c>
      <c r="BF57" s="121">
        <f t="shared" si="12"/>
        <v>-385674485.05080867</v>
      </c>
      <c r="BG57" s="121">
        <f t="shared" si="12"/>
        <v>-399247848.84341216</v>
      </c>
      <c r="BH57" s="121">
        <f t="shared" si="12"/>
        <v>-412813610.33301568</v>
      </c>
      <c r="BI57" s="121">
        <f t="shared" si="12"/>
        <v>-426326273.32461917</v>
      </c>
      <c r="BJ57" s="121">
        <f t="shared" si="12"/>
        <v>-439951713.81622267</v>
      </c>
      <c r="BK57" s="121">
        <f t="shared" si="12"/>
        <v>-453399085.30782616</v>
      </c>
      <c r="BL57" s="130"/>
    </row>
    <row r="58" spans="2:64" x14ac:dyDescent="0.15">
      <c r="B58" s="136" t="s">
        <v>487</v>
      </c>
      <c r="C58" s="121">
        <f>C55</f>
        <v>47167488.800000004</v>
      </c>
      <c r="D58" s="121">
        <f t="shared" ref="D58:AI58" si="13">D57+D55</f>
        <v>37736264.800000004</v>
      </c>
      <c r="E58" s="121">
        <f t="shared" si="13"/>
        <v>28340440.800000004</v>
      </c>
      <c r="F58" s="121">
        <f t="shared" si="13"/>
        <v>18871226.800000004</v>
      </c>
      <c r="G58" s="121">
        <f t="shared" si="13"/>
        <v>9389221.6000000052</v>
      </c>
      <c r="H58" s="121">
        <f t="shared" si="13"/>
        <v>56069046.199999988</v>
      </c>
      <c r="I58" s="121">
        <f t="shared" si="13"/>
        <v>46718478.199999988</v>
      </c>
      <c r="J58" s="121">
        <f t="shared" si="13"/>
        <v>37340732.999999985</v>
      </c>
      <c r="K58" s="121">
        <f t="shared" si="13"/>
        <v>27985951.399999984</v>
      </c>
      <c r="L58" s="121">
        <f t="shared" si="13"/>
        <v>18654392.599999983</v>
      </c>
      <c r="M58" s="121">
        <f t="shared" si="13"/>
        <v>9302208.7999999821</v>
      </c>
      <c r="N58" s="121">
        <f t="shared" si="13"/>
        <v>52959270.599999964</v>
      </c>
      <c r="O58" s="121">
        <f t="shared" si="13"/>
        <v>43514825.999999963</v>
      </c>
      <c r="P58" s="121">
        <f t="shared" si="13"/>
        <v>32435582.312499963</v>
      </c>
      <c r="Q58" s="121">
        <f t="shared" si="13"/>
        <v>21503380.874999963</v>
      </c>
      <c r="R58" s="121">
        <f t="shared" si="13"/>
        <v>10755095.874999963</v>
      </c>
      <c r="S58" s="121">
        <f t="shared" si="13"/>
        <v>-3.7252902984619141E-8</v>
      </c>
      <c r="T58" s="121">
        <f t="shared" si="13"/>
        <v>-10773032.000000037</v>
      </c>
      <c r="U58" s="121">
        <f t="shared" si="13"/>
        <v>-21442620.812500037</v>
      </c>
      <c r="V58" s="121">
        <f t="shared" si="13"/>
        <v>-31104187.937500037</v>
      </c>
      <c r="W58" s="121">
        <f t="shared" si="13"/>
        <v>-40786829.937500037</v>
      </c>
      <c r="X58" s="121">
        <f t="shared" si="13"/>
        <v>-50417291.500000037</v>
      </c>
      <c r="Y58" s="121">
        <f t="shared" si="13"/>
        <v>-60156799.312500037</v>
      </c>
      <c r="Z58" s="121">
        <f t="shared" si="13"/>
        <v>-69769792.12500003</v>
      </c>
      <c r="AA58" s="121">
        <f t="shared" si="13"/>
        <v>-79519776.87500003</v>
      </c>
      <c r="AB58" s="121">
        <f t="shared" si="13"/>
        <v>-88074321.903125033</v>
      </c>
      <c r="AC58" s="121">
        <f t="shared" si="13"/>
        <v>-96792292.868750036</v>
      </c>
      <c r="AD58" s="121">
        <f t="shared" si="13"/>
        <v>-105352885.15937504</v>
      </c>
      <c r="AE58" s="121">
        <f t="shared" si="13"/>
        <v>-113951995.92500004</v>
      </c>
      <c r="AF58" s="121">
        <f t="shared" si="13"/>
        <v>-122589077.12812504</v>
      </c>
      <c r="AG58" s="121">
        <f t="shared" si="13"/>
        <v>-131101219.76875004</v>
      </c>
      <c r="AH58" s="121">
        <f t="shared" si="13"/>
        <v>-139619785.53437504</v>
      </c>
      <c r="AI58" s="121">
        <f t="shared" si="13"/>
        <v>-148095426.73750004</v>
      </c>
      <c r="AJ58" s="121">
        <f t="shared" ref="AJ58:BK58" si="14">AJ57+AJ55</f>
        <v>-156535185.42812505</v>
      </c>
      <c r="AK58" s="121">
        <f t="shared" si="14"/>
        <v>-165054832.86875007</v>
      </c>
      <c r="AL58" s="121">
        <f t="shared" si="14"/>
        <v>-173378915.30937508</v>
      </c>
      <c r="AM58" s="121">
        <f t="shared" si="14"/>
        <v>-181717463.32500008</v>
      </c>
      <c r="AN58" s="121">
        <f t="shared" si="14"/>
        <v>-192033078.25601572</v>
      </c>
      <c r="AO58" s="121">
        <f t="shared" si="14"/>
        <v>-202376655.64203134</v>
      </c>
      <c r="AP58" s="121">
        <f t="shared" si="14"/>
        <v>-212545971.77304697</v>
      </c>
      <c r="AQ58" s="121">
        <f t="shared" si="14"/>
        <v>-222752326.85406259</v>
      </c>
      <c r="AR58" s="121">
        <f t="shared" si="14"/>
        <v>-232991880.70507821</v>
      </c>
      <c r="AS58" s="121">
        <f t="shared" si="14"/>
        <v>-243098450.37609383</v>
      </c>
      <c r="AT58" s="121">
        <f t="shared" si="14"/>
        <v>-253207925.45710945</v>
      </c>
      <c r="AU58" s="121">
        <f t="shared" si="14"/>
        <v>-263293815.30812508</v>
      </c>
      <c r="AV58" s="121">
        <f t="shared" si="14"/>
        <v>-273331307.59414071</v>
      </c>
      <c r="AW58" s="121">
        <f t="shared" si="14"/>
        <v>-283464752.38015634</v>
      </c>
      <c r="AX58" s="121">
        <f t="shared" si="14"/>
        <v>-293411380.16617197</v>
      </c>
      <c r="AY58" s="121">
        <f t="shared" si="14"/>
        <v>-303367883.3221876</v>
      </c>
      <c r="AZ58" s="121">
        <f t="shared" si="14"/>
        <v>-317207436.94379109</v>
      </c>
      <c r="BA58" s="121">
        <f t="shared" si="14"/>
        <v>-331057452.43539459</v>
      </c>
      <c r="BB58" s="121">
        <f t="shared" si="14"/>
        <v>-344709955.37799811</v>
      </c>
      <c r="BC58" s="121">
        <f t="shared" si="14"/>
        <v>-358397146.67060161</v>
      </c>
      <c r="BD58" s="121">
        <f t="shared" si="14"/>
        <v>-372108698.96020514</v>
      </c>
      <c r="BE58" s="121">
        <f t="shared" si="14"/>
        <v>-385674485.05080867</v>
      </c>
      <c r="BF58" s="121">
        <f t="shared" si="14"/>
        <v>-399247848.84341216</v>
      </c>
      <c r="BG58" s="121">
        <f t="shared" si="14"/>
        <v>-412813610.33301568</v>
      </c>
      <c r="BH58" s="121">
        <f t="shared" si="14"/>
        <v>-426326273.32461917</v>
      </c>
      <c r="BI58" s="121">
        <f t="shared" si="14"/>
        <v>-439951713.81622267</v>
      </c>
      <c r="BJ58" s="121">
        <f t="shared" si="14"/>
        <v>-453399085.30782616</v>
      </c>
      <c r="BK58" s="121">
        <f t="shared" si="14"/>
        <v>-470521356.65442967</v>
      </c>
      <c r="BL58" s="130"/>
    </row>
    <row r="60" spans="2:64" x14ac:dyDescent="0.15">
      <c r="B60" s="138" t="s">
        <v>1088</v>
      </c>
      <c r="C60" s="130">
        <f>C53</f>
        <v>47196080.800000004</v>
      </c>
      <c r="D60" s="130">
        <f t="shared" ref="D60:AI60" si="15">D53+C60</f>
        <v>47196080.800000004</v>
      </c>
      <c r="E60" s="130">
        <f t="shared" si="15"/>
        <v>47196080.800000004</v>
      </c>
      <c r="F60" s="130">
        <f t="shared" si="15"/>
        <v>47196080.800000004</v>
      </c>
      <c r="G60" s="130">
        <f t="shared" si="15"/>
        <v>47196080.800000004</v>
      </c>
      <c r="H60" s="130">
        <f t="shared" si="15"/>
        <v>103265126.99999999</v>
      </c>
      <c r="I60" s="130">
        <f t="shared" si="15"/>
        <v>103265126.99999999</v>
      </c>
      <c r="J60" s="130">
        <f t="shared" si="15"/>
        <v>103265126.99999999</v>
      </c>
      <c r="K60" s="130">
        <f t="shared" si="15"/>
        <v>103265126.99999999</v>
      </c>
      <c r="L60" s="130">
        <f t="shared" si="15"/>
        <v>103265126.99999999</v>
      </c>
      <c r="M60" s="130">
        <f t="shared" si="15"/>
        <v>103265126.99999999</v>
      </c>
      <c r="N60" s="130">
        <f t="shared" si="15"/>
        <v>156224397.59999996</v>
      </c>
      <c r="O60" s="130">
        <f t="shared" si="15"/>
        <v>156224397.59999996</v>
      </c>
      <c r="P60" s="130">
        <f t="shared" si="15"/>
        <v>156224397.59999996</v>
      </c>
      <c r="Q60" s="130">
        <f t="shared" si="15"/>
        <v>156224397.59999996</v>
      </c>
      <c r="R60" s="130">
        <f t="shared" si="15"/>
        <v>156224397.59999996</v>
      </c>
      <c r="S60" s="130">
        <f t="shared" si="15"/>
        <v>156224397.59999996</v>
      </c>
      <c r="T60" s="130">
        <f t="shared" si="15"/>
        <v>156224397.59999996</v>
      </c>
      <c r="U60" s="130">
        <f t="shared" si="15"/>
        <v>156224397.59999996</v>
      </c>
      <c r="V60" s="130">
        <f t="shared" si="15"/>
        <v>156224397.59999996</v>
      </c>
      <c r="W60" s="130">
        <f t="shared" si="15"/>
        <v>156224397.59999996</v>
      </c>
      <c r="X60" s="130">
        <f t="shared" si="15"/>
        <v>156224397.59999996</v>
      </c>
      <c r="Y60" s="130">
        <f t="shared" si="15"/>
        <v>156224397.59999996</v>
      </c>
      <c r="Z60" s="130">
        <f t="shared" si="15"/>
        <v>156224397.59999996</v>
      </c>
      <c r="AA60" s="130">
        <f t="shared" si="15"/>
        <v>156224397.59999996</v>
      </c>
      <c r="AB60" s="130">
        <f t="shared" si="15"/>
        <v>156224397.59999996</v>
      </c>
      <c r="AC60" s="130">
        <f t="shared" si="15"/>
        <v>156224397.59999996</v>
      </c>
      <c r="AD60" s="130">
        <f t="shared" si="15"/>
        <v>156224397.59999996</v>
      </c>
      <c r="AE60" s="130">
        <f t="shared" si="15"/>
        <v>156224397.59999996</v>
      </c>
      <c r="AF60" s="130">
        <f t="shared" si="15"/>
        <v>156224397.59999996</v>
      </c>
      <c r="AG60" s="130">
        <f t="shared" si="15"/>
        <v>156224397.59999996</v>
      </c>
      <c r="AH60" s="130">
        <f t="shared" si="15"/>
        <v>156224397.59999996</v>
      </c>
      <c r="AI60" s="130">
        <f t="shared" si="15"/>
        <v>156224397.59999996</v>
      </c>
      <c r="AJ60" s="130">
        <f t="shared" ref="AJ60:BK60" si="16">AJ53+AI60</f>
        <v>156224397.59999996</v>
      </c>
      <c r="AK60" s="130">
        <f t="shared" si="16"/>
        <v>156224397.59999996</v>
      </c>
      <c r="AL60" s="130">
        <f t="shared" si="16"/>
        <v>156224397.59999996</v>
      </c>
      <c r="AM60" s="130">
        <f t="shared" si="16"/>
        <v>156224397.59999996</v>
      </c>
      <c r="AN60" s="130">
        <f t="shared" si="16"/>
        <v>156224397.59999996</v>
      </c>
      <c r="AO60" s="130">
        <f t="shared" si="16"/>
        <v>156224397.59999996</v>
      </c>
      <c r="AP60" s="130">
        <f t="shared" si="16"/>
        <v>156224397.59999996</v>
      </c>
      <c r="AQ60" s="130">
        <f t="shared" si="16"/>
        <v>156224397.59999996</v>
      </c>
      <c r="AR60" s="130">
        <f t="shared" si="16"/>
        <v>156224397.59999996</v>
      </c>
      <c r="AS60" s="130">
        <f t="shared" si="16"/>
        <v>156224397.59999996</v>
      </c>
      <c r="AT60" s="130">
        <f t="shared" si="16"/>
        <v>156224397.59999996</v>
      </c>
      <c r="AU60" s="130">
        <f t="shared" si="16"/>
        <v>156224397.59999996</v>
      </c>
      <c r="AV60" s="130">
        <f t="shared" si="16"/>
        <v>156224397.59999996</v>
      </c>
      <c r="AW60" s="130">
        <f t="shared" si="16"/>
        <v>156224397.59999996</v>
      </c>
      <c r="AX60" s="130">
        <f t="shared" si="16"/>
        <v>156224397.59999996</v>
      </c>
      <c r="AY60" s="130">
        <f t="shared" si="16"/>
        <v>156224397.59999996</v>
      </c>
      <c r="AZ60" s="130">
        <f t="shared" si="16"/>
        <v>156224397.59999996</v>
      </c>
      <c r="BA60" s="130">
        <f t="shared" si="16"/>
        <v>156224397.59999996</v>
      </c>
      <c r="BB60" s="130">
        <f t="shared" si="16"/>
        <v>156224397.59999996</v>
      </c>
      <c r="BC60" s="130">
        <f t="shared" si="16"/>
        <v>156224397.59999996</v>
      </c>
      <c r="BD60" s="130">
        <f t="shared" si="16"/>
        <v>156224397.59999996</v>
      </c>
      <c r="BE60" s="130">
        <f t="shared" si="16"/>
        <v>156224397.59999996</v>
      </c>
      <c r="BF60" s="130">
        <f t="shared" si="16"/>
        <v>156224397.59999996</v>
      </c>
      <c r="BG60" s="130">
        <f t="shared" si="16"/>
        <v>156224397.59999996</v>
      </c>
      <c r="BH60" s="130">
        <f t="shared" si="16"/>
        <v>156224397.59999996</v>
      </c>
      <c r="BI60" s="130">
        <f t="shared" si="16"/>
        <v>156224397.59999996</v>
      </c>
      <c r="BJ60" s="130">
        <f t="shared" si="16"/>
        <v>156224397.59999996</v>
      </c>
      <c r="BK60" s="130">
        <f t="shared" si="16"/>
        <v>156224397.59999996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-9469214</v>
      </c>
      <c r="G67" s="121">
        <f t="shared" si="17"/>
        <v>-9482005.1999999993</v>
      </c>
      <c r="H67" s="121">
        <f t="shared" si="17"/>
        <v>-9389221.5999999996</v>
      </c>
      <c r="I67" s="121">
        <f t="shared" si="17"/>
        <v>-9350568</v>
      </c>
      <c r="J67" s="121">
        <f t="shared" si="17"/>
        <v>-9377745.1999999993</v>
      </c>
      <c r="K67" s="121">
        <f t="shared" si="17"/>
        <v>-9354781.5999999996</v>
      </c>
      <c r="L67" s="121">
        <f t="shared" si="17"/>
        <v>-9331558.8000000007</v>
      </c>
      <c r="M67" s="121">
        <f t="shared" si="17"/>
        <v>-9352183.8000000007</v>
      </c>
      <c r="N67" s="121">
        <f t="shared" si="17"/>
        <v>-9302208.8000000007</v>
      </c>
      <c r="O67" s="121">
        <f t="shared" si="17"/>
        <v>-9444444.5999999996</v>
      </c>
      <c r="P67" s="121">
        <f t="shared" si="17"/>
        <v>-11079243.6875</v>
      </c>
      <c r="Q67" s="121">
        <f t="shared" si="17"/>
        <v>-10932201.4375</v>
      </c>
      <c r="R67" s="121">
        <f t="shared" si="17"/>
        <v>-10748285</v>
      </c>
      <c r="S67" s="121">
        <f t="shared" si="17"/>
        <v>-10755095.875</v>
      </c>
      <c r="T67" s="121">
        <f t="shared" si="17"/>
        <v>-10773032</v>
      </c>
      <c r="U67" s="121">
        <f t="shared" si="17"/>
        <v>-10669588.8125</v>
      </c>
      <c r="V67" s="121">
        <f t="shared" si="17"/>
        <v>-9661567.125</v>
      </c>
      <c r="W67" s="121">
        <f t="shared" si="17"/>
        <v>-9682642</v>
      </c>
      <c r="X67" s="121">
        <f t="shared" si="17"/>
        <v>-9630461.5625</v>
      </c>
      <c r="Y67" s="121">
        <f t="shared" si="17"/>
        <v>-9739507.8125</v>
      </c>
      <c r="Z67" s="121">
        <f t="shared" si="17"/>
        <v>-9612992.8125</v>
      </c>
      <c r="AA67" s="121">
        <f t="shared" si="17"/>
        <v>-9749984.75</v>
      </c>
      <c r="AB67" s="121">
        <f t="shared" si="17"/>
        <v>-8554545.0281250011</v>
      </c>
      <c r="AC67" s="121">
        <f t="shared" si="17"/>
        <v>-8717970.9656249993</v>
      </c>
      <c r="AD67" s="121">
        <f t="shared" si="17"/>
        <v>-8560592.2906250004</v>
      </c>
      <c r="AE67" s="121">
        <f t="shared" si="17"/>
        <v>-8599110.7656249981</v>
      </c>
      <c r="AF67" s="121">
        <f t="shared" si="17"/>
        <v>-8637081.2031249981</v>
      </c>
      <c r="AG67" s="121">
        <f t="shared" si="17"/>
        <v>-8512142.6406249981</v>
      </c>
      <c r="AH67" s="121">
        <f t="shared" si="17"/>
        <v>-8518565.7656249981</v>
      </c>
      <c r="AI67" s="121">
        <f t="shared" si="17"/>
        <v>-8475641.2031249981</v>
      </c>
      <c r="AJ67" s="121">
        <f t="shared" si="17"/>
        <v>-8439758.6906249989</v>
      </c>
      <c r="AK67" s="121">
        <f t="shared" si="17"/>
        <v>-8519647.4406249989</v>
      </c>
      <c r="AL67" s="121">
        <f t="shared" si="17"/>
        <v>-8324082.4406249998</v>
      </c>
      <c r="AM67" s="121">
        <f t="shared" si="17"/>
        <v>-8338548.0156249991</v>
      </c>
      <c r="AN67" s="121">
        <f t="shared" si="17"/>
        <v>-10315614.931015626</v>
      </c>
      <c r="AO67" s="121">
        <f t="shared" si="17"/>
        <v>-10343577.386015626</v>
      </c>
      <c r="AP67" s="121">
        <f t="shared" si="17"/>
        <v>-10169316.131015625</v>
      </c>
      <c r="AQ67" s="121">
        <f t="shared" si="17"/>
        <v>-10206355.081015624</v>
      </c>
      <c r="AR67" s="121">
        <f t="shared" si="17"/>
        <v>-10239553.851015626</v>
      </c>
      <c r="AS67" s="121">
        <f t="shared" si="17"/>
        <v>-10106569.671015624</v>
      </c>
      <c r="AT67" s="121">
        <f t="shared" si="17"/>
        <v>-10109475.081015624</v>
      </c>
      <c r="AU67" s="121">
        <f t="shared" si="17"/>
        <v>-10085889.851015626</v>
      </c>
      <c r="AV67" s="121">
        <f t="shared" si="17"/>
        <v>-10037492.286015626</v>
      </c>
      <c r="AW67" s="121">
        <f t="shared" si="17"/>
        <v>-10133444.786015626</v>
      </c>
      <c r="AX67" s="121">
        <f t="shared" si="17"/>
        <v>-9946627.786015626</v>
      </c>
      <c r="AY67" s="121">
        <f t="shared" si="17"/>
        <v>-9956503.1560156252</v>
      </c>
      <c r="AZ67" s="121">
        <f t="shared" si="17"/>
        <v>-13839553.621603517</v>
      </c>
      <c r="BA67" s="121">
        <f t="shared" si="17"/>
        <v>-13850015.491603516</v>
      </c>
      <c r="BB67" s="121">
        <f t="shared" si="17"/>
        <v>-13652502.942603514</v>
      </c>
      <c r="BC67" s="121">
        <f t="shared" si="17"/>
        <v>-13687191.292603513</v>
      </c>
      <c r="BD67" s="121">
        <f t="shared" si="17"/>
        <v>-13711552.289603518</v>
      </c>
      <c r="BE67" s="121">
        <f t="shared" si="17"/>
        <v>-13565786.090603516</v>
      </c>
      <c r="BF67" s="121">
        <f t="shared" si="17"/>
        <v>-13573363.792603513</v>
      </c>
      <c r="BG67" s="121">
        <f t="shared" si="17"/>
        <v>-13565761.489603518</v>
      </c>
      <c r="BH67" s="121">
        <f t="shared" si="17"/>
        <v>-13512662.991603516</v>
      </c>
      <c r="BI67" s="121">
        <f t="shared" si="17"/>
        <v>-13625440.491603516</v>
      </c>
      <c r="BJ67" s="121">
        <f t="shared" si="17"/>
        <v>-13447371.491603516</v>
      </c>
      <c r="BK67" s="121">
        <f t="shared" si="17"/>
        <v>-17122271.34660352</v>
      </c>
      <c r="BL67" s="48">
        <f>SUM(C67:BK67)</f>
        <v>-626745754.25442958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-28324854</v>
      </c>
      <c r="H69" s="121">
        <f t="shared" si="18"/>
        <v>-37806859.200000003</v>
      </c>
      <c r="I69" s="121">
        <f t="shared" si="18"/>
        <v>-47196080.800000004</v>
      </c>
      <c r="J69" s="121">
        <f t="shared" si="18"/>
        <v>-56546648.800000004</v>
      </c>
      <c r="K69" s="121">
        <f t="shared" si="18"/>
        <v>-65924394</v>
      </c>
      <c r="L69" s="121">
        <f t="shared" si="18"/>
        <v>-75279175.599999994</v>
      </c>
      <c r="M69" s="121">
        <f t="shared" si="18"/>
        <v>-84610734.399999991</v>
      </c>
      <c r="N69" s="121">
        <f t="shared" si="18"/>
        <v>-93962918.199999988</v>
      </c>
      <c r="O69" s="121">
        <f t="shared" si="18"/>
        <v>-103265126.99999999</v>
      </c>
      <c r="P69" s="121">
        <f t="shared" si="18"/>
        <v>-112709571.59999998</v>
      </c>
      <c r="Q69" s="121">
        <f t="shared" si="18"/>
        <v>-123788815.28749998</v>
      </c>
      <c r="R69" s="121">
        <f t="shared" si="18"/>
        <v>-134721016.72499996</v>
      </c>
      <c r="S69" s="121">
        <f t="shared" si="18"/>
        <v>-145469301.72499996</v>
      </c>
      <c r="T69" s="121">
        <f t="shared" si="18"/>
        <v>-156224397.59999996</v>
      </c>
      <c r="U69" s="121">
        <f t="shared" si="18"/>
        <v>-166997429.59999996</v>
      </c>
      <c r="V69" s="121">
        <f t="shared" si="18"/>
        <v>-177667018.41249996</v>
      </c>
      <c r="W69" s="121">
        <f t="shared" si="18"/>
        <v>-187328585.53749996</v>
      </c>
      <c r="X69" s="121">
        <f t="shared" si="18"/>
        <v>-197011227.53749996</v>
      </c>
      <c r="Y69" s="121">
        <f t="shared" si="18"/>
        <v>-206641689.09999996</v>
      </c>
      <c r="Z69" s="121">
        <f t="shared" si="18"/>
        <v>-216381196.91249996</v>
      </c>
      <c r="AA69" s="121">
        <f t="shared" si="18"/>
        <v>-225994189.72499996</v>
      </c>
      <c r="AB69" s="121">
        <f t="shared" si="18"/>
        <v>-235744174.47499996</v>
      </c>
      <c r="AC69" s="121">
        <f t="shared" si="18"/>
        <v>-244298719.50312495</v>
      </c>
      <c r="AD69" s="121">
        <f t="shared" si="18"/>
        <v>-253016690.46874994</v>
      </c>
      <c r="AE69" s="121">
        <f t="shared" si="18"/>
        <v>-261577282.75937495</v>
      </c>
      <c r="AF69" s="121">
        <f t="shared" si="18"/>
        <v>-270176393.52499992</v>
      </c>
      <c r="AG69" s="121">
        <f t="shared" si="18"/>
        <v>-278813474.72812492</v>
      </c>
      <c r="AH69" s="121">
        <f t="shared" si="18"/>
        <v>-287325617.36874992</v>
      </c>
      <c r="AI69" s="121">
        <f t="shared" si="18"/>
        <v>-295844183.13437492</v>
      </c>
      <c r="AJ69" s="121">
        <f t="shared" ref="AJ69:BK69" si="19">AI70</f>
        <v>-304319824.33749992</v>
      </c>
      <c r="AK69" s="121">
        <f t="shared" si="19"/>
        <v>-312759583.02812493</v>
      </c>
      <c r="AL69" s="121">
        <f t="shared" si="19"/>
        <v>-321279230.46874994</v>
      </c>
      <c r="AM69" s="121">
        <f t="shared" si="19"/>
        <v>-329603312.90937495</v>
      </c>
      <c r="AN69" s="121">
        <f t="shared" si="19"/>
        <v>-337941860.92499995</v>
      </c>
      <c r="AO69" s="121">
        <f t="shared" si="19"/>
        <v>-348257475.85601556</v>
      </c>
      <c r="AP69" s="121">
        <f t="shared" si="19"/>
        <v>-358601053.24203122</v>
      </c>
      <c r="AQ69" s="121">
        <f t="shared" si="19"/>
        <v>-368770369.37304682</v>
      </c>
      <c r="AR69" s="121">
        <f t="shared" si="19"/>
        <v>-378976724.45406246</v>
      </c>
      <c r="AS69" s="121">
        <f t="shared" si="19"/>
        <v>-389216278.30507809</v>
      </c>
      <c r="AT69" s="121">
        <f t="shared" si="19"/>
        <v>-399322847.97609371</v>
      </c>
      <c r="AU69" s="121">
        <f t="shared" si="19"/>
        <v>-409432323.05710936</v>
      </c>
      <c r="AV69" s="121">
        <f t="shared" si="19"/>
        <v>-419518212.90812498</v>
      </c>
      <c r="AW69" s="121">
        <f t="shared" si="19"/>
        <v>-429555705.19414061</v>
      </c>
      <c r="AX69" s="121">
        <f t="shared" si="19"/>
        <v>-439689149.98015624</v>
      </c>
      <c r="AY69" s="121">
        <f t="shared" si="19"/>
        <v>-449635777.76617187</v>
      </c>
      <c r="AZ69" s="121">
        <f t="shared" si="19"/>
        <v>-459592280.92218751</v>
      </c>
      <c r="BA69" s="121">
        <f t="shared" si="19"/>
        <v>-473431834.543791</v>
      </c>
      <c r="BB69" s="121">
        <f t="shared" si="19"/>
        <v>-487281850.03539449</v>
      </c>
      <c r="BC69" s="121">
        <f t="shared" si="19"/>
        <v>-500934352.97799802</v>
      </c>
      <c r="BD69" s="121">
        <f t="shared" si="19"/>
        <v>-514621544.27060151</v>
      </c>
      <c r="BE69" s="121">
        <f t="shared" si="19"/>
        <v>-528333096.56020504</v>
      </c>
      <c r="BF69" s="121">
        <f t="shared" si="19"/>
        <v>-541898882.65080857</v>
      </c>
      <c r="BG69" s="121">
        <f t="shared" si="19"/>
        <v>-555472246.44341207</v>
      </c>
      <c r="BH69" s="121">
        <f t="shared" si="19"/>
        <v>-569038007.93301558</v>
      </c>
      <c r="BI69" s="121">
        <f t="shared" si="19"/>
        <v>-582550670.92461908</v>
      </c>
      <c r="BJ69" s="121">
        <f t="shared" si="19"/>
        <v>-596176111.41622257</v>
      </c>
      <c r="BK69" s="121">
        <f t="shared" si="19"/>
        <v>-609623482.90782607</v>
      </c>
    </row>
    <row r="70" spans="2:64" x14ac:dyDescent="0.15">
      <c r="B70" s="136" t="s">
        <v>487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-28324854</v>
      </c>
      <c r="G70" s="121">
        <f t="shared" si="20"/>
        <v>-37806859.200000003</v>
      </c>
      <c r="H70" s="121">
        <f t="shared" si="20"/>
        <v>-47196080.800000004</v>
      </c>
      <c r="I70" s="121">
        <f t="shared" si="20"/>
        <v>-56546648.800000004</v>
      </c>
      <c r="J70" s="121">
        <f t="shared" si="20"/>
        <v>-65924394</v>
      </c>
      <c r="K70" s="121">
        <f t="shared" si="20"/>
        <v>-75279175.599999994</v>
      </c>
      <c r="L70" s="121">
        <f t="shared" si="20"/>
        <v>-84610734.399999991</v>
      </c>
      <c r="M70" s="121">
        <f t="shared" si="20"/>
        <v>-93962918.199999988</v>
      </c>
      <c r="N70" s="121">
        <f t="shared" si="20"/>
        <v>-103265126.99999999</v>
      </c>
      <c r="O70" s="121">
        <f t="shared" si="20"/>
        <v>-112709571.59999998</v>
      </c>
      <c r="P70" s="121">
        <f t="shared" si="20"/>
        <v>-123788815.28749998</v>
      </c>
      <c r="Q70" s="121">
        <f t="shared" si="20"/>
        <v>-134721016.72499996</v>
      </c>
      <c r="R70" s="121">
        <f t="shared" si="20"/>
        <v>-145469301.72499996</v>
      </c>
      <c r="S70" s="121">
        <f t="shared" si="20"/>
        <v>-156224397.59999996</v>
      </c>
      <c r="T70" s="121">
        <f t="shared" si="20"/>
        <v>-166997429.59999996</v>
      </c>
      <c r="U70" s="121">
        <f t="shared" si="20"/>
        <v>-177667018.41249996</v>
      </c>
      <c r="V70" s="121">
        <f t="shared" si="20"/>
        <v>-187328585.53749996</v>
      </c>
      <c r="W70" s="121">
        <f t="shared" si="20"/>
        <v>-197011227.53749996</v>
      </c>
      <c r="X70" s="121">
        <f t="shared" si="20"/>
        <v>-206641689.09999996</v>
      </c>
      <c r="Y70" s="121">
        <f t="shared" si="20"/>
        <v>-216381196.91249996</v>
      </c>
      <c r="Z70" s="121">
        <f t="shared" si="20"/>
        <v>-225994189.72499996</v>
      </c>
      <c r="AA70" s="121">
        <f t="shared" si="20"/>
        <v>-235744174.47499996</v>
      </c>
      <c r="AB70" s="121">
        <f t="shared" si="20"/>
        <v>-244298719.50312495</v>
      </c>
      <c r="AC70" s="121">
        <f t="shared" si="20"/>
        <v>-253016690.46874994</v>
      </c>
      <c r="AD70" s="121">
        <f t="shared" si="20"/>
        <v>-261577282.75937495</v>
      </c>
      <c r="AE70" s="121">
        <f t="shared" si="20"/>
        <v>-270176393.52499992</v>
      </c>
      <c r="AF70" s="121">
        <f t="shared" si="20"/>
        <v>-278813474.72812492</v>
      </c>
      <c r="AG70" s="121">
        <f t="shared" si="20"/>
        <v>-287325617.36874992</v>
      </c>
      <c r="AH70" s="121">
        <f t="shared" si="20"/>
        <v>-295844183.13437492</v>
      </c>
      <c r="AI70" s="121">
        <f t="shared" si="20"/>
        <v>-304319824.33749992</v>
      </c>
      <c r="AJ70" s="121">
        <f t="shared" ref="AJ70:BK70" si="21">AJ69+AJ67</f>
        <v>-312759583.02812493</v>
      </c>
      <c r="AK70" s="121">
        <f t="shared" si="21"/>
        <v>-321279230.46874994</v>
      </c>
      <c r="AL70" s="121">
        <f t="shared" si="21"/>
        <v>-329603312.90937495</v>
      </c>
      <c r="AM70" s="121">
        <f t="shared" si="21"/>
        <v>-337941860.92499995</v>
      </c>
      <c r="AN70" s="121">
        <f t="shared" si="21"/>
        <v>-348257475.85601556</v>
      </c>
      <c r="AO70" s="121">
        <f t="shared" si="21"/>
        <v>-358601053.24203122</v>
      </c>
      <c r="AP70" s="121">
        <f t="shared" si="21"/>
        <v>-368770369.37304682</v>
      </c>
      <c r="AQ70" s="121">
        <f t="shared" si="21"/>
        <v>-378976724.45406246</v>
      </c>
      <c r="AR70" s="121">
        <f t="shared" si="21"/>
        <v>-389216278.30507809</v>
      </c>
      <c r="AS70" s="121">
        <f t="shared" si="21"/>
        <v>-399322847.97609371</v>
      </c>
      <c r="AT70" s="121">
        <f t="shared" si="21"/>
        <v>-409432323.05710936</v>
      </c>
      <c r="AU70" s="121">
        <f t="shared" si="21"/>
        <v>-419518212.90812498</v>
      </c>
      <c r="AV70" s="121">
        <f t="shared" si="21"/>
        <v>-429555705.19414061</v>
      </c>
      <c r="AW70" s="121">
        <f t="shared" si="21"/>
        <v>-439689149.98015624</v>
      </c>
      <c r="AX70" s="121">
        <f t="shared" si="21"/>
        <v>-449635777.76617187</v>
      </c>
      <c r="AY70" s="121">
        <f t="shared" si="21"/>
        <v>-459592280.92218751</v>
      </c>
      <c r="AZ70" s="121">
        <f t="shared" si="21"/>
        <v>-473431834.543791</v>
      </c>
      <c r="BA70" s="121">
        <f t="shared" si="21"/>
        <v>-487281850.03539449</v>
      </c>
      <c r="BB70" s="121">
        <f t="shared" si="21"/>
        <v>-500934352.97799802</v>
      </c>
      <c r="BC70" s="121">
        <f t="shared" si="21"/>
        <v>-514621544.27060151</v>
      </c>
      <c r="BD70" s="121">
        <f t="shared" si="21"/>
        <v>-528333096.56020504</v>
      </c>
      <c r="BE70" s="121">
        <f t="shared" si="21"/>
        <v>-541898882.65080857</v>
      </c>
      <c r="BF70" s="121">
        <f t="shared" si="21"/>
        <v>-555472246.44341207</v>
      </c>
      <c r="BG70" s="121">
        <f t="shared" si="21"/>
        <v>-569038007.93301558</v>
      </c>
      <c r="BH70" s="121">
        <f t="shared" si="21"/>
        <v>-582550670.92461908</v>
      </c>
      <c r="BI70" s="121">
        <f t="shared" si="21"/>
        <v>-596176111.41622257</v>
      </c>
      <c r="BJ70" s="121">
        <f t="shared" si="21"/>
        <v>-609623482.90782607</v>
      </c>
      <c r="BK70" s="121">
        <f t="shared" si="21"/>
        <v>-626745754.25442958</v>
      </c>
      <c r="BL70" s="130">
        <f>+BK58-BK70</f>
        <v>156224397.5999999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47167488.800000004</v>
      </c>
      <c r="E7" s="121">
        <f>P50</f>
        <v>43514825.999999963</v>
      </c>
      <c r="F7" s="121">
        <f>AB50</f>
        <v>-79519776.87500003</v>
      </c>
      <c r="G7" s="121">
        <f>AN50</f>
        <v>-181717463.32500008</v>
      </c>
      <c r="H7" s="121">
        <f>AZ50</f>
        <v>-303367883.3221876</v>
      </c>
      <c r="I7" s="121">
        <f>BL50</f>
        <v>-470521356.65442967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65520</v>
      </c>
      <c r="F8" s="121">
        <f>AB51</f>
        <v>241112.5</v>
      </c>
      <c r="G8" s="121">
        <f>AN51</f>
        <v>156235</v>
      </c>
      <c r="H8" s="121">
        <f>AZ51</f>
        <v>195207.5</v>
      </c>
      <c r="I8" s="121">
        <f>BL51</f>
        <v>234542.5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1478400</v>
      </c>
      <c r="G9" s="121">
        <f>AN52</f>
        <v>1556160</v>
      </c>
      <c r="H9" s="121">
        <f>AZ52</f>
        <v>1626144</v>
      </c>
      <c r="I9" s="121">
        <f>BL52</f>
        <v>13475310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47167488.800000004</v>
      </c>
      <c r="E10" s="121">
        <f>P53</f>
        <v>44432345.999999963</v>
      </c>
      <c r="F10" s="121">
        <f>AB53</f>
        <v>-77800264.37500003</v>
      </c>
      <c r="G10" s="121">
        <f>SUM(G7:G9)</f>
        <v>-180005068.32500008</v>
      </c>
      <c r="H10" s="121">
        <f>SUM(H7:H9)</f>
        <v>-301546531.8221876</v>
      </c>
      <c r="I10" s="121">
        <f>SUM(I7:I9)</f>
        <v>-456811504.15442967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47167488.800000004</v>
      </c>
      <c r="E17" s="121">
        <f>E15+E10</f>
        <v>44512570.999999963</v>
      </c>
      <c r="F17" s="121">
        <f>F15+F10</f>
        <v>-77733439.37500003</v>
      </c>
      <c r="G17" s="121">
        <f>G15+G10</f>
        <v>-179964751.65833342</v>
      </c>
      <c r="H17" s="121">
        <f>H15+H10</f>
        <v>-301527315.15552092</v>
      </c>
      <c r="I17" s="121">
        <f>I15+I10</f>
        <v>-456813387.48776299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1080000</v>
      </c>
      <c r="G23" s="121">
        <f>AN66</f>
        <v>1030320</v>
      </c>
      <c r="H23" s="121">
        <f>AZ66</f>
        <v>979776</v>
      </c>
      <c r="I23" s="121">
        <f>BL66</f>
        <v>9054180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1080000</v>
      </c>
      <c r="G25" s="121">
        <f>SUM(G23:G24)</f>
        <v>1030320</v>
      </c>
      <c r="H25" s="121">
        <f>SUM(H23:H24)</f>
        <v>979776</v>
      </c>
      <c r="I25" s="121">
        <f>SUM(I23:I24)</f>
        <v>9054180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1080000</v>
      </c>
      <c r="G31" s="121">
        <f>G29+G25</f>
        <v>1030320</v>
      </c>
      <c r="H31" s="121">
        <f>H29+H25</f>
        <v>979776</v>
      </c>
      <c r="I31" s="121">
        <f>I29+I25</f>
        <v>9054180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47196080.800000004</v>
      </c>
      <c r="E34" s="121">
        <f>P77</f>
        <v>156224397.59999996</v>
      </c>
      <c r="F34" s="121">
        <f>AB77</f>
        <v>156224397.59999996</v>
      </c>
      <c r="G34" s="121">
        <f>AN77</f>
        <v>156224397.59999996</v>
      </c>
      <c r="H34" s="121">
        <f>AZ77</f>
        <v>156224397.59999996</v>
      </c>
      <c r="I34" s="121">
        <f>BL77</f>
        <v>156224397.59999996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-103020600.33333334</v>
      </c>
      <c r="F35" s="121">
        <f>AB78</f>
        <v>-225275725.14166671</v>
      </c>
      <c r="G35" s="121">
        <f>AN78</f>
        <v>-328801605.40937495</v>
      </c>
      <c r="H35" s="121">
        <f>AZ78</f>
        <v>-448670995.76617175</v>
      </c>
      <c r="I35" s="121">
        <f>BL78</f>
        <v>-608502482.30782604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-9351226.2666666657</v>
      </c>
      <c r="F36" s="121">
        <f>AB79</f>
        <v>-9762111.833333334</v>
      </c>
      <c r="G36" s="121">
        <f>AN79</f>
        <v>-8417863.8489583321</v>
      </c>
      <c r="H36" s="121">
        <f>AZ79</f>
        <v>-10060492.989348959</v>
      </c>
      <c r="I36" s="121">
        <f>BL79</f>
        <v>-13589482.77993685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47167488.800000004</v>
      </c>
      <c r="E37" s="121">
        <f>P80</f>
        <v>43852570.999999955</v>
      </c>
      <c r="F37" s="121">
        <f>AB80</f>
        <v>-78813439.375000075</v>
      </c>
      <c r="G37" s="121">
        <f>AN80</f>
        <v>-180995071.65833333</v>
      </c>
      <c r="H37" s="121">
        <f>AZ80</f>
        <v>-302507091.15552074</v>
      </c>
      <c r="I37" s="121">
        <f>BL80</f>
        <v>-465867567.48776293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47167488.800000004</v>
      </c>
      <c r="E39" s="121">
        <f>E37+E31</f>
        <v>44512570.999999955</v>
      </c>
      <c r="F39" s="121">
        <f>F37+F31</f>
        <v>-77733439.375000075</v>
      </c>
      <c r="G39" s="121">
        <f>G37+G31</f>
        <v>-179964751.65833333</v>
      </c>
      <c r="H39" s="121">
        <f>H37+H31</f>
        <v>-301527315.15552074</v>
      </c>
      <c r="I39" s="121">
        <f>I37+I31</f>
        <v>-456813387.48776293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69" t="s">
        <v>35</v>
      </c>
      <c r="F42" s="369"/>
      <c r="G42" s="369"/>
      <c r="H42" s="369"/>
      <c r="I42" s="369"/>
      <c r="J42" s="369"/>
      <c r="K42" s="369"/>
      <c r="L42" s="369"/>
      <c r="M42" s="369"/>
      <c r="N42" s="369"/>
      <c r="O42" s="369"/>
      <c r="P42" s="369"/>
      <c r="Q42" s="369" t="s">
        <v>36</v>
      </c>
      <c r="R42" s="369"/>
      <c r="S42" s="369"/>
      <c r="T42" s="369"/>
      <c r="U42" s="369"/>
      <c r="V42" s="369"/>
      <c r="W42" s="369"/>
      <c r="X42" s="369"/>
      <c r="Y42" s="369"/>
      <c r="Z42" s="369"/>
      <c r="AA42" s="369"/>
      <c r="AB42" s="369"/>
      <c r="AC42" s="369" t="s">
        <v>37</v>
      </c>
      <c r="AD42" s="369"/>
      <c r="AE42" s="369"/>
      <c r="AF42" s="369"/>
      <c r="AG42" s="369"/>
      <c r="AH42" s="369"/>
      <c r="AI42" s="369"/>
      <c r="AJ42" s="369"/>
      <c r="AK42" s="369"/>
      <c r="AL42" s="369"/>
      <c r="AM42" s="369"/>
      <c r="AN42" s="369"/>
      <c r="AO42" s="369" t="s">
        <v>38</v>
      </c>
      <c r="AP42" s="369"/>
      <c r="AQ42" s="369"/>
      <c r="AR42" s="369"/>
      <c r="AS42" s="369"/>
      <c r="AT42" s="369"/>
      <c r="AU42" s="369"/>
      <c r="AV42" s="369"/>
      <c r="AW42" s="369"/>
      <c r="AX42" s="369"/>
      <c r="AY42" s="369"/>
      <c r="AZ42" s="369"/>
      <c r="BA42" s="369" t="s">
        <v>39</v>
      </c>
      <c r="BB42" s="369"/>
      <c r="BC42" s="369"/>
      <c r="BD42" s="369"/>
      <c r="BE42" s="369"/>
      <c r="BF42" s="369"/>
      <c r="BG42" s="369"/>
      <c r="BH42" s="369"/>
      <c r="BI42" s="369"/>
      <c r="BJ42" s="369"/>
      <c r="BK42" s="369"/>
      <c r="BL42" s="369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>
        <f>IF($D42="Y",'FIN-CASHFLOW_CWS'!C58,'FIN-CASHFLOW_CWS'!C70)</f>
        <v>47167488.800000004</v>
      </c>
      <c r="E50" s="121">
        <f>IF($D42="Y",'FIN-CASHFLOW_CWS'!D58,'FIN-CASHFLOW_CWS'!D70)</f>
        <v>37736264.800000004</v>
      </c>
      <c r="F50" s="121">
        <f>IF($D42="Y",'FIN-CASHFLOW_CWS'!E58,'FIN-CASHFLOW_CWS'!E70)</f>
        <v>28340440.800000004</v>
      </c>
      <c r="G50" s="121">
        <f>IF($D42="Y",'FIN-CASHFLOW_CWS'!F58,'FIN-CASHFLOW_CWS'!F70)</f>
        <v>18871226.800000004</v>
      </c>
      <c r="H50" s="121">
        <f>IF($D42="Y",'FIN-CASHFLOW_CWS'!G58,'FIN-CASHFLOW_CWS'!G70)</f>
        <v>9389221.6000000052</v>
      </c>
      <c r="I50" s="121">
        <f>IF($D42="Y",'FIN-CASHFLOW_CWS'!H58,'FIN-CASHFLOW_CWS'!H70)</f>
        <v>56069046.199999988</v>
      </c>
      <c r="J50" s="121">
        <f>IF($D42="Y",'FIN-CASHFLOW_CWS'!I58,'FIN-CASHFLOW_CWS'!I70)</f>
        <v>46718478.199999988</v>
      </c>
      <c r="K50" s="121">
        <f>IF($D42="Y",'FIN-CASHFLOW_CWS'!J58,'FIN-CASHFLOW_CWS'!J70)</f>
        <v>37340732.999999985</v>
      </c>
      <c r="L50" s="121">
        <f>IF($D42="Y",'FIN-CASHFLOW_CWS'!K58,'FIN-CASHFLOW_CWS'!K70)</f>
        <v>27985951.399999984</v>
      </c>
      <c r="M50" s="121">
        <f>IF($D42="Y",'FIN-CASHFLOW_CWS'!L58,'FIN-CASHFLOW_CWS'!L70)</f>
        <v>18654392.599999983</v>
      </c>
      <c r="N50" s="121">
        <f>IF($D42="Y",'FIN-CASHFLOW_CWS'!M58,'FIN-CASHFLOW_CWS'!M70)</f>
        <v>9302208.7999999821</v>
      </c>
      <c r="O50" s="121">
        <f>IF($D42="Y",'FIN-CASHFLOW_CWS'!N58,'FIN-CASHFLOW_CWS'!N70)</f>
        <v>52959270.599999964</v>
      </c>
      <c r="P50" s="121">
        <f>IF($D42="Y",'FIN-CASHFLOW_CWS'!O58,'FIN-CASHFLOW_CWS'!O70)</f>
        <v>43514825.999999963</v>
      </c>
      <c r="Q50" s="121">
        <f>IF($D42="Y",'FIN-CASHFLOW_CWS'!P58,'FIN-CASHFLOW_CWS'!P70)</f>
        <v>32435582.312499963</v>
      </c>
      <c r="R50" s="121">
        <f>IF($D42="Y",'FIN-CASHFLOW_CWS'!Q58,'FIN-CASHFLOW_CWS'!Q70)</f>
        <v>21503380.874999963</v>
      </c>
      <c r="S50" s="121">
        <f>IF($D42="Y",'FIN-CASHFLOW_CWS'!R58,'FIN-CASHFLOW_CWS'!R70)</f>
        <v>10755095.874999963</v>
      </c>
      <c r="T50" s="121">
        <f>IF($D42="Y",'FIN-CASHFLOW_CWS'!S58,'FIN-CASHFLOW_CWS'!S70)</f>
        <v>-3.7252902984619141E-8</v>
      </c>
      <c r="U50" s="121">
        <f>IF($D42="Y",'FIN-CASHFLOW_CWS'!T58,'FIN-CASHFLOW_CWS'!T70)</f>
        <v>-10773032.000000037</v>
      </c>
      <c r="V50" s="121">
        <f>IF($D42="Y",'FIN-CASHFLOW_CWS'!U58,'FIN-CASHFLOW_CWS'!U70)</f>
        <v>-21442620.812500037</v>
      </c>
      <c r="W50" s="121">
        <f>IF($D42="Y",'FIN-CASHFLOW_CWS'!V58,'FIN-CASHFLOW_CWS'!V70)</f>
        <v>-31104187.937500037</v>
      </c>
      <c r="X50" s="121">
        <f>IF($D42="Y",'FIN-CASHFLOW_CWS'!W58,'FIN-CASHFLOW_CWS'!W70)</f>
        <v>-40786829.937500037</v>
      </c>
      <c r="Y50" s="121">
        <f>IF($D42="Y",'FIN-CASHFLOW_CWS'!X58,'FIN-CASHFLOW_CWS'!X70)</f>
        <v>-50417291.500000037</v>
      </c>
      <c r="Z50" s="121">
        <f>IF($D42="Y",'FIN-CASHFLOW_CWS'!Y58,'FIN-CASHFLOW_CWS'!Y70)</f>
        <v>-60156799.312500037</v>
      </c>
      <c r="AA50" s="121">
        <f>IF($D42="Y",'FIN-CASHFLOW_CWS'!Z58,'FIN-CASHFLOW_CWS'!Z70)</f>
        <v>-69769792.12500003</v>
      </c>
      <c r="AB50" s="121">
        <f>IF($D42="Y",'FIN-CASHFLOW_CWS'!AA58,'FIN-CASHFLOW_CWS'!AA70)</f>
        <v>-79519776.87500003</v>
      </c>
      <c r="AC50" s="121">
        <f>IF($D42="Y",'FIN-CASHFLOW_CWS'!AB58,'FIN-CASHFLOW_CWS'!AB70)</f>
        <v>-88074321.903125033</v>
      </c>
      <c r="AD50" s="121">
        <f>IF($D42="Y",'FIN-CASHFLOW_CWS'!AC58,'FIN-CASHFLOW_CWS'!AC70)</f>
        <v>-96792292.868750036</v>
      </c>
      <c r="AE50" s="121">
        <f>IF($D42="Y",'FIN-CASHFLOW_CWS'!AD58,'FIN-CASHFLOW_CWS'!AD70)</f>
        <v>-105352885.15937504</v>
      </c>
      <c r="AF50" s="121">
        <f>IF($D42="Y",'FIN-CASHFLOW_CWS'!AE58,'FIN-CASHFLOW_CWS'!AE70)</f>
        <v>-113951995.92500004</v>
      </c>
      <c r="AG50" s="121">
        <f>IF($D42="Y",'FIN-CASHFLOW_CWS'!AF58,'FIN-CASHFLOW_CWS'!AF70)</f>
        <v>-122589077.12812504</v>
      </c>
      <c r="AH50" s="121">
        <f>IF($D42="Y",'FIN-CASHFLOW_CWS'!AG58,'FIN-CASHFLOW_CWS'!AG70)</f>
        <v>-131101219.76875004</v>
      </c>
      <c r="AI50" s="121">
        <f>IF($D42="Y",'FIN-CASHFLOW_CWS'!AH58,'FIN-CASHFLOW_CWS'!AH70)</f>
        <v>-139619785.53437504</v>
      </c>
      <c r="AJ50" s="121">
        <f>IF($D42="Y",'FIN-CASHFLOW_CWS'!AI58,'FIN-CASHFLOW_CWS'!AI70)</f>
        <v>-148095426.73750004</v>
      </c>
      <c r="AK50" s="121">
        <f>IF($D42="Y",'FIN-CASHFLOW_CWS'!AJ58,'FIN-CASHFLOW_CWS'!AJ70)</f>
        <v>-156535185.42812505</v>
      </c>
      <c r="AL50" s="121">
        <f>IF($D42="Y",'FIN-CASHFLOW_CWS'!AK58,'FIN-CASHFLOW_CWS'!AK70)</f>
        <v>-165054832.86875007</v>
      </c>
      <c r="AM50" s="121">
        <f>IF($D42="Y",'FIN-CASHFLOW_CWS'!AL58,'FIN-CASHFLOW_CWS'!AL70)</f>
        <v>-173378915.30937508</v>
      </c>
      <c r="AN50" s="121">
        <f>IF($D42="Y",'FIN-CASHFLOW_CWS'!AM58,'FIN-CASHFLOW_CWS'!AM70)</f>
        <v>-181717463.32500008</v>
      </c>
      <c r="AO50" s="121">
        <f>IF($D42="Y",'FIN-CASHFLOW_CWS'!AN58,'FIN-CASHFLOW_CWS'!AN70)</f>
        <v>-192033078.25601572</v>
      </c>
      <c r="AP50" s="121">
        <f>IF($D42="Y",'FIN-CASHFLOW_CWS'!AO58,'FIN-CASHFLOW_CWS'!AO70)</f>
        <v>-202376655.64203134</v>
      </c>
      <c r="AQ50" s="121">
        <f>IF($D42="Y",'FIN-CASHFLOW_CWS'!AP58,'FIN-CASHFLOW_CWS'!AP70)</f>
        <v>-212545971.77304697</v>
      </c>
      <c r="AR50" s="121">
        <f>IF($D42="Y",'FIN-CASHFLOW_CWS'!AQ58,'FIN-CASHFLOW_CWS'!AQ70)</f>
        <v>-222752326.85406259</v>
      </c>
      <c r="AS50" s="121">
        <f>IF($D42="Y",'FIN-CASHFLOW_CWS'!AR58,'FIN-CASHFLOW_CWS'!AR70)</f>
        <v>-232991880.70507821</v>
      </c>
      <c r="AT50" s="121">
        <f>IF($D42="Y",'FIN-CASHFLOW_CWS'!AS58,'FIN-CASHFLOW_CWS'!AS70)</f>
        <v>-243098450.37609383</v>
      </c>
      <c r="AU50" s="121">
        <f>IF($D42="Y",'FIN-CASHFLOW_CWS'!AT58,'FIN-CASHFLOW_CWS'!AT70)</f>
        <v>-253207925.45710945</v>
      </c>
      <c r="AV50" s="121">
        <f>IF($D42="Y",'FIN-CASHFLOW_CWS'!AU58,'FIN-CASHFLOW_CWS'!AU70)</f>
        <v>-263293815.30812508</v>
      </c>
      <c r="AW50" s="121">
        <f>IF($D42="Y",'FIN-CASHFLOW_CWS'!AV58,'FIN-CASHFLOW_CWS'!AV70)</f>
        <v>-273331307.59414071</v>
      </c>
      <c r="AX50" s="121">
        <f>IF($D42="Y",'FIN-CASHFLOW_CWS'!AW58,'FIN-CASHFLOW_CWS'!AW70)</f>
        <v>-283464752.38015634</v>
      </c>
      <c r="AY50" s="121">
        <f>IF($D42="Y",'FIN-CASHFLOW_CWS'!AX58,'FIN-CASHFLOW_CWS'!AX70)</f>
        <v>-293411380.16617197</v>
      </c>
      <c r="AZ50" s="121">
        <f>IF($D42="Y",'FIN-CASHFLOW_CWS'!AY58,'FIN-CASHFLOW_CWS'!AY70)</f>
        <v>-303367883.3221876</v>
      </c>
      <c r="BA50" s="121">
        <f>IF($D42="Y",'FIN-CASHFLOW_CWS'!AZ58,'FIN-CASHFLOW_CWS'!AZ70)</f>
        <v>-317207436.94379109</v>
      </c>
      <c r="BB50" s="121">
        <f>IF($D42="Y",'FIN-CASHFLOW_CWS'!BA58,'FIN-CASHFLOW_CWS'!BA70)</f>
        <v>-331057452.43539459</v>
      </c>
      <c r="BC50" s="121">
        <f>IF($D42="Y",'FIN-CASHFLOW_CWS'!BB58,'FIN-CASHFLOW_CWS'!BB70)</f>
        <v>-344709955.37799811</v>
      </c>
      <c r="BD50" s="121">
        <f>IF($D42="Y",'FIN-CASHFLOW_CWS'!BC58,'FIN-CASHFLOW_CWS'!BC70)</f>
        <v>-358397146.67060161</v>
      </c>
      <c r="BE50" s="121">
        <f>IF($D42="Y",'FIN-CASHFLOW_CWS'!BD58,'FIN-CASHFLOW_CWS'!BD70)</f>
        <v>-372108698.96020514</v>
      </c>
      <c r="BF50" s="121">
        <f>IF($D42="Y",'FIN-CASHFLOW_CWS'!BE58,'FIN-CASHFLOW_CWS'!BE70)</f>
        <v>-385674485.05080867</v>
      </c>
      <c r="BG50" s="121">
        <f>IF($D42="Y",'FIN-CASHFLOW_CWS'!BF58,'FIN-CASHFLOW_CWS'!BF70)</f>
        <v>-399247848.84341216</v>
      </c>
      <c r="BH50" s="121">
        <f>IF($D42="Y",'FIN-CASHFLOW_CWS'!BG58,'FIN-CASHFLOW_CWS'!BG70)</f>
        <v>-412813610.33301568</v>
      </c>
      <c r="BI50" s="121">
        <f>IF($D42="Y",'FIN-CASHFLOW_CWS'!BH58,'FIN-CASHFLOW_CWS'!BH70)</f>
        <v>-426326273.32461917</v>
      </c>
      <c r="BJ50" s="121">
        <f>IF($D42="Y",'FIN-CASHFLOW_CWS'!BI58,'FIN-CASHFLOW_CWS'!BI70)</f>
        <v>-439951713.81622267</v>
      </c>
      <c r="BK50" s="121">
        <f>IF($D42="Y",'FIN-CASHFLOW_CWS'!BJ58,'FIN-CASHFLOW_CWS'!BJ70)</f>
        <v>-453399085.30782616</v>
      </c>
      <c r="BL50" s="121">
        <f>IF($D42="Y",'FIN-CASHFLOW_CWS'!BK58,'FIN-CASHFLOW_CWS'!BK70)</f>
        <v>-470521356.65442967</v>
      </c>
    </row>
    <row r="51" spans="2:64" x14ac:dyDescent="0.15">
      <c r="B51" s="309" t="s">
        <v>467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131040</v>
      </c>
      <c r="I51" s="121">
        <f>'REV-AR_CWS'!H19</f>
        <v>147420</v>
      </c>
      <c r="J51" s="121">
        <f>'REV-AR_CWS'!I19</f>
        <v>163800</v>
      </c>
      <c r="K51" s="121">
        <f>'REV-AR_CWS'!J19</f>
        <v>131040</v>
      </c>
      <c r="L51" s="121">
        <f>'REV-AR_CWS'!K19</f>
        <v>147420</v>
      </c>
      <c r="M51" s="121">
        <f>'REV-AR_CWS'!L19</f>
        <v>114660</v>
      </c>
      <c r="N51" s="121">
        <f>'REV-AR_CWS'!M19</f>
        <v>114660</v>
      </c>
      <c r="O51" s="121">
        <f>'REV-AR_CWS'!N19</f>
        <v>114660</v>
      </c>
      <c r="P51" s="121">
        <f>'REV-AR_CWS'!O19</f>
        <v>65520</v>
      </c>
      <c r="Q51" s="121">
        <f>'REV-AR_CWS'!P19</f>
        <v>240868.75</v>
      </c>
      <c r="R51" s="121">
        <f>'REV-AR_CWS'!Q19</f>
        <v>391418.75</v>
      </c>
      <c r="S51" s="121">
        <f>'REV-AR_CWS'!R19</f>
        <v>436587.5</v>
      </c>
      <c r="T51" s="121">
        <f>'REV-AR_CWS'!S19</f>
        <v>437075</v>
      </c>
      <c r="U51" s="121">
        <f>'REV-AR_CWS'!T19</f>
        <v>482412.5</v>
      </c>
      <c r="V51" s="121">
        <f>'REV-AR_CWS'!U19</f>
        <v>527606.25</v>
      </c>
      <c r="W51" s="121">
        <f>'REV-AR_CWS'!V19</f>
        <v>437075</v>
      </c>
      <c r="X51" s="121">
        <f>'REV-AR_CWS'!W19</f>
        <v>482412.5</v>
      </c>
      <c r="Y51" s="121">
        <f>'REV-AR_CWS'!X19</f>
        <v>391881.25</v>
      </c>
      <c r="Z51" s="121">
        <f>'REV-AR_CWS'!Y19</f>
        <v>391881.25</v>
      </c>
      <c r="AA51" s="121">
        <f>'REV-AR_CWS'!Z19</f>
        <v>391881.25</v>
      </c>
      <c r="AB51" s="121">
        <f>'REV-AR_CWS'!AA19</f>
        <v>241112.5</v>
      </c>
      <c r="AC51" s="121">
        <f>'REV-AR_CWS'!AB19</f>
        <v>155968.75</v>
      </c>
      <c r="AD51" s="121">
        <f>'REV-AR_CWS'!AC19</f>
        <v>252725</v>
      </c>
      <c r="AE51" s="121">
        <f>'REV-AR_CWS'!AD19</f>
        <v>284927.5</v>
      </c>
      <c r="AF51" s="121">
        <f>'REV-AR_CWS'!AE19</f>
        <v>285460</v>
      </c>
      <c r="AG51" s="121">
        <f>'REV-AR_CWS'!AF19</f>
        <v>312516.25</v>
      </c>
      <c r="AH51" s="121">
        <f>'REV-AR_CWS'!AG19</f>
        <v>344722.5</v>
      </c>
      <c r="AI51" s="121">
        <f>'REV-AR_CWS'!AH19</f>
        <v>285460</v>
      </c>
      <c r="AJ51" s="121">
        <f>'REV-AR_CWS'!AI19</f>
        <v>312516.25</v>
      </c>
      <c r="AK51" s="121">
        <f>'REV-AR_CWS'!AJ19</f>
        <v>253232.5</v>
      </c>
      <c r="AL51" s="121">
        <f>'REV-AR_CWS'!AK19</f>
        <v>253232.5</v>
      </c>
      <c r="AM51" s="121">
        <f>'REV-AR_CWS'!AL19</f>
        <v>253232.5</v>
      </c>
      <c r="AN51" s="121">
        <f>'REV-AR_CWS'!AM19</f>
        <v>156235</v>
      </c>
      <c r="AO51" s="121">
        <f>'REV-AR_CWS'!AN19</f>
        <v>194900</v>
      </c>
      <c r="AP51" s="121">
        <f>'REV-AR_CWS'!AO19</f>
        <v>314355</v>
      </c>
      <c r="AQ51" s="121">
        <f>'REV-AR_CWS'!AP19</f>
        <v>351927.5</v>
      </c>
      <c r="AR51" s="121">
        <f>'REV-AR_CWS'!AQ19</f>
        <v>352542.5</v>
      </c>
      <c r="AS51" s="121">
        <f>'REV-AR_CWS'!AR19</f>
        <v>390282.5</v>
      </c>
      <c r="AT51" s="121">
        <f>'REV-AR_CWS'!AS19</f>
        <v>428057.5</v>
      </c>
      <c r="AU51" s="121">
        <f>'REV-AR_CWS'!AT19</f>
        <v>352542.5</v>
      </c>
      <c r="AV51" s="121">
        <f>'REV-AR_CWS'!AU19</f>
        <v>390282.5</v>
      </c>
      <c r="AW51" s="121">
        <f>'REV-AR_CWS'!AV19</f>
        <v>314935</v>
      </c>
      <c r="AX51" s="121">
        <f>'REV-AR_CWS'!AW19</f>
        <v>314935</v>
      </c>
      <c r="AY51" s="121">
        <f>'REV-AR_CWS'!AX19</f>
        <v>314935</v>
      </c>
      <c r="AZ51" s="121">
        <f>'REV-AR_CWS'!AY19</f>
        <v>195207.5</v>
      </c>
      <c r="BA51" s="121">
        <f>'REV-AR_CWS'!AZ19</f>
        <v>234235</v>
      </c>
      <c r="BB51" s="121">
        <f>'REV-AR_CWS'!BA19</f>
        <v>376200</v>
      </c>
      <c r="BC51" s="121">
        <f>'REV-AR_CWS'!BB19</f>
        <v>418747.5</v>
      </c>
      <c r="BD51" s="121">
        <f>'REV-AR_CWS'!BC19</f>
        <v>419362.5</v>
      </c>
      <c r="BE51" s="121">
        <f>'REV-AR_CWS'!BD19</f>
        <v>468952.5</v>
      </c>
      <c r="BF51" s="121">
        <f>'REV-AR_CWS'!BE19</f>
        <v>511825</v>
      </c>
      <c r="BG51" s="121">
        <f>'REV-AR_CWS'!BF19</f>
        <v>419362.5</v>
      </c>
      <c r="BH51" s="121">
        <f>'REV-AR_CWS'!BG19</f>
        <v>468952.5</v>
      </c>
      <c r="BI51" s="121">
        <f>'REV-AR_CWS'!BH19</f>
        <v>376780</v>
      </c>
      <c r="BJ51" s="121">
        <f>'REV-AR_CWS'!BI19</f>
        <v>376780</v>
      </c>
      <c r="BK51" s="121">
        <f>'REV-AR_CWS'!BJ19</f>
        <v>376780</v>
      </c>
      <c r="BL51" s="121">
        <f>'REV-AR_CWS'!BK19</f>
        <v>234542.5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96000</v>
      </c>
      <c r="F52" s="121">
        <f>'COGS-INVENTORY_CWS'!E48</f>
        <v>204000</v>
      </c>
      <c r="G52" s="121">
        <f>'COGS-INVENTORY_CWS'!F48</f>
        <v>324000</v>
      </c>
      <c r="H52" s="121">
        <f>'COGS-INVENTORY_CWS'!G48</f>
        <v>324000</v>
      </c>
      <c r="I52" s="121">
        <f>'COGS-INVENTORY_CWS'!H48</f>
        <v>324000</v>
      </c>
      <c r="J52" s="121">
        <f>'COGS-INVENTORY_CWS'!I48</f>
        <v>288000</v>
      </c>
      <c r="K52" s="121">
        <f>'COGS-INVENTORY_CWS'!J48</f>
        <v>276000</v>
      </c>
      <c r="L52" s="121">
        <f>'COGS-INVENTORY_CWS'!K48</f>
        <v>252000</v>
      </c>
      <c r="M52" s="121">
        <f>'COGS-INVENTORY_CWS'!L48</f>
        <v>216000</v>
      </c>
      <c r="N52" s="121">
        <f>'COGS-INVENTORY_CWS'!M48</f>
        <v>324000</v>
      </c>
      <c r="O52" s="121">
        <f>'COGS-INVENTORY_CWS'!N48</f>
        <v>552000</v>
      </c>
      <c r="P52" s="121">
        <f>'COGS-INVENTORY_CWS'!O48</f>
        <v>852000</v>
      </c>
      <c r="Q52" s="121">
        <f>'COGS-INVENTORY_CWS'!P48</f>
        <v>992400</v>
      </c>
      <c r="R52" s="121">
        <f>'COGS-INVENTORY_CWS'!Q48</f>
        <v>1057200</v>
      </c>
      <c r="S52" s="121">
        <f>'COGS-INVENTORY_CWS'!R48</f>
        <v>1122000</v>
      </c>
      <c r="T52" s="121">
        <f>'COGS-INVENTORY_CWS'!S48</f>
        <v>1122000</v>
      </c>
      <c r="U52" s="121">
        <f>'COGS-INVENTORY_CWS'!T48</f>
        <v>1122000</v>
      </c>
      <c r="V52" s="121">
        <f>'COGS-INVENTORY_CWS'!U48</f>
        <v>1024800</v>
      </c>
      <c r="W52" s="121">
        <f>'COGS-INVENTORY_CWS'!V48</f>
        <v>992400</v>
      </c>
      <c r="X52" s="121">
        <f>'COGS-INVENTORY_CWS'!W48</f>
        <v>927600</v>
      </c>
      <c r="Y52" s="121">
        <f>'COGS-INVENTORY_CWS'!X48</f>
        <v>819600</v>
      </c>
      <c r="Z52" s="121">
        <f>'COGS-INVENTORY_CWS'!Y48</f>
        <v>852000</v>
      </c>
      <c r="AA52" s="121">
        <f>'COGS-INVENTORY_CWS'!Z48</f>
        <v>1078800</v>
      </c>
      <c r="AB52" s="121">
        <f>'COGS-INVENTORY_CWS'!AA48</f>
        <v>1478400</v>
      </c>
      <c r="AC52" s="121">
        <f>'COGS-INVENTORY_CWS'!AB48</f>
        <v>1711680</v>
      </c>
      <c r="AD52" s="121">
        <f>'COGS-INVENTORY_CWS'!AC48</f>
        <v>1818600</v>
      </c>
      <c r="AE52" s="121">
        <f>'COGS-INVENTORY_CWS'!AD48</f>
        <v>1925520</v>
      </c>
      <c r="AF52" s="121">
        <f>'COGS-INVENTORY_CWS'!AE48</f>
        <v>1925520</v>
      </c>
      <c r="AG52" s="121">
        <f>'COGS-INVENTORY_CWS'!AF48</f>
        <v>1925520</v>
      </c>
      <c r="AH52" s="121">
        <f>'COGS-INVENTORY_CWS'!AG48</f>
        <v>1760280</v>
      </c>
      <c r="AI52" s="121">
        <f>'COGS-INVENTORY_CWS'!AH48</f>
        <v>1701960</v>
      </c>
      <c r="AJ52" s="121">
        <f>'COGS-INVENTORY_CWS'!AI48</f>
        <v>1595040</v>
      </c>
      <c r="AK52" s="121">
        <f>'COGS-INVENTORY_CWS'!AJ48</f>
        <v>1420080</v>
      </c>
      <c r="AL52" s="121">
        <f>'COGS-INVENTORY_CWS'!AK48</f>
        <v>1264560</v>
      </c>
      <c r="AM52" s="121">
        <f>'COGS-INVENTORY_CWS'!AL48</f>
        <v>1293720</v>
      </c>
      <c r="AN52" s="121">
        <f>'COGS-INVENTORY_CWS'!AM48</f>
        <v>1556160</v>
      </c>
      <c r="AO52" s="121">
        <f>'COGS-INVENTORY_CWS'!AN48</f>
        <v>1774860</v>
      </c>
      <c r="AP52" s="121">
        <f>'COGS-INVENTORY_CWS'!AO48</f>
        <v>1879836</v>
      </c>
      <c r="AQ52" s="121">
        <f>'COGS-INVENTORY_CWS'!AP48</f>
        <v>1984812</v>
      </c>
      <c r="AR52" s="121">
        <f>'COGS-INVENTORY_CWS'!AQ48</f>
        <v>1984812</v>
      </c>
      <c r="AS52" s="121">
        <f>'COGS-INVENTORY_CWS'!AR48</f>
        <v>1984812</v>
      </c>
      <c r="AT52" s="121">
        <f>'COGS-INVENTORY_CWS'!AS48</f>
        <v>1827348</v>
      </c>
      <c r="AU52" s="121">
        <f>'COGS-INVENTORY_CWS'!AT48</f>
        <v>1774860</v>
      </c>
      <c r="AV52" s="121">
        <f>'COGS-INVENTORY_CWS'!AU48</f>
        <v>1669884</v>
      </c>
      <c r="AW52" s="121">
        <f>'COGS-INVENTORY_CWS'!AV48</f>
        <v>1503672</v>
      </c>
      <c r="AX52" s="121">
        <f>'COGS-INVENTORY_CWS'!AW48</f>
        <v>1354956</v>
      </c>
      <c r="AY52" s="121">
        <f>'COGS-INVENTORY_CWS'!AX48</f>
        <v>1381200</v>
      </c>
      <c r="AZ52" s="121">
        <f>'COGS-INVENTORY_CWS'!AY48</f>
        <v>1626144</v>
      </c>
      <c r="BA52" s="121">
        <f>'COGS-INVENTORY_CWS'!AZ48</f>
        <v>1830847.2</v>
      </c>
      <c r="BB52" s="121">
        <f>'COGS-INVENTORY_CWS'!BA48</f>
        <v>1933198.8</v>
      </c>
      <c r="BC52" s="121">
        <f>'COGS-INVENTORY_CWS'!BB48</f>
        <v>2035550.4000000001</v>
      </c>
      <c r="BD52" s="121">
        <f>'COGS-INVENTORY_CWS'!BC48</f>
        <v>2035550.4000000001</v>
      </c>
      <c r="BE52" s="121">
        <f>'COGS-INVENTORY_CWS'!BD48</f>
        <v>2035550.4000000001</v>
      </c>
      <c r="BF52" s="121">
        <f>'COGS-INVENTORY_CWS'!BE48</f>
        <v>1885959.6</v>
      </c>
      <c r="BG52" s="121">
        <f>'COGS-INVENTORY_CWS'!BF48</f>
        <v>1838720.4000000001</v>
      </c>
      <c r="BH52" s="121">
        <f>'COGS-INVENTORY_CWS'!BG48</f>
        <v>1736368.8</v>
      </c>
      <c r="BI52" s="121">
        <f>'COGS-INVENTORY_CWS'!BH48</f>
        <v>1578904.8</v>
      </c>
      <c r="BJ52" s="121">
        <f>'COGS-INVENTORY_CWS'!BI48</f>
        <v>5098225.2</v>
      </c>
      <c r="BK52" s="121">
        <f>'COGS-INVENTORY_CWS'!BJ48</f>
        <v>8617545.5999999996</v>
      </c>
      <c r="BL52" s="121">
        <f>'COGS-INVENTORY_CWS'!BK48</f>
        <v>13475310</v>
      </c>
    </row>
    <row r="53" spans="2:64" x14ac:dyDescent="0.15">
      <c r="B53" s="306" t="s">
        <v>469</v>
      </c>
      <c r="C53" s="135"/>
      <c r="D53" s="121">
        <f>SUM(D50:D52)</f>
        <v>47167488.800000004</v>
      </c>
      <c r="E53" s="121">
        <f>SUM(E50:E52)</f>
        <v>37832264.800000004</v>
      </c>
      <c r="F53" s="121">
        <f t="shared" ref="F53:BL53" si="3">SUM(F50:F52)</f>
        <v>28544440.800000004</v>
      </c>
      <c r="G53" s="121">
        <f t="shared" si="3"/>
        <v>19195226.800000004</v>
      </c>
      <c r="H53" s="121">
        <f t="shared" si="3"/>
        <v>9844261.6000000052</v>
      </c>
      <c r="I53" s="121">
        <f t="shared" si="3"/>
        <v>56540466.199999988</v>
      </c>
      <c r="J53" s="121">
        <f t="shared" si="3"/>
        <v>47170278.199999988</v>
      </c>
      <c r="K53" s="121">
        <f t="shared" si="3"/>
        <v>37747772.999999985</v>
      </c>
      <c r="L53" s="121">
        <f t="shared" si="3"/>
        <v>28385371.399999984</v>
      </c>
      <c r="M53" s="121">
        <f t="shared" si="3"/>
        <v>18985052.599999983</v>
      </c>
      <c r="N53" s="121">
        <f t="shared" si="3"/>
        <v>9740868.7999999821</v>
      </c>
      <c r="O53" s="121">
        <f t="shared" si="3"/>
        <v>53625930.599999964</v>
      </c>
      <c r="P53" s="121">
        <f t="shared" si="3"/>
        <v>44432345.999999963</v>
      </c>
      <c r="Q53" s="121">
        <f t="shared" si="3"/>
        <v>33668851.062499963</v>
      </c>
      <c r="R53" s="121">
        <f t="shared" si="3"/>
        <v>22951999.624999963</v>
      </c>
      <c r="S53" s="121">
        <f t="shared" si="3"/>
        <v>12313683.374999963</v>
      </c>
      <c r="T53" s="121">
        <f t="shared" si="3"/>
        <v>1559074.9999999627</v>
      </c>
      <c r="U53" s="121">
        <f t="shared" si="3"/>
        <v>-9168619.5000000373</v>
      </c>
      <c r="V53" s="121">
        <f t="shared" si="3"/>
        <v>-19890214.562500037</v>
      </c>
      <c r="W53" s="121">
        <f t="shared" si="3"/>
        <v>-29674712.937500037</v>
      </c>
      <c r="X53" s="121">
        <f t="shared" si="3"/>
        <v>-39376817.437500037</v>
      </c>
      <c r="Y53" s="121">
        <f t="shared" si="3"/>
        <v>-49205810.250000037</v>
      </c>
      <c r="Z53" s="121">
        <f t="shared" si="3"/>
        <v>-58912918.062500037</v>
      </c>
      <c r="AA53" s="121">
        <f t="shared" si="3"/>
        <v>-68299110.87500003</v>
      </c>
      <c r="AB53" s="121">
        <f t="shared" si="3"/>
        <v>-77800264.37500003</v>
      </c>
      <c r="AC53" s="121">
        <f t="shared" si="3"/>
        <v>-86206673.153125033</v>
      </c>
      <c r="AD53" s="121">
        <f t="shared" si="3"/>
        <v>-94720967.868750036</v>
      </c>
      <c r="AE53" s="121">
        <f t="shared" si="3"/>
        <v>-103142437.65937504</v>
      </c>
      <c r="AF53" s="121">
        <f t="shared" si="3"/>
        <v>-111741015.92500004</v>
      </c>
      <c r="AG53" s="121">
        <f t="shared" si="3"/>
        <v>-120351040.87812504</v>
      </c>
      <c r="AH53" s="121">
        <f t="shared" si="3"/>
        <v>-128996217.26875004</v>
      </c>
      <c r="AI53" s="121">
        <f t="shared" si="3"/>
        <v>-137632365.53437504</v>
      </c>
      <c r="AJ53" s="121">
        <f t="shared" si="3"/>
        <v>-146187870.48750004</v>
      </c>
      <c r="AK53" s="121">
        <f t="shared" si="3"/>
        <v>-154861872.92812505</v>
      </c>
      <c r="AL53" s="121">
        <f t="shared" si="3"/>
        <v>-163537040.36875007</v>
      </c>
      <c r="AM53" s="121">
        <f t="shared" si="3"/>
        <v>-171831962.80937508</v>
      </c>
      <c r="AN53" s="121">
        <f t="shared" si="3"/>
        <v>-180005068.32500008</v>
      </c>
      <c r="AO53" s="121">
        <f t="shared" si="3"/>
        <v>-190063318.25601572</v>
      </c>
      <c r="AP53" s="121">
        <f t="shared" si="3"/>
        <v>-200182464.64203134</v>
      </c>
      <c r="AQ53" s="121">
        <f t="shared" si="3"/>
        <v>-210209232.27304697</v>
      </c>
      <c r="AR53" s="121">
        <f t="shared" si="3"/>
        <v>-220414972.35406259</v>
      </c>
      <c r="AS53" s="121">
        <f t="shared" si="3"/>
        <v>-230616786.20507821</v>
      </c>
      <c r="AT53" s="121">
        <f t="shared" si="3"/>
        <v>-240843044.87609383</v>
      </c>
      <c r="AU53" s="121">
        <f t="shared" si="3"/>
        <v>-251080522.95710945</v>
      </c>
      <c r="AV53" s="121">
        <f t="shared" si="3"/>
        <v>-261233648.80812508</v>
      </c>
      <c r="AW53" s="121">
        <f t="shared" si="3"/>
        <v>-271512700.59414071</v>
      </c>
      <c r="AX53" s="121">
        <f t="shared" si="3"/>
        <v>-281794861.38015634</v>
      </c>
      <c r="AY53" s="121">
        <f t="shared" si="3"/>
        <v>-291715245.16617197</v>
      </c>
      <c r="AZ53" s="121">
        <f t="shared" si="3"/>
        <v>-301546531.8221876</v>
      </c>
      <c r="BA53" s="121">
        <f t="shared" si="3"/>
        <v>-315142354.7437911</v>
      </c>
      <c r="BB53" s="121">
        <f t="shared" si="3"/>
        <v>-328748053.63539457</v>
      </c>
      <c r="BC53" s="121">
        <f t="shared" si="3"/>
        <v>-342255657.47799814</v>
      </c>
      <c r="BD53" s="121">
        <f t="shared" si="3"/>
        <v>-355942233.77060163</v>
      </c>
      <c r="BE53" s="121">
        <f t="shared" si="3"/>
        <v>-369604196.06020516</v>
      </c>
      <c r="BF53" s="121">
        <f t="shared" si="3"/>
        <v>-383276700.45080864</v>
      </c>
      <c r="BG53" s="121">
        <f t="shared" si="3"/>
        <v>-396989765.94341218</v>
      </c>
      <c r="BH53" s="121">
        <f t="shared" si="3"/>
        <v>-410608289.03301567</v>
      </c>
      <c r="BI53" s="121">
        <f t="shared" si="3"/>
        <v>-424370588.52461916</v>
      </c>
      <c r="BJ53" s="121">
        <f t="shared" si="3"/>
        <v>-434476708.61622268</v>
      </c>
      <c r="BK53" s="121">
        <f t="shared" si="3"/>
        <v>-444404759.70782614</v>
      </c>
      <c r="BL53" s="121">
        <f t="shared" si="3"/>
        <v>-456811504.15442967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>
        <f t="shared" ref="D60:AI60" si="5">D58+D53</f>
        <v>47167488.800000004</v>
      </c>
      <c r="E60" s="121">
        <f t="shared" si="5"/>
        <v>37874548.13333334</v>
      </c>
      <c r="F60" s="121">
        <f t="shared" si="5"/>
        <v>28620915.800000004</v>
      </c>
      <c r="G60" s="121">
        <f t="shared" si="5"/>
        <v>19280226.800000004</v>
      </c>
      <c r="H60" s="121">
        <f t="shared" si="5"/>
        <v>9937619.9333333392</v>
      </c>
      <c r="I60" s="121">
        <f t="shared" si="5"/>
        <v>56632182.866666652</v>
      </c>
      <c r="J60" s="121">
        <f t="shared" si="5"/>
        <v>47260353.199999988</v>
      </c>
      <c r="K60" s="121">
        <f t="shared" si="5"/>
        <v>37836206.333333321</v>
      </c>
      <c r="L60" s="121">
        <f t="shared" si="5"/>
        <v>28472163.066666652</v>
      </c>
      <c r="M60" s="121">
        <f t="shared" si="5"/>
        <v>19070202.599999983</v>
      </c>
      <c r="N60" s="121">
        <f t="shared" si="5"/>
        <v>9824377.1333333161</v>
      </c>
      <c r="O60" s="121">
        <f t="shared" si="5"/>
        <v>53707797.266666628</v>
      </c>
      <c r="P60" s="121">
        <f t="shared" si="5"/>
        <v>44512570.999999963</v>
      </c>
      <c r="Q60" s="121">
        <f t="shared" si="5"/>
        <v>33747434.395833299</v>
      </c>
      <c r="R60" s="121">
        <f t="shared" si="5"/>
        <v>23028941.291666631</v>
      </c>
      <c r="S60" s="121">
        <f t="shared" si="5"/>
        <v>12388983.374999963</v>
      </c>
      <c r="T60" s="121">
        <f t="shared" si="5"/>
        <v>1632733.333333296</v>
      </c>
      <c r="U60" s="121">
        <f t="shared" si="5"/>
        <v>-9096602.8333333712</v>
      </c>
      <c r="V60" s="121">
        <f t="shared" si="5"/>
        <v>-19819839.562500037</v>
      </c>
      <c r="W60" s="121">
        <f t="shared" si="5"/>
        <v>-29599096.270833369</v>
      </c>
      <c r="X60" s="121">
        <f t="shared" si="5"/>
        <v>-39302959.104166701</v>
      </c>
      <c r="Y60" s="121">
        <f t="shared" si="5"/>
        <v>-49133710.250000037</v>
      </c>
      <c r="Z60" s="121">
        <f t="shared" si="5"/>
        <v>-58842576.395833373</v>
      </c>
      <c r="AA60" s="121">
        <f t="shared" si="5"/>
        <v>-68230527.541666701</v>
      </c>
      <c r="AB60" s="121">
        <f t="shared" si="5"/>
        <v>-77733439.37500003</v>
      </c>
      <c r="AC60" s="121">
        <f t="shared" si="5"/>
        <v>-86147014.819791704</v>
      </c>
      <c r="AD60" s="121">
        <f t="shared" si="5"/>
        <v>-94663067.868750036</v>
      </c>
      <c r="AE60" s="121">
        <f t="shared" si="5"/>
        <v>-103086295.99270837</v>
      </c>
      <c r="AF60" s="121">
        <f t="shared" si="5"/>
        <v>-111686632.59166671</v>
      </c>
      <c r="AG60" s="121">
        <f t="shared" si="5"/>
        <v>-120298415.87812504</v>
      </c>
      <c r="AH60" s="121">
        <f t="shared" si="5"/>
        <v>-128945350.60208337</v>
      </c>
      <c r="AI60" s="121">
        <f t="shared" si="5"/>
        <v>-137583257.2010417</v>
      </c>
      <c r="AJ60" s="121">
        <f t="shared" ref="AJ60:BL60" si="6">AJ58+AJ53</f>
        <v>-146140520.48750004</v>
      </c>
      <c r="AK60" s="121">
        <f t="shared" si="6"/>
        <v>-154816281.2614584</v>
      </c>
      <c r="AL60" s="121">
        <f t="shared" si="6"/>
        <v>-163493207.03541672</v>
      </c>
      <c r="AM60" s="121">
        <f t="shared" si="6"/>
        <v>-171789887.80937508</v>
      </c>
      <c r="AN60" s="121">
        <f t="shared" si="6"/>
        <v>-179964751.65833342</v>
      </c>
      <c r="AO60" s="121">
        <f t="shared" si="6"/>
        <v>-190024759.92268237</v>
      </c>
      <c r="AP60" s="121">
        <f t="shared" si="6"/>
        <v>-200145664.64203134</v>
      </c>
      <c r="AQ60" s="121">
        <f t="shared" si="6"/>
        <v>-210174190.60638031</v>
      </c>
      <c r="AR60" s="121">
        <f t="shared" si="6"/>
        <v>-220381689.02072924</v>
      </c>
      <c r="AS60" s="121">
        <f t="shared" si="6"/>
        <v>-230585261.20507821</v>
      </c>
      <c r="AT60" s="121">
        <f t="shared" si="6"/>
        <v>-240813278.20942718</v>
      </c>
      <c r="AU60" s="121">
        <f t="shared" si="6"/>
        <v>-251052514.62377611</v>
      </c>
      <c r="AV60" s="121">
        <f t="shared" si="6"/>
        <v>-261207398.80812508</v>
      </c>
      <c r="AW60" s="121">
        <f t="shared" si="6"/>
        <v>-271488208.92747402</v>
      </c>
      <c r="AX60" s="121">
        <f t="shared" si="6"/>
        <v>-281772128.04682302</v>
      </c>
      <c r="AY60" s="121">
        <f t="shared" si="6"/>
        <v>-291694270.16617197</v>
      </c>
      <c r="AZ60" s="121">
        <f t="shared" si="6"/>
        <v>-301527315.15552092</v>
      </c>
      <c r="BA60" s="121">
        <f t="shared" si="6"/>
        <v>-315124896.41045779</v>
      </c>
      <c r="BB60" s="121">
        <f t="shared" si="6"/>
        <v>-328732353.63539457</v>
      </c>
      <c r="BC60" s="121">
        <f t="shared" si="6"/>
        <v>-342241715.81133145</v>
      </c>
      <c r="BD60" s="121">
        <f t="shared" si="6"/>
        <v>-355930050.43726832</v>
      </c>
      <c r="BE60" s="121">
        <f t="shared" si="6"/>
        <v>-369593771.06020516</v>
      </c>
      <c r="BF60" s="121">
        <f t="shared" si="6"/>
        <v>-383268033.78414196</v>
      </c>
      <c r="BG60" s="121">
        <f t="shared" si="6"/>
        <v>-396982857.61007887</v>
      </c>
      <c r="BH60" s="121">
        <f t="shared" si="6"/>
        <v>-410603139.03301567</v>
      </c>
      <c r="BI60" s="121">
        <f t="shared" si="6"/>
        <v>-424367196.85795248</v>
      </c>
      <c r="BJ60" s="121">
        <f t="shared" si="6"/>
        <v>-434475075.28288937</v>
      </c>
      <c r="BK60" s="121">
        <f t="shared" si="6"/>
        <v>-444404884.70782614</v>
      </c>
      <c r="BL60" s="121">
        <f t="shared" si="6"/>
        <v>-456813387.48776299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96000</v>
      </c>
      <c r="F66" s="121">
        <f>'COGS-INVENTORY_CWS'!E69</f>
        <v>204000</v>
      </c>
      <c r="G66" s="121">
        <f>'COGS-INVENTORY_CWS'!F69</f>
        <v>228000</v>
      </c>
      <c r="H66" s="121">
        <f>'COGS-INVENTORY_CWS'!G69</f>
        <v>216000</v>
      </c>
      <c r="I66" s="121">
        <f>'COGS-INVENTORY_CWS'!H69</f>
        <v>204000</v>
      </c>
      <c r="J66" s="121">
        <f>'COGS-INVENTORY_CWS'!I69</f>
        <v>192000</v>
      </c>
      <c r="K66" s="121">
        <f>'COGS-INVENTORY_CWS'!J69</f>
        <v>168000</v>
      </c>
      <c r="L66" s="121">
        <f>'COGS-INVENTORY_CWS'!K69</f>
        <v>168000</v>
      </c>
      <c r="M66" s="121">
        <f>'COGS-INVENTORY_CWS'!L69</f>
        <v>132000</v>
      </c>
      <c r="N66" s="121">
        <f>'COGS-INVENTORY_CWS'!M69</f>
        <v>240000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661200</v>
      </c>
      <c r="R66" s="121">
        <f>'COGS-INVENTORY_CWS'!Q69</f>
        <v>658800</v>
      </c>
      <c r="S66" s="121">
        <f>'COGS-INVENTORY_CWS'!R69</f>
        <v>723600</v>
      </c>
      <c r="T66" s="121">
        <f>'COGS-INVENTORY_CWS'!S69</f>
        <v>691200</v>
      </c>
      <c r="U66" s="121">
        <f>'COGS-INVENTORY_CWS'!T69</f>
        <v>658800</v>
      </c>
      <c r="V66" s="121">
        <f>'COGS-INVENTORY_CWS'!U69</f>
        <v>626400</v>
      </c>
      <c r="W66" s="121">
        <f>'COGS-INVENTORY_CWS'!V69</f>
        <v>561600</v>
      </c>
      <c r="X66" s="121">
        <f>'COGS-INVENTORY_CWS'!W69</f>
        <v>561600</v>
      </c>
      <c r="Y66" s="121">
        <f>'COGS-INVENTORY_CWS'!X69</f>
        <v>453600</v>
      </c>
      <c r="Z66" s="121">
        <f>'COGS-INVENTORY_CWS'!Y69</f>
        <v>486000</v>
      </c>
      <c r="AA66" s="121">
        <f>'COGS-INVENTORY_CWS'!Z69</f>
        <v>820800</v>
      </c>
      <c r="AB66" s="121">
        <f>'COGS-INVENTORY_CWS'!AA69</f>
        <v>1080000</v>
      </c>
      <c r="AC66" s="121">
        <f>'COGS-INVENTORY_CWS'!AB69</f>
        <v>1087560</v>
      </c>
      <c r="AD66" s="121">
        <f>'COGS-INVENTORY_CWS'!AC69</f>
        <v>1078920</v>
      </c>
      <c r="AE66" s="121">
        <f>'COGS-INVENTORY_CWS'!AD69</f>
        <v>1185840</v>
      </c>
      <c r="AF66" s="121">
        <f>'COGS-INVENTORY_CWS'!AE69</f>
        <v>1137240</v>
      </c>
      <c r="AG66" s="121">
        <f>'COGS-INVENTORY_CWS'!AF69</f>
        <v>1078920</v>
      </c>
      <c r="AH66" s="121">
        <f>'COGS-INVENTORY_CWS'!AG69</f>
        <v>1020600</v>
      </c>
      <c r="AI66" s="121">
        <f>'COGS-INVENTORY_CWS'!AH69</f>
        <v>913680</v>
      </c>
      <c r="AJ66" s="121">
        <f>'COGS-INVENTORY_CWS'!AI69</f>
        <v>913680</v>
      </c>
      <c r="AK66" s="121">
        <f>'COGS-INVENTORY_CWS'!AJ69</f>
        <v>738720</v>
      </c>
      <c r="AL66" s="121">
        <f>'COGS-INVENTORY_CWS'!AK69</f>
        <v>583200</v>
      </c>
      <c r="AM66" s="121">
        <f>'COGS-INVENTORY_CWS'!AL69</f>
        <v>787320</v>
      </c>
      <c r="AN66" s="121">
        <f>'COGS-INVENTORY_CWS'!AM69</f>
        <v>1030320</v>
      </c>
      <c r="AO66" s="121">
        <f>'COGS-INVENTORY_CWS'!AN69</f>
        <v>1034208</v>
      </c>
      <c r="AP66" s="121">
        <f>'COGS-INVENTORY_CWS'!AO69</f>
        <v>1032264</v>
      </c>
      <c r="AQ66" s="121">
        <f>'COGS-INVENTORY_CWS'!AP69</f>
        <v>1137240</v>
      </c>
      <c r="AR66" s="121">
        <f>'COGS-INVENTORY_CWS'!AQ69</f>
        <v>1084752</v>
      </c>
      <c r="AS66" s="121">
        <f>'COGS-INVENTORY_CWS'!AR69</f>
        <v>1032264</v>
      </c>
      <c r="AT66" s="121">
        <f>'COGS-INVENTORY_CWS'!AS69</f>
        <v>979776</v>
      </c>
      <c r="AU66" s="121">
        <f>'COGS-INVENTORY_CWS'!AT69</f>
        <v>874800</v>
      </c>
      <c r="AV66" s="121">
        <f>'COGS-INVENTORY_CWS'!AU69</f>
        <v>874800</v>
      </c>
      <c r="AW66" s="121">
        <f>'COGS-INVENTORY_CWS'!AV69</f>
        <v>708588</v>
      </c>
      <c r="AX66" s="121">
        <f>'COGS-INVENTORY_CWS'!AW69</f>
        <v>559872</v>
      </c>
      <c r="AY66" s="121">
        <f>'COGS-INVENTORY_CWS'!AX69</f>
        <v>752328</v>
      </c>
      <c r="AZ66" s="121">
        <f>'COGS-INVENTORY_CWS'!AY69</f>
        <v>979776</v>
      </c>
      <c r="BA66" s="121">
        <f>'COGS-INVENTORY_CWS'!AZ69</f>
        <v>980650.8</v>
      </c>
      <c r="BB66" s="121">
        <f>'COGS-INVENTORY_CWS'!BA69</f>
        <v>984150</v>
      </c>
      <c r="BC66" s="121">
        <f>'COGS-INVENTORY_CWS'!BB69</f>
        <v>1086501.5999999999</v>
      </c>
      <c r="BD66" s="121">
        <f>'COGS-INVENTORY_CWS'!BC69</f>
        <v>1031389.2</v>
      </c>
      <c r="BE66" s="121">
        <f>'COGS-INVENTORY_CWS'!BD69</f>
        <v>984149.99999999988</v>
      </c>
      <c r="BF66" s="121">
        <f>'COGS-INVENTORY_CWS'!BE69</f>
        <v>936910.79999999981</v>
      </c>
      <c r="BG66" s="121">
        <f>'COGS-INVENTORY_CWS'!BF69</f>
        <v>834559.2</v>
      </c>
      <c r="BH66" s="121">
        <f>'COGS-INVENTORY_CWS'!BG69</f>
        <v>834559.19999999984</v>
      </c>
      <c r="BI66" s="121">
        <f>'COGS-INVENTORY_CWS'!BH69</f>
        <v>677095.19999999984</v>
      </c>
      <c r="BJ66" s="121">
        <f>'COGS-INVENTORY_CWS'!BI69</f>
        <v>4196415.6000000006</v>
      </c>
      <c r="BK66" s="121">
        <f>'COGS-INVENTORY_CWS'!BJ69</f>
        <v>7873200.0000000009</v>
      </c>
      <c r="BL66" s="121">
        <f>'COGS-INVENTORY_CWS'!BK69</f>
        <v>9054180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96000</v>
      </c>
      <c r="F68" s="121">
        <f t="shared" ref="F68:BL68" si="7">SUM(F66:F67)</f>
        <v>204000</v>
      </c>
      <c r="G68" s="121">
        <f t="shared" si="7"/>
        <v>228000</v>
      </c>
      <c r="H68" s="121">
        <f t="shared" si="7"/>
        <v>216000</v>
      </c>
      <c r="I68" s="121">
        <f t="shared" si="7"/>
        <v>204000</v>
      </c>
      <c r="J68" s="121">
        <f t="shared" si="7"/>
        <v>192000</v>
      </c>
      <c r="K68" s="121">
        <f t="shared" si="7"/>
        <v>168000</v>
      </c>
      <c r="L68" s="121">
        <f t="shared" si="7"/>
        <v>168000</v>
      </c>
      <c r="M68" s="121">
        <f t="shared" si="7"/>
        <v>132000</v>
      </c>
      <c r="N68" s="121">
        <f t="shared" si="7"/>
        <v>240000</v>
      </c>
      <c r="O68" s="121">
        <f t="shared" si="7"/>
        <v>504000</v>
      </c>
      <c r="P68" s="121">
        <f t="shared" si="7"/>
        <v>660000</v>
      </c>
      <c r="Q68" s="121">
        <f t="shared" si="7"/>
        <v>661200</v>
      </c>
      <c r="R68" s="121">
        <f t="shared" si="7"/>
        <v>658800</v>
      </c>
      <c r="S68" s="121">
        <f t="shared" si="7"/>
        <v>723600</v>
      </c>
      <c r="T68" s="121">
        <f t="shared" si="7"/>
        <v>691200</v>
      </c>
      <c r="U68" s="121">
        <f t="shared" si="7"/>
        <v>658800</v>
      </c>
      <c r="V68" s="121">
        <f t="shared" si="7"/>
        <v>626400</v>
      </c>
      <c r="W68" s="121">
        <f t="shared" si="7"/>
        <v>561600</v>
      </c>
      <c r="X68" s="121">
        <f t="shared" si="7"/>
        <v>561600</v>
      </c>
      <c r="Y68" s="121">
        <f t="shared" si="7"/>
        <v>453600</v>
      </c>
      <c r="Z68" s="121">
        <f t="shared" si="7"/>
        <v>486000</v>
      </c>
      <c r="AA68" s="121">
        <f t="shared" si="7"/>
        <v>820800</v>
      </c>
      <c r="AB68" s="121">
        <f t="shared" si="7"/>
        <v>1080000</v>
      </c>
      <c r="AC68" s="121">
        <f t="shared" si="7"/>
        <v>1087560</v>
      </c>
      <c r="AD68" s="121">
        <f t="shared" si="7"/>
        <v>1078920</v>
      </c>
      <c r="AE68" s="121">
        <f t="shared" si="7"/>
        <v>1185840</v>
      </c>
      <c r="AF68" s="121">
        <f t="shared" si="7"/>
        <v>1137240</v>
      </c>
      <c r="AG68" s="121">
        <f t="shared" si="7"/>
        <v>1078920</v>
      </c>
      <c r="AH68" s="121">
        <f t="shared" si="7"/>
        <v>1020600</v>
      </c>
      <c r="AI68" s="121">
        <f t="shared" si="7"/>
        <v>913680</v>
      </c>
      <c r="AJ68" s="121">
        <f t="shared" si="7"/>
        <v>913680</v>
      </c>
      <c r="AK68" s="121">
        <f t="shared" si="7"/>
        <v>738720</v>
      </c>
      <c r="AL68" s="121">
        <f t="shared" si="7"/>
        <v>583200</v>
      </c>
      <c r="AM68" s="121">
        <f t="shared" si="7"/>
        <v>787320</v>
      </c>
      <c r="AN68" s="121">
        <f t="shared" si="7"/>
        <v>1030320</v>
      </c>
      <c r="AO68" s="121">
        <f t="shared" si="7"/>
        <v>1034208</v>
      </c>
      <c r="AP68" s="121">
        <f t="shared" si="7"/>
        <v>1032264</v>
      </c>
      <c r="AQ68" s="121">
        <f t="shared" si="7"/>
        <v>1137240</v>
      </c>
      <c r="AR68" s="121">
        <f t="shared" si="7"/>
        <v>1084752</v>
      </c>
      <c r="AS68" s="121">
        <f t="shared" si="7"/>
        <v>1032264</v>
      </c>
      <c r="AT68" s="121">
        <f t="shared" si="7"/>
        <v>979776</v>
      </c>
      <c r="AU68" s="121">
        <f t="shared" si="7"/>
        <v>874800</v>
      </c>
      <c r="AV68" s="121">
        <f t="shared" si="7"/>
        <v>874800</v>
      </c>
      <c r="AW68" s="121">
        <f t="shared" si="7"/>
        <v>708588</v>
      </c>
      <c r="AX68" s="121">
        <f t="shared" si="7"/>
        <v>559872</v>
      </c>
      <c r="AY68" s="121">
        <f t="shared" si="7"/>
        <v>752328</v>
      </c>
      <c r="AZ68" s="121">
        <f t="shared" si="7"/>
        <v>979776</v>
      </c>
      <c r="BA68" s="121">
        <f t="shared" si="7"/>
        <v>980650.8</v>
      </c>
      <c r="BB68" s="121">
        <f t="shared" si="7"/>
        <v>984150</v>
      </c>
      <c r="BC68" s="121">
        <f t="shared" si="7"/>
        <v>1086501.5999999999</v>
      </c>
      <c r="BD68" s="121">
        <f t="shared" si="7"/>
        <v>1031389.2</v>
      </c>
      <c r="BE68" s="121">
        <f t="shared" si="7"/>
        <v>984149.99999999988</v>
      </c>
      <c r="BF68" s="121">
        <f t="shared" si="7"/>
        <v>936910.79999999981</v>
      </c>
      <c r="BG68" s="121">
        <f t="shared" si="7"/>
        <v>834559.2</v>
      </c>
      <c r="BH68" s="121">
        <f t="shared" si="7"/>
        <v>834559.19999999984</v>
      </c>
      <c r="BI68" s="121">
        <f t="shared" si="7"/>
        <v>677095.19999999984</v>
      </c>
      <c r="BJ68" s="121">
        <f t="shared" si="7"/>
        <v>4196415.6000000006</v>
      </c>
      <c r="BK68" s="121">
        <f t="shared" si="7"/>
        <v>7873200.0000000009</v>
      </c>
      <c r="BL68" s="121">
        <f t="shared" si="7"/>
        <v>9054180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96000</v>
      </c>
      <c r="F74" s="121">
        <f t="shared" si="8"/>
        <v>204000</v>
      </c>
      <c r="G74" s="121">
        <f t="shared" si="8"/>
        <v>228000</v>
      </c>
      <c r="H74" s="121">
        <f t="shared" si="8"/>
        <v>216000</v>
      </c>
      <c r="I74" s="121">
        <f t="shared" si="8"/>
        <v>204000</v>
      </c>
      <c r="J74" s="121">
        <f t="shared" si="8"/>
        <v>192000</v>
      </c>
      <c r="K74" s="121">
        <f t="shared" si="8"/>
        <v>168000</v>
      </c>
      <c r="L74" s="121">
        <f t="shared" si="8"/>
        <v>168000</v>
      </c>
      <c r="M74" s="121">
        <f t="shared" si="8"/>
        <v>132000</v>
      </c>
      <c r="N74" s="121">
        <f t="shared" si="8"/>
        <v>240000</v>
      </c>
      <c r="O74" s="121">
        <f t="shared" si="8"/>
        <v>504000</v>
      </c>
      <c r="P74" s="121">
        <f t="shared" si="8"/>
        <v>660000</v>
      </c>
      <c r="Q74" s="121">
        <f t="shared" si="8"/>
        <v>661200</v>
      </c>
      <c r="R74" s="121">
        <f t="shared" si="8"/>
        <v>658800</v>
      </c>
      <c r="S74" s="121">
        <f t="shared" si="8"/>
        <v>723600</v>
      </c>
      <c r="T74" s="121">
        <f t="shared" si="8"/>
        <v>691200</v>
      </c>
      <c r="U74" s="121">
        <f t="shared" si="8"/>
        <v>658800</v>
      </c>
      <c r="V74" s="121">
        <f t="shared" si="8"/>
        <v>626400</v>
      </c>
      <c r="W74" s="121">
        <f t="shared" si="8"/>
        <v>561600</v>
      </c>
      <c r="X74" s="121">
        <f t="shared" si="8"/>
        <v>561600</v>
      </c>
      <c r="Y74" s="121">
        <f t="shared" si="8"/>
        <v>453600</v>
      </c>
      <c r="Z74" s="121">
        <f t="shared" si="8"/>
        <v>486000</v>
      </c>
      <c r="AA74" s="121">
        <f t="shared" si="8"/>
        <v>820800</v>
      </c>
      <c r="AB74" s="121">
        <f t="shared" si="8"/>
        <v>1080000</v>
      </c>
      <c r="AC74" s="121">
        <f t="shared" si="8"/>
        <v>1087560</v>
      </c>
      <c r="AD74" s="121">
        <f t="shared" si="8"/>
        <v>1078920</v>
      </c>
      <c r="AE74" s="121">
        <f t="shared" si="8"/>
        <v>1185840</v>
      </c>
      <c r="AF74" s="121">
        <f t="shared" si="8"/>
        <v>1137240</v>
      </c>
      <c r="AG74" s="121">
        <f t="shared" si="8"/>
        <v>1078920</v>
      </c>
      <c r="AH74" s="121">
        <f t="shared" si="8"/>
        <v>1020600</v>
      </c>
      <c r="AI74" s="121">
        <f t="shared" si="8"/>
        <v>913680</v>
      </c>
      <c r="AJ74" s="121">
        <f t="shared" ref="AJ74:BL74" si="9">AJ72+AJ68</f>
        <v>913680</v>
      </c>
      <c r="AK74" s="121">
        <f t="shared" si="9"/>
        <v>738720</v>
      </c>
      <c r="AL74" s="121">
        <f t="shared" si="9"/>
        <v>583200</v>
      </c>
      <c r="AM74" s="121">
        <f t="shared" si="9"/>
        <v>787320</v>
      </c>
      <c r="AN74" s="121">
        <f t="shared" si="9"/>
        <v>1030320</v>
      </c>
      <c r="AO74" s="121">
        <f t="shared" si="9"/>
        <v>1034208</v>
      </c>
      <c r="AP74" s="121">
        <f t="shared" si="9"/>
        <v>1032264</v>
      </c>
      <c r="AQ74" s="121">
        <f t="shared" si="9"/>
        <v>1137240</v>
      </c>
      <c r="AR74" s="121">
        <f t="shared" si="9"/>
        <v>1084752</v>
      </c>
      <c r="AS74" s="121">
        <f t="shared" si="9"/>
        <v>1032264</v>
      </c>
      <c r="AT74" s="121">
        <f t="shared" si="9"/>
        <v>979776</v>
      </c>
      <c r="AU74" s="121">
        <f t="shared" si="9"/>
        <v>874800</v>
      </c>
      <c r="AV74" s="121">
        <f t="shared" si="9"/>
        <v>874800</v>
      </c>
      <c r="AW74" s="121">
        <f t="shared" si="9"/>
        <v>708588</v>
      </c>
      <c r="AX74" s="121">
        <f t="shared" si="9"/>
        <v>559872</v>
      </c>
      <c r="AY74" s="121">
        <f t="shared" si="9"/>
        <v>752328</v>
      </c>
      <c r="AZ74" s="121">
        <f t="shared" si="9"/>
        <v>979776</v>
      </c>
      <c r="BA74" s="121">
        <f t="shared" si="9"/>
        <v>980650.8</v>
      </c>
      <c r="BB74" s="121">
        <f t="shared" si="9"/>
        <v>984150</v>
      </c>
      <c r="BC74" s="121">
        <f t="shared" si="9"/>
        <v>1086501.5999999999</v>
      </c>
      <c r="BD74" s="121">
        <f t="shared" si="9"/>
        <v>1031389.2</v>
      </c>
      <c r="BE74" s="121">
        <f t="shared" si="9"/>
        <v>984149.99999999988</v>
      </c>
      <c r="BF74" s="121">
        <f t="shared" si="9"/>
        <v>936910.79999999981</v>
      </c>
      <c r="BG74" s="121">
        <f t="shared" si="9"/>
        <v>834559.2</v>
      </c>
      <c r="BH74" s="121">
        <f t="shared" si="9"/>
        <v>834559.19999999984</v>
      </c>
      <c r="BI74" s="121">
        <f t="shared" si="9"/>
        <v>677095.19999999984</v>
      </c>
      <c r="BJ74" s="121">
        <f t="shared" si="9"/>
        <v>4196415.6000000006</v>
      </c>
      <c r="BK74" s="121">
        <f t="shared" si="9"/>
        <v>7873200.0000000009</v>
      </c>
      <c r="BL74" s="121">
        <f t="shared" si="9"/>
        <v>9054180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>
        <f>IF($D42="Y",'FIN-CASHFLOW_CWS'!C60,'FIN-CASHFLOW_CWS'!C65)</f>
        <v>47196080.800000004</v>
      </c>
      <c r="E77" s="121">
        <f>IF($D42="Y",'FIN-CASHFLOW_CWS'!D60,'FIN-CASHFLOW_CWS'!D65)</f>
        <v>47196080.800000004</v>
      </c>
      <c r="F77" s="121">
        <f>IF($D42="Y",'FIN-CASHFLOW_CWS'!E60,'FIN-CASHFLOW_CWS'!E65)</f>
        <v>47196080.800000004</v>
      </c>
      <c r="G77" s="121">
        <f>IF($D42="Y",'FIN-CASHFLOW_CWS'!F60,'FIN-CASHFLOW_CWS'!F65)</f>
        <v>47196080.800000004</v>
      </c>
      <c r="H77" s="121">
        <f>IF($D42="Y",'FIN-CASHFLOW_CWS'!G60,'FIN-CASHFLOW_CWS'!G65)</f>
        <v>47196080.800000004</v>
      </c>
      <c r="I77" s="121">
        <f>IF($D42="Y",'FIN-CASHFLOW_CWS'!H60,'FIN-CASHFLOW_CWS'!H65)</f>
        <v>103265126.99999999</v>
      </c>
      <c r="J77" s="121">
        <f>IF($D42="Y",'FIN-CASHFLOW_CWS'!I60,'FIN-CASHFLOW_CWS'!I65)</f>
        <v>103265126.99999999</v>
      </c>
      <c r="K77" s="121">
        <f>IF($D42="Y",'FIN-CASHFLOW_CWS'!J60,'FIN-CASHFLOW_CWS'!J65)</f>
        <v>103265126.99999999</v>
      </c>
      <c r="L77" s="121">
        <f>IF($D42="Y",'FIN-CASHFLOW_CWS'!K60,'FIN-CASHFLOW_CWS'!K65)</f>
        <v>103265126.99999999</v>
      </c>
      <c r="M77" s="121">
        <f>IF($D42="Y",'FIN-CASHFLOW_CWS'!L60,'FIN-CASHFLOW_CWS'!L65)</f>
        <v>103265126.99999999</v>
      </c>
      <c r="N77" s="121">
        <f>IF($D42="Y",'FIN-CASHFLOW_CWS'!M60,'FIN-CASHFLOW_CWS'!M65)</f>
        <v>103265126.99999999</v>
      </c>
      <c r="O77" s="121">
        <f>IF($D42="Y",'FIN-CASHFLOW_CWS'!N60,'FIN-CASHFLOW_CWS'!N65)</f>
        <v>156224397.59999996</v>
      </c>
      <c r="P77" s="121">
        <f>IF($D42="Y",'FIN-CASHFLOW_CWS'!O60,'FIN-CASHFLOW_CWS'!O65)</f>
        <v>156224397.59999996</v>
      </c>
      <c r="Q77" s="121">
        <f>IF($D42="Y",'FIN-CASHFLOW_CWS'!P60,'FIN-CASHFLOW_CWS'!P65)</f>
        <v>156224397.59999996</v>
      </c>
      <c r="R77" s="121">
        <f>IF($D42="Y",'FIN-CASHFLOW_CWS'!Q60,'FIN-CASHFLOW_CWS'!Q65)</f>
        <v>156224397.59999996</v>
      </c>
      <c r="S77" s="121">
        <f>IF($D42="Y",'FIN-CASHFLOW_CWS'!R60,'FIN-CASHFLOW_CWS'!R65)</f>
        <v>156224397.59999996</v>
      </c>
      <c r="T77" s="121">
        <f>IF($D42="Y",'FIN-CASHFLOW_CWS'!S60,'FIN-CASHFLOW_CWS'!S65)</f>
        <v>156224397.59999996</v>
      </c>
      <c r="U77" s="121">
        <f>IF($D42="Y",'FIN-CASHFLOW_CWS'!T60,'FIN-CASHFLOW_CWS'!T65)</f>
        <v>156224397.59999996</v>
      </c>
      <c r="V77" s="121">
        <f>IF($D42="Y",'FIN-CASHFLOW_CWS'!U60,'FIN-CASHFLOW_CWS'!U65)</f>
        <v>156224397.59999996</v>
      </c>
      <c r="W77" s="121">
        <f>IF($D42="Y",'FIN-CASHFLOW_CWS'!V60,'FIN-CASHFLOW_CWS'!V65)</f>
        <v>156224397.59999996</v>
      </c>
      <c r="X77" s="121">
        <f>IF($D42="Y",'FIN-CASHFLOW_CWS'!W60,'FIN-CASHFLOW_CWS'!W65)</f>
        <v>156224397.59999996</v>
      </c>
      <c r="Y77" s="121">
        <f>IF($D42="Y",'FIN-CASHFLOW_CWS'!X60,'FIN-CASHFLOW_CWS'!X65)</f>
        <v>156224397.59999996</v>
      </c>
      <c r="Z77" s="121">
        <f>IF($D42="Y",'FIN-CASHFLOW_CWS'!Y60,'FIN-CASHFLOW_CWS'!Y65)</f>
        <v>156224397.59999996</v>
      </c>
      <c r="AA77" s="121">
        <f>IF($D42="Y",'FIN-CASHFLOW_CWS'!Z60,'FIN-CASHFLOW_CWS'!Z65)</f>
        <v>156224397.59999996</v>
      </c>
      <c r="AB77" s="121">
        <f>IF($D42="Y",'FIN-CASHFLOW_CWS'!AA60,'FIN-CASHFLOW_CWS'!AA65)</f>
        <v>156224397.59999996</v>
      </c>
      <c r="AC77" s="121">
        <f>IF($D42="Y",'FIN-CASHFLOW_CWS'!AB60,'FIN-CASHFLOW_CWS'!AB65)</f>
        <v>156224397.59999996</v>
      </c>
      <c r="AD77" s="121">
        <f>IF($D42="Y",'FIN-CASHFLOW_CWS'!AC60,'FIN-CASHFLOW_CWS'!AC65)</f>
        <v>156224397.59999996</v>
      </c>
      <c r="AE77" s="121">
        <f>IF($D42="Y",'FIN-CASHFLOW_CWS'!AD60,'FIN-CASHFLOW_CWS'!AD65)</f>
        <v>156224397.59999996</v>
      </c>
      <c r="AF77" s="121">
        <f>IF($D42="Y",'FIN-CASHFLOW_CWS'!AE60,'FIN-CASHFLOW_CWS'!AE65)</f>
        <v>156224397.59999996</v>
      </c>
      <c r="AG77" s="121">
        <f>IF($D42="Y",'FIN-CASHFLOW_CWS'!AF60,'FIN-CASHFLOW_CWS'!AF65)</f>
        <v>156224397.59999996</v>
      </c>
      <c r="AH77" s="121">
        <f>IF($D42="Y",'FIN-CASHFLOW_CWS'!AG60,'FIN-CASHFLOW_CWS'!AG65)</f>
        <v>156224397.59999996</v>
      </c>
      <c r="AI77" s="121">
        <f>IF($D42="Y",'FIN-CASHFLOW_CWS'!AH60,'FIN-CASHFLOW_CWS'!AH65)</f>
        <v>156224397.59999996</v>
      </c>
      <c r="AJ77" s="121">
        <f>IF($D42="Y",'FIN-CASHFLOW_CWS'!AI60,'FIN-CASHFLOW_CWS'!AI65)</f>
        <v>156224397.59999996</v>
      </c>
      <c r="AK77" s="121">
        <f>IF($D42="Y",'FIN-CASHFLOW_CWS'!AJ60,'FIN-CASHFLOW_CWS'!AJ65)</f>
        <v>156224397.59999996</v>
      </c>
      <c r="AL77" s="121">
        <f>IF($D42="Y",'FIN-CASHFLOW_CWS'!AK60,'FIN-CASHFLOW_CWS'!AK65)</f>
        <v>156224397.59999996</v>
      </c>
      <c r="AM77" s="121">
        <f>IF($D42="Y",'FIN-CASHFLOW_CWS'!AL60,'FIN-CASHFLOW_CWS'!AL65)</f>
        <v>156224397.59999996</v>
      </c>
      <c r="AN77" s="121">
        <f>IF($D42="Y",'FIN-CASHFLOW_CWS'!AM60,'FIN-CASHFLOW_CWS'!AM65)</f>
        <v>156224397.59999996</v>
      </c>
      <c r="AO77" s="121">
        <f>IF($D42="Y",'FIN-CASHFLOW_CWS'!AN60,'FIN-CASHFLOW_CWS'!AN65)</f>
        <v>156224397.59999996</v>
      </c>
      <c r="AP77" s="121">
        <f>IF($D42="Y",'FIN-CASHFLOW_CWS'!AO60,'FIN-CASHFLOW_CWS'!AO65)</f>
        <v>156224397.59999996</v>
      </c>
      <c r="AQ77" s="121">
        <f>IF($D42="Y",'FIN-CASHFLOW_CWS'!AP60,'FIN-CASHFLOW_CWS'!AP65)</f>
        <v>156224397.59999996</v>
      </c>
      <c r="AR77" s="121">
        <f>IF($D42="Y",'FIN-CASHFLOW_CWS'!AQ60,'FIN-CASHFLOW_CWS'!AQ65)</f>
        <v>156224397.59999996</v>
      </c>
      <c r="AS77" s="121">
        <f>IF($D42="Y",'FIN-CASHFLOW_CWS'!AR60,'FIN-CASHFLOW_CWS'!AR65)</f>
        <v>156224397.59999996</v>
      </c>
      <c r="AT77" s="121">
        <f>IF($D42="Y",'FIN-CASHFLOW_CWS'!AS60,'FIN-CASHFLOW_CWS'!AS65)</f>
        <v>156224397.59999996</v>
      </c>
      <c r="AU77" s="121">
        <f>IF($D42="Y",'FIN-CASHFLOW_CWS'!AT60,'FIN-CASHFLOW_CWS'!AT65)</f>
        <v>156224397.59999996</v>
      </c>
      <c r="AV77" s="121">
        <f>IF($D42="Y",'FIN-CASHFLOW_CWS'!AU60,'FIN-CASHFLOW_CWS'!AU65)</f>
        <v>156224397.59999996</v>
      </c>
      <c r="AW77" s="121">
        <f>IF($D42="Y",'FIN-CASHFLOW_CWS'!AV60,'FIN-CASHFLOW_CWS'!AV65)</f>
        <v>156224397.59999996</v>
      </c>
      <c r="AX77" s="121">
        <f>IF($D42="Y",'FIN-CASHFLOW_CWS'!AW60,'FIN-CASHFLOW_CWS'!AW65)</f>
        <v>156224397.59999996</v>
      </c>
      <c r="AY77" s="121">
        <f>IF($D42="Y",'FIN-CASHFLOW_CWS'!AX60,'FIN-CASHFLOW_CWS'!AX65)</f>
        <v>156224397.59999996</v>
      </c>
      <c r="AZ77" s="121">
        <f>IF($D42="Y",'FIN-CASHFLOW_CWS'!AY60,'FIN-CASHFLOW_CWS'!AY65)</f>
        <v>156224397.59999996</v>
      </c>
      <c r="BA77" s="121">
        <f>IF($D42="Y",'FIN-CASHFLOW_CWS'!AZ60,'FIN-CASHFLOW_CWS'!AZ65)</f>
        <v>156224397.59999996</v>
      </c>
      <c r="BB77" s="121">
        <f>IF($D42="Y",'FIN-CASHFLOW_CWS'!BA60,'FIN-CASHFLOW_CWS'!BA65)</f>
        <v>156224397.59999996</v>
      </c>
      <c r="BC77" s="121">
        <f>IF($D42="Y",'FIN-CASHFLOW_CWS'!BB60,'FIN-CASHFLOW_CWS'!BB65)</f>
        <v>156224397.59999996</v>
      </c>
      <c r="BD77" s="121">
        <f>IF($D42="Y",'FIN-CASHFLOW_CWS'!BC60,'FIN-CASHFLOW_CWS'!BC65)</f>
        <v>156224397.59999996</v>
      </c>
      <c r="BE77" s="121">
        <f>IF($D42="Y",'FIN-CASHFLOW_CWS'!BD60,'FIN-CASHFLOW_CWS'!BD65)</f>
        <v>156224397.59999996</v>
      </c>
      <c r="BF77" s="121">
        <f>IF($D42="Y",'FIN-CASHFLOW_CWS'!BE60,'FIN-CASHFLOW_CWS'!BE65)</f>
        <v>156224397.59999996</v>
      </c>
      <c r="BG77" s="121">
        <f>IF($D42="Y",'FIN-CASHFLOW_CWS'!BF60,'FIN-CASHFLOW_CWS'!BF65)</f>
        <v>156224397.59999996</v>
      </c>
      <c r="BH77" s="121">
        <f>IF($D42="Y",'FIN-CASHFLOW_CWS'!BG60,'FIN-CASHFLOW_CWS'!BG65)</f>
        <v>156224397.59999996</v>
      </c>
      <c r="BI77" s="121">
        <f>IF($D42="Y",'FIN-CASHFLOW_CWS'!BH60,'FIN-CASHFLOW_CWS'!BH65)</f>
        <v>156224397.59999996</v>
      </c>
      <c r="BJ77" s="121">
        <f>IF($D42="Y",'FIN-CASHFLOW_CWS'!BI60,'FIN-CASHFLOW_CWS'!BI65)</f>
        <v>156224397.59999996</v>
      </c>
      <c r="BK77" s="121">
        <f>IF($D42="Y",'FIN-CASHFLOW_CWS'!BJ60,'FIN-CASHFLOW_CWS'!BJ65)</f>
        <v>156224397.59999996</v>
      </c>
      <c r="BL77" s="121">
        <f>IF($D42="Y",'FIN-CASHFLOW_CWS'!BK60,'FIN-CASHFLOW_CWS'!BK65)</f>
        <v>156224397.59999996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-37474460.866666667</v>
      </c>
      <c r="J78" s="121">
        <f t="shared" si="10"/>
        <v>-46836944.133333333</v>
      </c>
      <c r="K78" s="121">
        <f t="shared" si="10"/>
        <v>-56196773.799999997</v>
      </c>
      <c r="L78" s="121">
        <f t="shared" si="10"/>
        <v>-65596920.666666664</v>
      </c>
      <c r="M78" s="121">
        <f t="shared" si="10"/>
        <v>-74960963.933333337</v>
      </c>
      <c r="N78" s="121">
        <f t="shared" si="10"/>
        <v>-84326924.400000006</v>
      </c>
      <c r="O78" s="121">
        <f t="shared" si="10"/>
        <v>-93680749.866666675</v>
      </c>
      <c r="P78" s="121">
        <f t="shared" si="10"/>
        <v>-103020600.33333334</v>
      </c>
      <c r="Q78" s="121">
        <f t="shared" si="10"/>
        <v>-112371826.60000001</v>
      </c>
      <c r="R78" s="121">
        <f t="shared" si="10"/>
        <v>-123138163.20416668</v>
      </c>
      <c r="S78" s="121">
        <f t="shared" si="10"/>
        <v>-133854256.30833335</v>
      </c>
      <c r="T78" s="121">
        <f t="shared" si="10"/>
        <v>-144559014.22500002</v>
      </c>
      <c r="U78" s="121">
        <f t="shared" si="10"/>
        <v>-155282864.26666668</v>
      </c>
      <c r="V78" s="121">
        <f t="shared" si="10"/>
        <v>-165979800.43333334</v>
      </c>
      <c r="W78" s="121">
        <f t="shared" si="10"/>
        <v>-176670637.16249999</v>
      </c>
      <c r="X78" s="121">
        <f t="shared" si="10"/>
        <v>-186385093.87083334</v>
      </c>
      <c r="Y78" s="121">
        <f t="shared" si="10"/>
        <v>-196088956.70416668</v>
      </c>
      <c r="Z78" s="121">
        <f t="shared" si="10"/>
        <v>-205811707.85000002</v>
      </c>
      <c r="AA78" s="121">
        <f t="shared" si="10"/>
        <v>-215552973.99583337</v>
      </c>
      <c r="AB78" s="121">
        <f t="shared" si="10"/>
        <v>-225275725.14166671</v>
      </c>
      <c r="AC78" s="121">
        <f t="shared" si="10"/>
        <v>-235037836.97500005</v>
      </c>
      <c r="AD78" s="121">
        <f t="shared" si="10"/>
        <v>-243458972.41979173</v>
      </c>
      <c r="AE78" s="121">
        <f t="shared" si="10"/>
        <v>-251966385.46875006</v>
      </c>
      <c r="AF78" s="121">
        <f t="shared" si="10"/>
        <v>-260496533.59270841</v>
      </c>
      <c r="AG78" s="121">
        <f t="shared" si="10"/>
        <v>-269048270.19166672</v>
      </c>
      <c r="AH78" s="121">
        <f t="shared" si="10"/>
        <v>-277601733.47812504</v>
      </c>
      <c r="AI78" s="121">
        <f t="shared" si="10"/>
        <v>-286190348.20208335</v>
      </c>
      <c r="AJ78" s="121">
        <f t="shared" si="10"/>
        <v>-294721334.80104166</v>
      </c>
      <c r="AK78" s="121">
        <f t="shared" si="10"/>
        <v>-303278598.08749998</v>
      </c>
      <c r="AL78" s="121">
        <f t="shared" si="10"/>
        <v>-311779398.8614583</v>
      </c>
      <c r="AM78" s="121">
        <f t="shared" si="10"/>
        <v>-320300804.63541663</v>
      </c>
      <c r="AN78" s="121">
        <f t="shared" si="10"/>
        <v>-328801605.40937495</v>
      </c>
      <c r="AO78" s="121">
        <f t="shared" si="10"/>
        <v>-337219469.25833327</v>
      </c>
      <c r="AP78" s="121">
        <f t="shared" si="10"/>
        <v>-347283365.52268225</v>
      </c>
      <c r="AQ78" s="121">
        <f t="shared" si="10"/>
        <v>-357402326.24203122</v>
      </c>
      <c r="AR78" s="121">
        <f t="shared" si="10"/>
        <v>-367535828.20638019</v>
      </c>
      <c r="AS78" s="121">
        <f t="shared" si="10"/>
        <v>-377690838.62072915</v>
      </c>
      <c r="AT78" s="121">
        <f t="shared" si="10"/>
        <v>-387841922.80507809</v>
      </c>
      <c r="AU78" s="121">
        <f t="shared" si="10"/>
        <v>-398017451.80942702</v>
      </c>
      <c r="AV78" s="121">
        <f t="shared" si="10"/>
        <v>-408151712.22377598</v>
      </c>
      <c r="AW78" s="121">
        <f t="shared" si="10"/>
        <v>-418306596.40812492</v>
      </c>
      <c r="AX78" s="121">
        <f t="shared" si="10"/>
        <v>-428421194.52747387</v>
      </c>
      <c r="AY78" s="121">
        <f t="shared" si="10"/>
        <v>-438556397.64682281</v>
      </c>
      <c r="AZ78" s="121">
        <f t="shared" si="10"/>
        <v>-448670995.76617175</v>
      </c>
      <c r="BA78" s="121">
        <f t="shared" si="10"/>
        <v>-458731488.7555207</v>
      </c>
      <c r="BB78" s="121">
        <f t="shared" si="10"/>
        <v>-472329944.81045753</v>
      </c>
      <c r="BC78" s="121">
        <f t="shared" si="10"/>
        <v>-485940901.23539436</v>
      </c>
      <c r="BD78" s="121">
        <f t="shared" si="10"/>
        <v>-499552615.0113312</v>
      </c>
      <c r="BE78" s="121">
        <f t="shared" si="10"/>
        <v>-513185837.23726803</v>
      </c>
      <c r="BF78" s="121">
        <f t="shared" si="10"/>
        <v>-526802318.66020489</v>
      </c>
      <c r="BG78" s="121">
        <f t="shared" si="10"/>
        <v>-540429342.18414176</v>
      </c>
      <c r="BH78" s="121">
        <f t="shared" si="10"/>
        <v>-554041814.41007864</v>
      </c>
      <c r="BI78" s="121">
        <f t="shared" si="10"/>
        <v>-567662095.83301544</v>
      </c>
      <c r="BJ78" s="121">
        <f t="shared" si="10"/>
        <v>-581268689.65795231</v>
      </c>
      <c r="BK78" s="121">
        <f t="shared" si="10"/>
        <v>-594895888.48288918</v>
      </c>
      <c r="BL78" s="121">
        <f t="shared" si="10"/>
        <v>-608502482.30782604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-9330606.8666666653</v>
      </c>
      <c r="I79" s="70">
        <f>'FIN-CASHFLOW_CWS'!H35</f>
        <v>-9362483.2666666657</v>
      </c>
      <c r="J79" s="70">
        <f>'FIN-CASHFLOW_CWS'!I35</f>
        <v>-9359829.666666666</v>
      </c>
      <c r="K79" s="70">
        <f>'FIN-CASHFLOW_CWS'!J35</f>
        <v>-9400146.8666666653</v>
      </c>
      <c r="L79" s="70">
        <f>'FIN-CASHFLOW_CWS'!K35</f>
        <v>-9364043.2666666657</v>
      </c>
      <c r="M79" s="70">
        <f>'FIN-CASHFLOW_CWS'!L35</f>
        <v>-9365960.4666666668</v>
      </c>
      <c r="N79" s="70">
        <f>'FIN-CASHFLOW_CWS'!M35</f>
        <v>-9353825.4666666668</v>
      </c>
      <c r="O79" s="70">
        <f>'FIN-CASHFLOW_CWS'!N35</f>
        <v>-9339850.4666666668</v>
      </c>
      <c r="P79" s="70">
        <f>'FIN-CASHFLOW_CWS'!O35</f>
        <v>-9351226.2666666657</v>
      </c>
      <c r="Q79" s="70">
        <f>'FIN-CASHFLOW_CWS'!P35</f>
        <v>-10766336.604166666</v>
      </c>
      <c r="R79" s="70">
        <f>'FIN-CASHFLOW_CWS'!Q35</f>
        <v>-10716093.104166666</v>
      </c>
      <c r="S79" s="70">
        <f>'FIN-CASHFLOW_CWS'!R35</f>
        <v>-10704757.916666666</v>
      </c>
      <c r="T79" s="70">
        <f>'FIN-CASHFLOW_CWS'!S35</f>
        <v>-10723850.041666666</v>
      </c>
      <c r="U79" s="70">
        <f>'FIN-CASHFLOW_CWS'!T35</f>
        <v>-10696936.166666666</v>
      </c>
      <c r="V79" s="70">
        <f>'FIN-CASHFLOW_CWS'!U35</f>
        <v>-10690836.729166666</v>
      </c>
      <c r="W79" s="70">
        <f>'FIN-CASHFLOW_CWS'!V35</f>
        <v>-9714456.708333334</v>
      </c>
      <c r="X79" s="70">
        <f>'FIN-CASHFLOW_CWS'!W35</f>
        <v>-9703862.833333334</v>
      </c>
      <c r="Y79" s="70">
        <f>'FIN-CASHFLOW_CWS'!X35</f>
        <v>-9722751.145833334</v>
      </c>
      <c r="Z79" s="70">
        <f>'FIN-CASHFLOW_CWS'!Y35</f>
        <v>-9741266.145833334</v>
      </c>
      <c r="AA79" s="70">
        <f>'FIN-CASHFLOW_CWS'!Z35</f>
        <v>-9722751.145833334</v>
      </c>
      <c r="AB79" s="70">
        <f>'FIN-CASHFLOW_CWS'!AA35</f>
        <v>-9762111.833333334</v>
      </c>
      <c r="AC79" s="70">
        <f>'FIN-CASHFLOW_CWS'!AB35</f>
        <v>-8421135.4447916672</v>
      </c>
      <c r="AD79" s="70">
        <f>'FIN-CASHFLOW_CWS'!AC35</f>
        <v>-8507413.0489583332</v>
      </c>
      <c r="AE79" s="70">
        <f>'FIN-CASHFLOW_CWS'!AD35</f>
        <v>-8530148.1239583343</v>
      </c>
      <c r="AF79" s="70">
        <f>'FIN-CASHFLOW_CWS'!AE35</f>
        <v>-8551736.5989583321</v>
      </c>
      <c r="AG79" s="70">
        <f>'FIN-CASHFLOW_CWS'!AF35</f>
        <v>-8553463.2864583321</v>
      </c>
      <c r="AH79" s="70">
        <f>'FIN-CASHFLOW_CWS'!AG35</f>
        <v>-8588614.7239583321</v>
      </c>
      <c r="AI79" s="70">
        <f>'FIN-CASHFLOW_CWS'!AH35</f>
        <v>-8530986.5989583321</v>
      </c>
      <c r="AJ79" s="70">
        <f>'FIN-CASHFLOW_CWS'!AI35</f>
        <v>-8557263.2864583321</v>
      </c>
      <c r="AK79" s="70">
        <f>'FIN-CASHFLOW_CWS'!AJ35</f>
        <v>-8500800.7739583328</v>
      </c>
      <c r="AL79" s="70">
        <f>'FIN-CASHFLOW_CWS'!AK35</f>
        <v>-8521405.7739583328</v>
      </c>
      <c r="AM79" s="70">
        <f>'FIN-CASHFLOW_CWS'!AL35</f>
        <v>-8500800.7739583328</v>
      </c>
      <c r="AN79" s="70">
        <f>'FIN-CASHFLOW_CWS'!AM35</f>
        <v>-8417863.8489583321</v>
      </c>
      <c r="AO79" s="70">
        <f>'FIN-CASHFLOW_CWS'!AN35</f>
        <v>-10063896.26434896</v>
      </c>
      <c r="AP79" s="70">
        <f>'FIN-CASHFLOW_CWS'!AO35</f>
        <v>-10118960.71934896</v>
      </c>
      <c r="AQ79" s="70">
        <f>'FIN-CASHFLOW_CWS'!AP35</f>
        <v>-10133501.964348959</v>
      </c>
      <c r="AR79" s="70">
        <f>'FIN-CASHFLOW_CWS'!AQ35</f>
        <v>-10155010.414348958</v>
      </c>
      <c r="AS79" s="70">
        <f>'FIN-CASHFLOW_CWS'!AR35</f>
        <v>-10151084.184348959</v>
      </c>
      <c r="AT79" s="70">
        <f>'FIN-CASHFLOW_CWS'!AS35</f>
        <v>-10175529.004348958</v>
      </c>
      <c r="AU79" s="70">
        <f>'FIN-CASHFLOW_CWS'!AT35</f>
        <v>-10134260.414348958</v>
      </c>
      <c r="AV79" s="70">
        <f>'FIN-CASHFLOW_CWS'!AU35</f>
        <v>-10154884.184348959</v>
      </c>
      <c r="AW79" s="70">
        <f>'FIN-CASHFLOW_CWS'!AV35</f>
        <v>-10114598.11934896</v>
      </c>
      <c r="AX79" s="70">
        <f>'FIN-CASHFLOW_CWS'!AW35</f>
        <v>-10135203.11934896</v>
      </c>
      <c r="AY79" s="70">
        <f>'FIN-CASHFLOW_CWS'!AX35</f>
        <v>-10114598.11934896</v>
      </c>
      <c r="AZ79" s="70">
        <f>'FIN-CASHFLOW_CWS'!AY35</f>
        <v>-10060492.989348959</v>
      </c>
      <c r="BA79" s="70">
        <f>'FIN-CASHFLOW_CWS'!AZ35</f>
        <v>-13598456.05493685</v>
      </c>
      <c r="BB79" s="70">
        <f>'FIN-CASHFLOW_CWS'!BA35</f>
        <v>-13610956.42493685</v>
      </c>
      <c r="BC79" s="70">
        <f>'FIN-CASHFLOW_CWS'!BB35</f>
        <v>-13611713.775936848</v>
      </c>
      <c r="BD79" s="70">
        <f>'FIN-CASHFLOW_CWS'!BC35</f>
        <v>-13633222.225936847</v>
      </c>
      <c r="BE79" s="70">
        <f>'FIN-CASHFLOW_CWS'!BD35</f>
        <v>-13616481.422936851</v>
      </c>
      <c r="BF79" s="70">
        <f>'FIN-CASHFLOW_CWS'!BE35</f>
        <v>-13627023.523936849</v>
      </c>
      <c r="BG79" s="70">
        <f>'FIN-CASHFLOW_CWS'!BF35</f>
        <v>-13612472.225936847</v>
      </c>
      <c r="BH79" s="70">
        <f>'FIN-CASHFLOW_CWS'!BG35</f>
        <v>-13620281.422936851</v>
      </c>
      <c r="BI79" s="70">
        <f>'FIN-CASHFLOW_CWS'!BH35</f>
        <v>-13606593.82493685</v>
      </c>
      <c r="BJ79" s="70">
        <f>'FIN-CASHFLOW_CWS'!BI35</f>
        <v>-13627198.82493685</v>
      </c>
      <c r="BK79" s="70">
        <f>'FIN-CASHFLOW_CWS'!BJ35</f>
        <v>-13606593.82493685</v>
      </c>
      <c r="BL79" s="70">
        <f>'FIN-CASHFLOW_CWS'!BK35</f>
        <v>-13589482.77993685</v>
      </c>
    </row>
    <row r="80" spans="2:64" x14ac:dyDescent="0.15">
      <c r="B80" s="306" t="s">
        <v>1075</v>
      </c>
      <c r="C80" s="135"/>
      <c r="D80" s="121">
        <f>SUM(D77:D79)</f>
        <v>47167488.800000004</v>
      </c>
      <c r="E80" s="121">
        <f>SUM(E77:E79)</f>
        <v>37778548.13333334</v>
      </c>
      <c r="F80" s="121">
        <f t="shared" ref="F80:BL80" si="11">SUM(F77:F79)</f>
        <v>28416915.800000004</v>
      </c>
      <c r="G80" s="121">
        <f t="shared" si="11"/>
        <v>19052226.800000004</v>
      </c>
      <c r="H80" s="121">
        <f t="shared" si="11"/>
        <v>9721619.9333333392</v>
      </c>
      <c r="I80" s="121">
        <f t="shared" si="11"/>
        <v>56428182.866666652</v>
      </c>
      <c r="J80" s="121">
        <f t="shared" si="11"/>
        <v>47068353.199999988</v>
      </c>
      <c r="K80" s="121">
        <f t="shared" si="11"/>
        <v>37668206.333333321</v>
      </c>
      <c r="L80" s="121">
        <f t="shared" si="11"/>
        <v>28304163.066666655</v>
      </c>
      <c r="M80" s="121">
        <f t="shared" si="11"/>
        <v>18938202.599999979</v>
      </c>
      <c r="N80" s="121">
        <f t="shared" si="11"/>
        <v>9584377.1333333123</v>
      </c>
      <c r="O80" s="121">
        <f t="shared" si="11"/>
        <v>53203797.266666621</v>
      </c>
      <c r="P80" s="121">
        <f t="shared" si="11"/>
        <v>43852570.999999955</v>
      </c>
      <c r="Q80" s="121">
        <f t="shared" si="11"/>
        <v>33086234.395833291</v>
      </c>
      <c r="R80" s="121">
        <f t="shared" si="11"/>
        <v>22370141.291666619</v>
      </c>
      <c r="S80" s="121">
        <f t="shared" si="11"/>
        <v>11665383.374999946</v>
      </c>
      <c r="T80" s="121">
        <f t="shared" si="11"/>
        <v>941533.33333327435</v>
      </c>
      <c r="U80" s="121">
        <f t="shared" si="11"/>
        <v>-9755402.8333333824</v>
      </c>
      <c r="V80" s="121">
        <f t="shared" si="11"/>
        <v>-20446239.562500037</v>
      </c>
      <c r="W80" s="121">
        <f t="shared" si="11"/>
        <v>-30160696.270833366</v>
      </c>
      <c r="X80" s="121">
        <f t="shared" si="11"/>
        <v>-39864559.104166709</v>
      </c>
      <c r="Y80" s="121">
        <f t="shared" si="11"/>
        <v>-49587310.250000052</v>
      </c>
      <c r="Z80" s="121">
        <f t="shared" si="11"/>
        <v>-59328576.395833395</v>
      </c>
      <c r="AA80" s="121">
        <f t="shared" si="11"/>
        <v>-69051327.541666731</v>
      </c>
      <c r="AB80" s="121">
        <f t="shared" si="11"/>
        <v>-78813439.375000075</v>
      </c>
      <c r="AC80" s="121">
        <f t="shared" si="11"/>
        <v>-87234574.819791764</v>
      </c>
      <c r="AD80" s="121">
        <f t="shared" si="11"/>
        <v>-95741987.868750095</v>
      </c>
      <c r="AE80" s="121">
        <f t="shared" si="11"/>
        <v>-104272135.99270843</v>
      </c>
      <c r="AF80" s="121">
        <f t="shared" si="11"/>
        <v>-112823872.59166677</v>
      </c>
      <c r="AG80" s="121">
        <f t="shared" si="11"/>
        <v>-121377335.87812509</v>
      </c>
      <c r="AH80" s="121">
        <f t="shared" si="11"/>
        <v>-129965950.6020834</v>
      </c>
      <c r="AI80" s="121">
        <f t="shared" si="11"/>
        <v>-138496937.20104173</v>
      </c>
      <c r="AJ80" s="121">
        <f t="shared" si="11"/>
        <v>-147054200.48750004</v>
      </c>
      <c r="AK80" s="121">
        <f t="shared" si="11"/>
        <v>-155555001.26145834</v>
      </c>
      <c r="AL80" s="121">
        <f t="shared" si="11"/>
        <v>-164076407.03541666</v>
      </c>
      <c r="AM80" s="121">
        <f t="shared" si="11"/>
        <v>-172577207.80937499</v>
      </c>
      <c r="AN80" s="121">
        <f t="shared" si="11"/>
        <v>-180995071.65833333</v>
      </c>
      <c r="AO80" s="121">
        <f t="shared" si="11"/>
        <v>-191058967.92268226</v>
      </c>
      <c r="AP80" s="121">
        <f t="shared" si="11"/>
        <v>-201177928.64203125</v>
      </c>
      <c r="AQ80" s="121">
        <f t="shared" si="11"/>
        <v>-211311430.60638022</v>
      </c>
      <c r="AR80" s="121">
        <f t="shared" si="11"/>
        <v>-221466441.02072918</v>
      </c>
      <c r="AS80" s="121">
        <f t="shared" si="11"/>
        <v>-231617525.20507815</v>
      </c>
      <c r="AT80" s="121">
        <f t="shared" si="11"/>
        <v>-241793054.20942709</v>
      </c>
      <c r="AU80" s="121">
        <f t="shared" si="11"/>
        <v>-251927314.62377602</v>
      </c>
      <c r="AV80" s="121">
        <f t="shared" si="11"/>
        <v>-262082198.80812499</v>
      </c>
      <c r="AW80" s="121">
        <f t="shared" si="11"/>
        <v>-272196796.9274739</v>
      </c>
      <c r="AX80" s="121">
        <f t="shared" si="11"/>
        <v>-282332000.04682285</v>
      </c>
      <c r="AY80" s="121">
        <f t="shared" si="11"/>
        <v>-292446598.16617179</v>
      </c>
      <c r="AZ80" s="121">
        <f t="shared" si="11"/>
        <v>-302507091.15552074</v>
      </c>
      <c r="BA80" s="121">
        <f t="shared" si="11"/>
        <v>-316105547.21045756</v>
      </c>
      <c r="BB80" s="121">
        <f t="shared" si="11"/>
        <v>-329716503.63539439</v>
      </c>
      <c r="BC80" s="121">
        <f t="shared" si="11"/>
        <v>-343328217.41133124</v>
      </c>
      <c r="BD80" s="121">
        <f t="shared" si="11"/>
        <v>-356961439.63726807</v>
      </c>
      <c r="BE80" s="121">
        <f t="shared" si="11"/>
        <v>-370577921.06020492</v>
      </c>
      <c r="BF80" s="121">
        <f t="shared" si="11"/>
        <v>-384204944.58414179</v>
      </c>
      <c r="BG80" s="121">
        <f t="shared" si="11"/>
        <v>-397817416.81007862</v>
      </c>
      <c r="BH80" s="121">
        <f t="shared" si="11"/>
        <v>-411437698.23301554</v>
      </c>
      <c r="BI80" s="121">
        <f t="shared" si="11"/>
        <v>-425044292.05795234</v>
      </c>
      <c r="BJ80" s="121">
        <f t="shared" si="11"/>
        <v>-438671490.88288921</v>
      </c>
      <c r="BK80" s="121">
        <f t="shared" si="11"/>
        <v>-452278084.70782608</v>
      </c>
      <c r="BL80" s="121">
        <f t="shared" si="11"/>
        <v>-465867567.48776293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>
        <f t="shared" ref="D82:AI82" si="12">D80+D74</f>
        <v>47167488.800000004</v>
      </c>
      <c r="E82" s="121">
        <f t="shared" si="12"/>
        <v>37874548.13333334</v>
      </c>
      <c r="F82" s="121">
        <f t="shared" si="12"/>
        <v>28620915.800000004</v>
      </c>
      <c r="G82" s="121">
        <f t="shared" si="12"/>
        <v>19280226.800000004</v>
      </c>
      <c r="H82" s="121">
        <f t="shared" si="12"/>
        <v>9937619.9333333392</v>
      </c>
      <c r="I82" s="121">
        <f t="shared" si="12"/>
        <v>56632182.866666652</v>
      </c>
      <c r="J82" s="121">
        <f t="shared" si="12"/>
        <v>47260353.199999988</v>
      </c>
      <c r="K82" s="121">
        <f t="shared" si="12"/>
        <v>37836206.333333321</v>
      </c>
      <c r="L82" s="121">
        <f t="shared" si="12"/>
        <v>28472163.066666655</v>
      </c>
      <c r="M82" s="121">
        <f t="shared" si="12"/>
        <v>19070202.599999979</v>
      </c>
      <c r="N82" s="121">
        <f t="shared" si="12"/>
        <v>9824377.1333333123</v>
      </c>
      <c r="O82" s="121">
        <f t="shared" si="12"/>
        <v>53707797.266666621</v>
      </c>
      <c r="P82" s="121">
        <f t="shared" si="12"/>
        <v>44512570.999999955</v>
      </c>
      <c r="Q82" s="121">
        <f t="shared" si="12"/>
        <v>33747434.395833291</v>
      </c>
      <c r="R82" s="121">
        <f t="shared" si="12"/>
        <v>23028941.291666619</v>
      </c>
      <c r="S82" s="121">
        <f t="shared" si="12"/>
        <v>12388983.374999946</v>
      </c>
      <c r="T82" s="121">
        <f t="shared" si="12"/>
        <v>1632733.3333332743</v>
      </c>
      <c r="U82" s="121">
        <f t="shared" si="12"/>
        <v>-9096602.8333333824</v>
      </c>
      <c r="V82" s="121">
        <f t="shared" si="12"/>
        <v>-19819839.562500037</v>
      </c>
      <c r="W82" s="121">
        <f t="shared" si="12"/>
        <v>-29599096.270833366</v>
      </c>
      <c r="X82" s="121">
        <f t="shared" si="12"/>
        <v>-39302959.104166709</v>
      </c>
      <c r="Y82" s="121">
        <f t="shared" si="12"/>
        <v>-49133710.250000052</v>
      </c>
      <c r="Z82" s="121">
        <f t="shared" si="12"/>
        <v>-58842576.395833395</v>
      </c>
      <c r="AA82" s="121">
        <f t="shared" si="12"/>
        <v>-68230527.541666731</v>
      </c>
      <c r="AB82" s="121">
        <f t="shared" si="12"/>
        <v>-77733439.375000075</v>
      </c>
      <c r="AC82" s="121">
        <f t="shared" si="12"/>
        <v>-86147014.819791764</v>
      </c>
      <c r="AD82" s="121">
        <f t="shared" si="12"/>
        <v>-94663067.868750095</v>
      </c>
      <c r="AE82" s="121">
        <f t="shared" si="12"/>
        <v>-103086295.99270843</v>
      </c>
      <c r="AF82" s="121">
        <f t="shared" si="12"/>
        <v>-111686632.59166677</v>
      </c>
      <c r="AG82" s="121">
        <f t="shared" si="12"/>
        <v>-120298415.87812509</v>
      </c>
      <c r="AH82" s="121">
        <f t="shared" si="12"/>
        <v>-128945350.6020834</v>
      </c>
      <c r="AI82" s="121">
        <f t="shared" si="12"/>
        <v>-137583257.20104173</v>
      </c>
      <c r="AJ82" s="121">
        <f t="shared" ref="AJ82:BL82" si="13">AJ80+AJ74</f>
        <v>-146140520.48750004</v>
      </c>
      <c r="AK82" s="121">
        <f t="shared" si="13"/>
        <v>-154816281.26145834</v>
      </c>
      <c r="AL82" s="121">
        <f t="shared" si="13"/>
        <v>-163493207.03541666</v>
      </c>
      <c r="AM82" s="121">
        <f t="shared" si="13"/>
        <v>-171789887.80937499</v>
      </c>
      <c r="AN82" s="121">
        <f t="shared" si="13"/>
        <v>-179964751.65833333</v>
      </c>
      <c r="AO82" s="121">
        <f t="shared" si="13"/>
        <v>-190024759.92268226</v>
      </c>
      <c r="AP82" s="121">
        <f t="shared" si="13"/>
        <v>-200145664.64203125</v>
      </c>
      <c r="AQ82" s="121">
        <f t="shared" si="13"/>
        <v>-210174190.60638022</v>
      </c>
      <c r="AR82" s="121">
        <f t="shared" si="13"/>
        <v>-220381689.02072918</v>
      </c>
      <c r="AS82" s="121">
        <f t="shared" si="13"/>
        <v>-230585261.20507815</v>
      </c>
      <c r="AT82" s="121">
        <f t="shared" si="13"/>
        <v>-240813278.20942709</v>
      </c>
      <c r="AU82" s="121">
        <f t="shared" si="13"/>
        <v>-251052514.62377602</v>
      </c>
      <c r="AV82" s="121">
        <f t="shared" si="13"/>
        <v>-261207398.80812499</v>
      </c>
      <c r="AW82" s="121">
        <f t="shared" si="13"/>
        <v>-271488208.9274739</v>
      </c>
      <c r="AX82" s="121">
        <f t="shared" si="13"/>
        <v>-281772128.04682285</v>
      </c>
      <c r="AY82" s="121">
        <f t="shared" si="13"/>
        <v>-291694270.16617179</v>
      </c>
      <c r="AZ82" s="121">
        <f t="shared" si="13"/>
        <v>-301527315.15552074</v>
      </c>
      <c r="BA82" s="121">
        <f t="shared" si="13"/>
        <v>-315124896.41045755</v>
      </c>
      <c r="BB82" s="121">
        <f t="shared" si="13"/>
        <v>-328732353.63539439</v>
      </c>
      <c r="BC82" s="121">
        <f t="shared" si="13"/>
        <v>-342241715.81133121</v>
      </c>
      <c r="BD82" s="121">
        <f t="shared" si="13"/>
        <v>-355930050.43726808</v>
      </c>
      <c r="BE82" s="121">
        <f t="shared" si="13"/>
        <v>-369593771.06020492</v>
      </c>
      <c r="BF82" s="121">
        <f t="shared" si="13"/>
        <v>-383268033.78414178</v>
      </c>
      <c r="BG82" s="121">
        <f t="shared" si="13"/>
        <v>-396982857.61007863</v>
      </c>
      <c r="BH82" s="121">
        <f t="shared" si="13"/>
        <v>-410603139.03301555</v>
      </c>
      <c r="BI82" s="121">
        <f t="shared" si="13"/>
        <v>-424367196.85795236</v>
      </c>
      <c r="BJ82" s="121">
        <f t="shared" si="13"/>
        <v>-434475075.28288919</v>
      </c>
      <c r="BK82" s="121">
        <f t="shared" si="13"/>
        <v>-444404884.70782608</v>
      </c>
      <c r="BL82" s="121">
        <f t="shared" si="13"/>
        <v>-456813387.48776293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-150526397.58148223</v>
      </c>
      <c r="E4" s="121">
        <f>'FIN-VALUE_CWS'!E34</f>
        <v>56069046.199999981</v>
      </c>
      <c r="G4" s="245">
        <f>'FIN-VALUE_CWS'!F34</f>
        <v>-0.37248646816017073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-217201258.17456111</v>
      </c>
      <c r="E5" s="121">
        <f>'FIN-VALUE_CWS'!E35</f>
        <v>52959270.599999979</v>
      </c>
      <c r="G5" s="245">
        <f>'FIN-VALUE_CWS'!F35</f>
        <v>-0.24382580029733289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-285755931.74392462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0" t="s">
        <v>35</v>
      </c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 t="s">
        <v>36</v>
      </c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 t="s">
        <v>37</v>
      </c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 t="s">
        <v>38</v>
      </c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 t="s">
        <v>39</v>
      </c>
      <c r="BA1" s="370"/>
      <c r="BB1" s="370"/>
      <c r="BC1" s="370"/>
      <c r="BD1" s="370"/>
      <c r="BE1" s="370"/>
      <c r="BF1" s="370"/>
      <c r="BG1" s="370"/>
      <c r="BH1" s="370"/>
      <c r="BI1" s="370"/>
      <c r="BJ1" s="370"/>
      <c r="BK1" s="370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-9469214</v>
      </c>
      <c r="G6" s="121">
        <f>'FIN-CASHFLOW_CWS'!G67</f>
        <v>-9482005.1999999993</v>
      </c>
      <c r="H6" s="121">
        <f>'FIN-CASHFLOW_CWS'!H67</f>
        <v>-9389221.5999999996</v>
      </c>
      <c r="I6" s="121">
        <f>'FIN-CASHFLOW_CWS'!I67</f>
        <v>-9350568</v>
      </c>
      <c r="J6" s="121">
        <f>'FIN-CASHFLOW_CWS'!J67</f>
        <v>-9377745.1999999993</v>
      </c>
      <c r="K6" s="121">
        <f>'FIN-CASHFLOW_CWS'!K67</f>
        <v>-9354781.5999999996</v>
      </c>
      <c r="L6" s="121">
        <f>'FIN-CASHFLOW_CWS'!L67</f>
        <v>-9331558.8000000007</v>
      </c>
      <c r="M6" s="121">
        <f>'FIN-CASHFLOW_CWS'!M67</f>
        <v>-9352183.8000000007</v>
      </c>
      <c r="N6" s="121">
        <f>'FIN-CASHFLOW_CWS'!N67</f>
        <v>-9302208.8000000007</v>
      </c>
      <c r="O6" s="121">
        <f>'FIN-CASHFLOW_CWS'!O67</f>
        <v>-9444444.5999999996</v>
      </c>
      <c r="P6" s="121">
        <f>'FIN-CASHFLOW_CWS'!P67</f>
        <v>-11079243.6875</v>
      </c>
      <c r="Q6" s="121">
        <f>'FIN-CASHFLOW_CWS'!Q67</f>
        <v>-10932201.4375</v>
      </c>
      <c r="R6" s="121">
        <f>'FIN-CASHFLOW_CWS'!R67</f>
        <v>-10748285</v>
      </c>
      <c r="S6" s="121">
        <f>'FIN-CASHFLOW_CWS'!S67</f>
        <v>-10755095.875</v>
      </c>
      <c r="T6" s="121">
        <f>'FIN-CASHFLOW_CWS'!T67</f>
        <v>-10773032</v>
      </c>
      <c r="U6" s="121">
        <f>'FIN-CASHFLOW_CWS'!U67</f>
        <v>-10669588.8125</v>
      </c>
      <c r="V6" s="121">
        <f>'FIN-CASHFLOW_CWS'!V67</f>
        <v>-9661567.125</v>
      </c>
      <c r="W6" s="121">
        <f>'FIN-CASHFLOW_CWS'!W67</f>
        <v>-9682642</v>
      </c>
      <c r="X6" s="121">
        <f>'FIN-CASHFLOW_CWS'!X67</f>
        <v>-9630461.5625</v>
      </c>
      <c r="Y6" s="121">
        <f>'FIN-CASHFLOW_CWS'!Y67</f>
        <v>-9739507.8125</v>
      </c>
      <c r="Z6" s="121">
        <f>'FIN-CASHFLOW_CWS'!Z67</f>
        <v>-9612992.8125</v>
      </c>
      <c r="AA6" s="121">
        <f>'FIN-CASHFLOW_CWS'!AA67</f>
        <v>-9749984.75</v>
      </c>
      <c r="AB6" s="121">
        <f>'FIN-CASHFLOW_CWS'!AB67</f>
        <v>-8554545.0281250011</v>
      </c>
      <c r="AC6" s="121">
        <f>'FIN-CASHFLOW_CWS'!AC67</f>
        <v>-8717970.9656249993</v>
      </c>
      <c r="AD6" s="121">
        <f>'FIN-CASHFLOW_CWS'!AD67</f>
        <v>-8560592.2906250004</v>
      </c>
      <c r="AE6" s="121">
        <f>'FIN-CASHFLOW_CWS'!AE67</f>
        <v>-8599110.7656249981</v>
      </c>
      <c r="AF6" s="121">
        <f>'FIN-CASHFLOW_CWS'!AF67</f>
        <v>-8637081.2031249981</v>
      </c>
      <c r="AG6" s="121">
        <f>'FIN-CASHFLOW_CWS'!AG67</f>
        <v>-8512142.6406249981</v>
      </c>
      <c r="AH6" s="121">
        <f>'FIN-CASHFLOW_CWS'!AH67</f>
        <v>-8518565.7656249981</v>
      </c>
      <c r="AI6" s="121">
        <f>'FIN-CASHFLOW_CWS'!AI67</f>
        <v>-8475641.2031249981</v>
      </c>
      <c r="AJ6" s="121">
        <f>'FIN-CASHFLOW_CWS'!AJ67</f>
        <v>-8439758.6906249989</v>
      </c>
      <c r="AK6" s="121">
        <f>'FIN-CASHFLOW_CWS'!AK67</f>
        <v>-8519647.4406249989</v>
      </c>
      <c r="AL6" s="121">
        <f>'FIN-CASHFLOW_CWS'!AL67</f>
        <v>-8324082.4406249998</v>
      </c>
      <c r="AM6" s="121">
        <f>'FIN-CASHFLOW_CWS'!AM67</f>
        <v>-8338548.0156249991</v>
      </c>
      <c r="AN6" s="121">
        <f>'FIN-CASHFLOW_CWS'!AN67</f>
        <v>-10315614.931015626</v>
      </c>
      <c r="AO6" s="121">
        <f>'FIN-CASHFLOW_CWS'!AO67</f>
        <v>-10343577.386015626</v>
      </c>
      <c r="AP6" s="121">
        <f>'FIN-CASHFLOW_CWS'!AP67</f>
        <v>-10169316.131015625</v>
      </c>
      <c r="AQ6" s="121">
        <f>'FIN-CASHFLOW_CWS'!AQ67</f>
        <v>-10206355.081015624</v>
      </c>
      <c r="AR6" s="121">
        <f>'FIN-CASHFLOW_CWS'!AR67</f>
        <v>-10239553.851015626</v>
      </c>
      <c r="AS6" s="121">
        <f>'FIN-CASHFLOW_CWS'!AS67</f>
        <v>-10106569.671015624</v>
      </c>
      <c r="AT6" s="121">
        <f>'FIN-CASHFLOW_CWS'!AT67</f>
        <v>-10109475.081015624</v>
      </c>
      <c r="AU6" s="121">
        <f>'FIN-CASHFLOW_CWS'!AU67</f>
        <v>-10085889.851015626</v>
      </c>
      <c r="AV6" s="121">
        <f>'FIN-CASHFLOW_CWS'!AV67</f>
        <v>-10037492.286015626</v>
      </c>
      <c r="AW6" s="121">
        <f>'FIN-CASHFLOW_CWS'!AW67</f>
        <v>-10133444.786015626</v>
      </c>
      <c r="AX6" s="121">
        <f>'FIN-CASHFLOW_CWS'!AX67</f>
        <v>-9946627.786015626</v>
      </c>
      <c r="AY6" s="121">
        <f>'FIN-CASHFLOW_CWS'!AY67</f>
        <v>-9956503.1560156252</v>
      </c>
      <c r="AZ6" s="121">
        <f>'FIN-CASHFLOW_CWS'!AZ67</f>
        <v>-13839553.621603517</v>
      </c>
      <c r="BA6" s="121">
        <f>'FIN-CASHFLOW_CWS'!BA67</f>
        <v>-13850015.491603516</v>
      </c>
      <c r="BB6" s="121">
        <f>'FIN-CASHFLOW_CWS'!BB67</f>
        <v>-13652502.942603514</v>
      </c>
      <c r="BC6" s="121">
        <f>'FIN-CASHFLOW_CWS'!BC67</f>
        <v>-13687191.292603513</v>
      </c>
      <c r="BD6" s="121">
        <f>'FIN-CASHFLOW_CWS'!BD67</f>
        <v>-13711552.289603518</v>
      </c>
      <c r="BE6" s="121">
        <f>'FIN-CASHFLOW_CWS'!BE67</f>
        <v>-13565786.090603516</v>
      </c>
      <c r="BF6" s="121">
        <f>'FIN-CASHFLOW_CWS'!BF67</f>
        <v>-13573363.792603513</v>
      </c>
      <c r="BG6" s="121">
        <f>'FIN-CASHFLOW_CWS'!BG67</f>
        <v>-13565761.489603518</v>
      </c>
      <c r="BH6" s="121">
        <f>'FIN-CASHFLOW_CWS'!BH67</f>
        <v>-13512662.991603516</v>
      </c>
      <c r="BI6" s="121">
        <f>'FIN-CASHFLOW_CWS'!BI67</f>
        <v>-13625440.491603516</v>
      </c>
      <c r="BJ6" s="121">
        <f>'FIN-CASHFLOW_CWS'!BJ67</f>
        <v>-13447371.491603516</v>
      </c>
      <c r="BK6" s="121">
        <f>'FIN-CASHFLOW_CWS'!BK67</f>
        <v>-17122271.34660352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-28324854</v>
      </c>
      <c r="H8" s="121">
        <f>'FIN-CASHFLOW_CWS'!H69</f>
        <v>-37806859.200000003</v>
      </c>
      <c r="I8" s="121">
        <f>'FIN-CASHFLOW_CWS'!I69</f>
        <v>-47196080.800000004</v>
      </c>
      <c r="J8" s="121">
        <f>'FIN-CASHFLOW_CWS'!J69</f>
        <v>-56546648.800000004</v>
      </c>
      <c r="K8" s="121">
        <f>'FIN-CASHFLOW_CWS'!K69</f>
        <v>-65924394</v>
      </c>
      <c r="L8" s="121">
        <f>'FIN-CASHFLOW_CWS'!L69</f>
        <v>-75279175.599999994</v>
      </c>
      <c r="M8" s="121">
        <f>'FIN-CASHFLOW_CWS'!M69</f>
        <v>-84610734.399999991</v>
      </c>
      <c r="N8" s="121">
        <f>'FIN-CASHFLOW_CWS'!N69</f>
        <v>-93962918.199999988</v>
      </c>
      <c r="O8" s="121">
        <f>'FIN-CASHFLOW_CWS'!O69</f>
        <v>-103265126.99999999</v>
      </c>
      <c r="P8" s="121">
        <f>'FIN-CASHFLOW_CWS'!P69</f>
        <v>-112709571.59999998</v>
      </c>
      <c r="Q8" s="121">
        <f>'FIN-CASHFLOW_CWS'!Q69</f>
        <v>-123788815.28749998</v>
      </c>
      <c r="R8" s="121">
        <f>'FIN-CASHFLOW_CWS'!R69</f>
        <v>-134721016.72499996</v>
      </c>
      <c r="S8" s="121">
        <f>'FIN-CASHFLOW_CWS'!S69</f>
        <v>-145469301.72499996</v>
      </c>
      <c r="T8" s="121">
        <f>'FIN-CASHFLOW_CWS'!T69</f>
        <v>-156224397.59999996</v>
      </c>
      <c r="U8" s="121">
        <f>'FIN-CASHFLOW_CWS'!U69</f>
        <v>-166997429.59999996</v>
      </c>
      <c r="V8" s="121">
        <f>'FIN-CASHFLOW_CWS'!V69</f>
        <v>-177667018.41249996</v>
      </c>
      <c r="W8" s="121">
        <f>'FIN-CASHFLOW_CWS'!W69</f>
        <v>-187328585.53749996</v>
      </c>
      <c r="X8" s="121">
        <f>'FIN-CASHFLOW_CWS'!X69</f>
        <v>-197011227.53749996</v>
      </c>
      <c r="Y8" s="121">
        <f>'FIN-CASHFLOW_CWS'!Y69</f>
        <v>-206641689.09999996</v>
      </c>
      <c r="Z8" s="121">
        <f>'FIN-CASHFLOW_CWS'!Z69</f>
        <v>-216381196.91249996</v>
      </c>
      <c r="AA8" s="121">
        <f>'FIN-CASHFLOW_CWS'!AA69</f>
        <v>-225994189.72499996</v>
      </c>
      <c r="AB8" s="121">
        <f>'FIN-CASHFLOW_CWS'!AB69</f>
        <v>-235744174.47499996</v>
      </c>
      <c r="AC8" s="121">
        <f>'FIN-CASHFLOW_CWS'!AC69</f>
        <v>-244298719.50312495</v>
      </c>
      <c r="AD8" s="121">
        <f>'FIN-CASHFLOW_CWS'!AD69</f>
        <v>-253016690.46874994</v>
      </c>
      <c r="AE8" s="121">
        <f>'FIN-CASHFLOW_CWS'!AE69</f>
        <v>-261577282.75937495</v>
      </c>
      <c r="AF8" s="121">
        <f>'FIN-CASHFLOW_CWS'!AF69</f>
        <v>-270176393.52499992</v>
      </c>
      <c r="AG8" s="121">
        <f>'FIN-CASHFLOW_CWS'!AG69</f>
        <v>-278813474.72812492</v>
      </c>
      <c r="AH8" s="121">
        <f>'FIN-CASHFLOW_CWS'!AH69</f>
        <v>-287325617.36874992</v>
      </c>
      <c r="AI8" s="121">
        <f>'FIN-CASHFLOW_CWS'!AI69</f>
        <v>-295844183.13437492</v>
      </c>
      <c r="AJ8" s="121">
        <f>'FIN-CASHFLOW_CWS'!AJ69</f>
        <v>-304319824.33749992</v>
      </c>
      <c r="AK8" s="121">
        <f>'FIN-CASHFLOW_CWS'!AK69</f>
        <v>-312759583.02812493</v>
      </c>
      <c r="AL8" s="121">
        <f>'FIN-CASHFLOW_CWS'!AL69</f>
        <v>-321279230.46874994</v>
      </c>
      <c r="AM8" s="121">
        <f>'FIN-CASHFLOW_CWS'!AM69</f>
        <v>-329603312.90937495</v>
      </c>
      <c r="AN8" s="121">
        <f>'FIN-CASHFLOW_CWS'!AN69</f>
        <v>-337941860.92499995</v>
      </c>
      <c r="AO8" s="121">
        <f>'FIN-CASHFLOW_CWS'!AO69</f>
        <v>-348257475.85601556</v>
      </c>
      <c r="AP8" s="121">
        <f>'FIN-CASHFLOW_CWS'!AP69</f>
        <v>-358601053.24203122</v>
      </c>
      <c r="AQ8" s="121">
        <f>'FIN-CASHFLOW_CWS'!AQ69</f>
        <v>-368770369.37304682</v>
      </c>
      <c r="AR8" s="121">
        <f>'FIN-CASHFLOW_CWS'!AR69</f>
        <v>-378976724.45406246</v>
      </c>
      <c r="AS8" s="121">
        <f>'FIN-CASHFLOW_CWS'!AS69</f>
        <v>-389216278.30507809</v>
      </c>
      <c r="AT8" s="121">
        <f>'FIN-CASHFLOW_CWS'!AT69</f>
        <v>-399322847.97609371</v>
      </c>
      <c r="AU8" s="121">
        <f>'FIN-CASHFLOW_CWS'!AU69</f>
        <v>-409432323.05710936</v>
      </c>
      <c r="AV8" s="121">
        <f>'FIN-CASHFLOW_CWS'!AV69</f>
        <v>-419518212.90812498</v>
      </c>
      <c r="AW8" s="121">
        <f>'FIN-CASHFLOW_CWS'!AW69</f>
        <v>-429555705.19414061</v>
      </c>
      <c r="AX8" s="121">
        <f>'FIN-CASHFLOW_CWS'!AX69</f>
        <v>-439689149.98015624</v>
      </c>
      <c r="AY8" s="121">
        <f>'FIN-CASHFLOW_CWS'!AY69</f>
        <v>-449635777.76617187</v>
      </c>
      <c r="AZ8" s="121">
        <f>'FIN-CASHFLOW_CWS'!AZ69</f>
        <v>-459592280.92218751</v>
      </c>
      <c r="BA8" s="121">
        <f>'FIN-CASHFLOW_CWS'!BA69</f>
        <v>-473431834.543791</v>
      </c>
      <c r="BB8" s="121">
        <f>'FIN-CASHFLOW_CWS'!BB69</f>
        <v>-487281850.03539449</v>
      </c>
      <c r="BC8" s="121">
        <f>'FIN-CASHFLOW_CWS'!BC69</f>
        <v>-500934352.97799802</v>
      </c>
      <c r="BD8" s="121">
        <f>'FIN-CASHFLOW_CWS'!BD69</f>
        <v>-514621544.27060151</v>
      </c>
      <c r="BE8" s="121">
        <f>'FIN-CASHFLOW_CWS'!BE69</f>
        <v>-528333096.56020504</v>
      </c>
      <c r="BF8" s="121">
        <f>'FIN-CASHFLOW_CWS'!BF69</f>
        <v>-541898882.65080857</v>
      </c>
      <c r="BG8" s="121">
        <f>'FIN-CASHFLOW_CWS'!BG69</f>
        <v>-555472246.44341207</v>
      </c>
      <c r="BH8" s="121">
        <f>'FIN-CASHFLOW_CWS'!BH69</f>
        <v>-569038007.93301558</v>
      </c>
      <c r="BI8" s="121">
        <f>'FIN-CASHFLOW_CWS'!BI69</f>
        <v>-582550670.92461908</v>
      </c>
      <c r="BJ8" s="121">
        <f>'FIN-CASHFLOW_CWS'!BJ69</f>
        <v>-596176111.41622257</v>
      </c>
      <c r="BK8" s="121">
        <f>'FIN-CASHFLOW_CWS'!BK69</f>
        <v>-609623482.90782607</v>
      </c>
    </row>
    <row r="9" spans="2:63" x14ac:dyDescent="0.15">
      <c r="B9" s="127" t="s">
        <v>487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-28324854</v>
      </c>
      <c r="G9" s="121">
        <f>'FIN-CASHFLOW_CWS'!G70</f>
        <v>-37806859.200000003</v>
      </c>
      <c r="H9" s="121">
        <f>'FIN-CASHFLOW_CWS'!H70</f>
        <v>-47196080.800000004</v>
      </c>
      <c r="I9" s="121">
        <f>'FIN-CASHFLOW_CWS'!I70</f>
        <v>-56546648.800000004</v>
      </c>
      <c r="J9" s="121">
        <f>'FIN-CASHFLOW_CWS'!J70</f>
        <v>-65924394</v>
      </c>
      <c r="K9" s="121">
        <f>'FIN-CASHFLOW_CWS'!K70</f>
        <v>-75279175.599999994</v>
      </c>
      <c r="L9" s="121">
        <f>'FIN-CASHFLOW_CWS'!L70</f>
        <v>-84610734.399999991</v>
      </c>
      <c r="M9" s="121">
        <f>'FIN-CASHFLOW_CWS'!M70</f>
        <v>-93962918.199999988</v>
      </c>
      <c r="N9" s="121">
        <f>'FIN-CASHFLOW_CWS'!N70</f>
        <v>-103265126.99999999</v>
      </c>
      <c r="O9" s="121">
        <f>'FIN-CASHFLOW_CWS'!O70</f>
        <v>-112709571.59999998</v>
      </c>
      <c r="P9" s="121">
        <f>'FIN-CASHFLOW_CWS'!P70</f>
        <v>-123788815.28749998</v>
      </c>
      <c r="Q9" s="121">
        <f>'FIN-CASHFLOW_CWS'!Q70</f>
        <v>-134721016.72499996</v>
      </c>
      <c r="R9" s="121">
        <f>'FIN-CASHFLOW_CWS'!R70</f>
        <v>-145469301.72499996</v>
      </c>
      <c r="S9" s="121">
        <f>'FIN-CASHFLOW_CWS'!S70</f>
        <v>-156224397.59999996</v>
      </c>
      <c r="T9" s="121">
        <f>'FIN-CASHFLOW_CWS'!T70</f>
        <v>-166997429.59999996</v>
      </c>
      <c r="U9" s="121">
        <f>'FIN-CASHFLOW_CWS'!U70</f>
        <v>-177667018.41249996</v>
      </c>
      <c r="V9" s="121">
        <f>'FIN-CASHFLOW_CWS'!V70</f>
        <v>-187328585.53749996</v>
      </c>
      <c r="W9" s="121">
        <f>'FIN-CASHFLOW_CWS'!W70</f>
        <v>-197011227.53749996</v>
      </c>
      <c r="X9" s="121">
        <f>'FIN-CASHFLOW_CWS'!X70</f>
        <v>-206641689.09999996</v>
      </c>
      <c r="Y9" s="121">
        <f>'FIN-CASHFLOW_CWS'!Y70</f>
        <v>-216381196.91249996</v>
      </c>
      <c r="Z9" s="121">
        <f>'FIN-CASHFLOW_CWS'!Z70</f>
        <v>-225994189.72499996</v>
      </c>
      <c r="AA9" s="121">
        <f>'FIN-CASHFLOW_CWS'!AA70</f>
        <v>-235744174.47499996</v>
      </c>
      <c r="AB9" s="121">
        <f>'FIN-CASHFLOW_CWS'!AB70</f>
        <v>-244298719.50312495</v>
      </c>
      <c r="AC9" s="121">
        <f>'FIN-CASHFLOW_CWS'!AC70</f>
        <v>-253016690.46874994</v>
      </c>
      <c r="AD9" s="121">
        <f>'FIN-CASHFLOW_CWS'!AD70</f>
        <v>-261577282.75937495</v>
      </c>
      <c r="AE9" s="121">
        <f>'FIN-CASHFLOW_CWS'!AE70</f>
        <v>-270176393.52499992</v>
      </c>
      <c r="AF9" s="121">
        <f>'FIN-CASHFLOW_CWS'!AF70</f>
        <v>-278813474.72812492</v>
      </c>
      <c r="AG9" s="121">
        <f>'FIN-CASHFLOW_CWS'!AG70</f>
        <v>-287325617.36874992</v>
      </c>
      <c r="AH9" s="121">
        <f>'FIN-CASHFLOW_CWS'!AH70</f>
        <v>-295844183.13437492</v>
      </c>
      <c r="AI9" s="121">
        <f>'FIN-CASHFLOW_CWS'!AI70</f>
        <v>-304319824.33749992</v>
      </c>
      <c r="AJ9" s="121">
        <f>'FIN-CASHFLOW_CWS'!AJ70</f>
        <v>-312759583.02812493</v>
      </c>
      <c r="AK9" s="121">
        <f>'FIN-CASHFLOW_CWS'!AK70</f>
        <v>-321279230.46874994</v>
      </c>
      <c r="AL9" s="121">
        <f>'FIN-CASHFLOW_CWS'!AL70</f>
        <v>-329603312.90937495</v>
      </c>
      <c r="AM9" s="121">
        <f>'FIN-CASHFLOW_CWS'!AM70</f>
        <v>-337941860.92499995</v>
      </c>
      <c r="AN9" s="121">
        <f>'FIN-CASHFLOW_CWS'!AN70</f>
        <v>-348257475.85601556</v>
      </c>
      <c r="AO9" s="121">
        <f>'FIN-CASHFLOW_CWS'!AO70</f>
        <v>-358601053.24203122</v>
      </c>
      <c r="AP9" s="121">
        <f>'FIN-CASHFLOW_CWS'!AP70</f>
        <v>-368770369.37304682</v>
      </c>
      <c r="AQ9" s="121">
        <f>'FIN-CASHFLOW_CWS'!AQ70</f>
        <v>-378976724.45406246</v>
      </c>
      <c r="AR9" s="121">
        <f>'FIN-CASHFLOW_CWS'!AR70</f>
        <v>-389216278.30507809</v>
      </c>
      <c r="AS9" s="121">
        <f>'FIN-CASHFLOW_CWS'!AS70</f>
        <v>-399322847.97609371</v>
      </c>
      <c r="AT9" s="121">
        <f>'FIN-CASHFLOW_CWS'!AT70</f>
        <v>-409432323.05710936</v>
      </c>
      <c r="AU9" s="121">
        <f>'FIN-CASHFLOW_CWS'!AU70</f>
        <v>-419518212.90812498</v>
      </c>
      <c r="AV9" s="121">
        <f>'FIN-CASHFLOW_CWS'!AV70</f>
        <v>-429555705.19414061</v>
      </c>
      <c r="AW9" s="121">
        <f>'FIN-CASHFLOW_CWS'!AW70</f>
        <v>-439689149.98015624</v>
      </c>
      <c r="AX9" s="121">
        <f>'FIN-CASHFLOW_CWS'!AX70</f>
        <v>-449635777.76617187</v>
      </c>
      <c r="AY9" s="121">
        <f>'FIN-CASHFLOW_CWS'!AY70</f>
        <v>-459592280.92218751</v>
      </c>
      <c r="AZ9" s="121">
        <f>'FIN-CASHFLOW_CWS'!AZ70</f>
        <v>-473431834.543791</v>
      </c>
      <c r="BA9" s="121">
        <f>'FIN-CASHFLOW_CWS'!BA70</f>
        <v>-487281850.03539449</v>
      </c>
      <c r="BB9" s="121">
        <f>'FIN-CASHFLOW_CWS'!BB70</f>
        <v>-500934352.97799802</v>
      </c>
      <c r="BC9" s="121">
        <f>'FIN-CASHFLOW_CWS'!BC70</f>
        <v>-514621544.27060151</v>
      </c>
      <c r="BD9" s="121">
        <f>'FIN-CASHFLOW_CWS'!BD70</f>
        <v>-528333096.56020504</v>
      </c>
      <c r="BE9" s="121">
        <f>'FIN-CASHFLOW_CWS'!BE70</f>
        <v>-541898882.65080857</v>
      </c>
      <c r="BF9" s="121">
        <f>'FIN-CASHFLOW_CWS'!BF70</f>
        <v>-555472246.44341207</v>
      </c>
      <c r="BG9" s="121">
        <f>'FIN-CASHFLOW_CWS'!BG70</f>
        <v>-569038007.93301558</v>
      </c>
      <c r="BH9" s="121">
        <f>'FIN-CASHFLOW_CWS'!BH70</f>
        <v>-582550670.92461908</v>
      </c>
      <c r="BI9" s="121">
        <f>'FIN-CASHFLOW_CWS'!BI70</f>
        <v>-596176111.41622257</v>
      </c>
      <c r="BJ9" s="121">
        <f>'FIN-CASHFLOW_CWS'!BJ70</f>
        <v>-609623482.90782607</v>
      </c>
      <c r="BK9" s="121">
        <f>'FIN-CASHFLOW_CWS'!BK70</f>
        <v>-626745754.25442958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>
        <f>C28*-1</f>
        <v>47196080.800000004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56069046.199999981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52959270.599999979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-9469214</v>
      </c>
      <c r="G15" s="121">
        <f t="shared" si="0"/>
        <v>-9482005.1999999993</v>
      </c>
      <c r="H15" s="121">
        <f t="shared" si="0"/>
        <v>46679824.599999979</v>
      </c>
      <c r="I15" s="121">
        <f t="shared" si="0"/>
        <v>-9350568</v>
      </c>
      <c r="J15" s="121">
        <f t="shared" si="0"/>
        <v>-9377745.1999999993</v>
      </c>
      <c r="K15" s="121">
        <f t="shared" si="0"/>
        <v>-9354781.5999999996</v>
      </c>
      <c r="L15" s="121">
        <f t="shared" si="0"/>
        <v>-9331558.8000000007</v>
      </c>
      <c r="M15" s="121">
        <f t="shared" si="0"/>
        <v>-9352183.8000000007</v>
      </c>
      <c r="N15" s="121">
        <f t="shared" si="0"/>
        <v>43657061.799999982</v>
      </c>
      <c r="O15" s="121">
        <f t="shared" si="0"/>
        <v>-9444444.5999999996</v>
      </c>
      <c r="P15" s="121">
        <f t="shared" si="0"/>
        <v>-11079243.6875</v>
      </c>
      <c r="Q15" s="121">
        <f t="shared" si="0"/>
        <v>-10932201.4375</v>
      </c>
      <c r="R15" s="121">
        <f t="shared" si="0"/>
        <v>-10748285</v>
      </c>
      <c r="S15" s="121">
        <f t="shared" si="0"/>
        <v>-10755095.875</v>
      </c>
      <c r="T15" s="121">
        <f t="shared" si="0"/>
        <v>-10773032</v>
      </c>
      <c r="U15" s="121">
        <f t="shared" si="0"/>
        <v>-10669588.8125</v>
      </c>
      <c r="V15" s="121">
        <f t="shared" si="0"/>
        <v>-9661567.125</v>
      </c>
      <c r="W15" s="121">
        <f t="shared" si="0"/>
        <v>-9682642</v>
      </c>
      <c r="X15" s="121">
        <f t="shared" si="0"/>
        <v>-9630461.5625</v>
      </c>
      <c r="Y15" s="121">
        <f t="shared" si="0"/>
        <v>-9739507.8125</v>
      </c>
      <c r="Z15" s="121">
        <f t="shared" si="0"/>
        <v>-9612992.8125</v>
      </c>
      <c r="AA15" s="121">
        <f t="shared" si="0"/>
        <v>-9749984.75</v>
      </c>
      <c r="AB15" s="121">
        <f t="shared" si="0"/>
        <v>-8554545.0281250011</v>
      </c>
      <c r="AC15" s="121">
        <f t="shared" si="0"/>
        <v>-8717970.9656249993</v>
      </c>
      <c r="AD15" s="121">
        <f t="shared" si="0"/>
        <v>-8560592.2906250004</v>
      </c>
      <c r="AE15" s="121">
        <f t="shared" si="0"/>
        <v>-8599110.7656249981</v>
      </c>
      <c r="AF15" s="121">
        <f t="shared" si="0"/>
        <v>-8637081.2031249981</v>
      </c>
      <c r="AG15" s="121">
        <f t="shared" si="0"/>
        <v>-8512142.6406249981</v>
      </c>
      <c r="AH15" s="121">
        <f t="shared" si="0"/>
        <v>-8518565.7656249981</v>
      </c>
      <c r="AI15" s="121">
        <f t="shared" si="0"/>
        <v>-8475641.2031249981</v>
      </c>
      <c r="AJ15" s="121">
        <f t="shared" ref="AJ15:BK15" si="1">AJ6+AJ13</f>
        <v>-8439758.6906249989</v>
      </c>
      <c r="AK15" s="121">
        <f t="shared" si="1"/>
        <v>-8519647.4406249989</v>
      </c>
      <c r="AL15" s="121">
        <f t="shared" si="1"/>
        <v>-8324082.4406249998</v>
      </c>
      <c r="AM15" s="121">
        <f t="shared" si="1"/>
        <v>-8338548.0156249991</v>
      </c>
      <c r="AN15" s="121">
        <f t="shared" si="1"/>
        <v>-10315614.931015626</v>
      </c>
      <c r="AO15" s="121">
        <f t="shared" si="1"/>
        <v>-10343577.386015626</v>
      </c>
      <c r="AP15" s="121">
        <f t="shared" si="1"/>
        <v>-10169316.131015625</v>
      </c>
      <c r="AQ15" s="121">
        <f t="shared" si="1"/>
        <v>-10206355.081015624</v>
      </c>
      <c r="AR15" s="121">
        <f t="shared" si="1"/>
        <v>-10239553.851015626</v>
      </c>
      <c r="AS15" s="121">
        <f t="shared" si="1"/>
        <v>-10106569.671015624</v>
      </c>
      <c r="AT15" s="121">
        <f t="shared" si="1"/>
        <v>-10109475.081015624</v>
      </c>
      <c r="AU15" s="121">
        <f t="shared" si="1"/>
        <v>-10085889.851015626</v>
      </c>
      <c r="AV15" s="121">
        <f t="shared" si="1"/>
        <v>-10037492.286015626</v>
      </c>
      <c r="AW15" s="121">
        <f t="shared" si="1"/>
        <v>-10133444.786015626</v>
      </c>
      <c r="AX15" s="121">
        <f t="shared" si="1"/>
        <v>-9946627.786015626</v>
      </c>
      <c r="AY15" s="121">
        <f t="shared" si="1"/>
        <v>-9956503.1560156252</v>
      </c>
      <c r="AZ15" s="121">
        <f t="shared" si="1"/>
        <v>-13839553.621603517</v>
      </c>
      <c r="BA15" s="121">
        <f t="shared" si="1"/>
        <v>-13850015.491603516</v>
      </c>
      <c r="BB15" s="121">
        <f t="shared" si="1"/>
        <v>-13652502.942603514</v>
      </c>
      <c r="BC15" s="121">
        <f t="shared" si="1"/>
        <v>-13687191.292603513</v>
      </c>
      <c r="BD15" s="121">
        <f t="shared" si="1"/>
        <v>-13711552.289603518</v>
      </c>
      <c r="BE15" s="121">
        <f t="shared" si="1"/>
        <v>-13565786.090603516</v>
      </c>
      <c r="BF15" s="121">
        <f t="shared" si="1"/>
        <v>-13573363.792603513</v>
      </c>
      <c r="BG15" s="121">
        <f t="shared" si="1"/>
        <v>-13565761.489603518</v>
      </c>
      <c r="BH15" s="121">
        <f t="shared" si="1"/>
        <v>-13512662.991603516</v>
      </c>
      <c r="BI15" s="121">
        <f t="shared" si="1"/>
        <v>-13625440.491603516</v>
      </c>
      <c r="BJ15" s="121">
        <f t="shared" si="1"/>
        <v>-13447371.491603516</v>
      </c>
      <c r="BK15" s="121">
        <f t="shared" si="1"/>
        <v>-17122271.34660352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>
        <f>C13</f>
        <v>47196080.800000004</v>
      </c>
      <c r="D17" s="121">
        <f t="shared" ref="D17:AI17" si="2">C18</f>
        <v>47167488.800000004</v>
      </c>
      <c r="E17" s="121">
        <f t="shared" si="2"/>
        <v>37736264.800000004</v>
      </c>
      <c r="F17" s="121">
        <f t="shared" si="2"/>
        <v>28340440.800000004</v>
      </c>
      <c r="G17" s="121">
        <f t="shared" si="2"/>
        <v>18871226.800000004</v>
      </c>
      <c r="H17" s="121">
        <f t="shared" si="2"/>
        <v>9389221.6000000052</v>
      </c>
      <c r="I17" s="121">
        <f t="shared" si="2"/>
        <v>56069046.199999988</v>
      </c>
      <c r="J17" s="121">
        <f t="shared" si="2"/>
        <v>46718478.199999988</v>
      </c>
      <c r="K17" s="121">
        <f t="shared" si="2"/>
        <v>37340732.999999985</v>
      </c>
      <c r="L17" s="121">
        <f t="shared" si="2"/>
        <v>27985951.399999984</v>
      </c>
      <c r="M17" s="121">
        <f t="shared" si="2"/>
        <v>18654392.599999983</v>
      </c>
      <c r="N17" s="121">
        <f t="shared" si="2"/>
        <v>9302208.7999999821</v>
      </c>
      <c r="O17" s="121">
        <f t="shared" si="2"/>
        <v>52959270.599999964</v>
      </c>
      <c r="P17" s="121">
        <f t="shared" si="2"/>
        <v>43514825.999999963</v>
      </c>
      <c r="Q17" s="121">
        <f t="shared" si="2"/>
        <v>32435582.312499963</v>
      </c>
      <c r="R17" s="121">
        <f t="shared" si="2"/>
        <v>21503380.874999963</v>
      </c>
      <c r="S17" s="121">
        <f t="shared" si="2"/>
        <v>10755095.874999963</v>
      </c>
      <c r="T17" s="121">
        <f t="shared" si="2"/>
        <v>-3.7252902984619141E-8</v>
      </c>
      <c r="U17" s="121">
        <f t="shared" si="2"/>
        <v>-10773032.000000037</v>
      </c>
      <c r="V17" s="121">
        <f t="shared" si="2"/>
        <v>-21442620.812500037</v>
      </c>
      <c r="W17" s="121">
        <f t="shared" si="2"/>
        <v>-31104187.937500037</v>
      </c>
      <c r="X17" s="121">
        <f t="shared" si="2"/>
        <v>-40786829.937500037</v>
      </c>
      <c r="Y17" s="121">
        <f t="shared" si="2"/>
        <v>-50417291.500000037</v>
      </c>
      <c r="Z17" s="121">
        <f t="shared" si="2"/>
        <v>-60156799.312500037</v>
      </c>
      <c r="AA17" s="121">
        <f t="shared" si="2"/>
        <v>-69769792.12500003</v>
      </c>
      <c r="AB17" s="121">
        <f t="shared" si="2"/>
        <v>-79519776.87500003</v>
      </c>
      <c r="AC17" s="121">
        <f t="shared" si="2"/>
        <v>-88074321.903125033</v>
      </c>
      <c r="AD17" s="121">
        <f t="shared" si="2"/>
        <v>-96792292.868750036</v>
      </c>
      <c r="AE17" s="121">
        <f t="shared" si="2"/>
        <v>-105352885.15937504</v>
      </c>
      <c r="AF17" s="121">
        <f t="shared" si="2"/>
        <v>-113951995.92500004</v>
      </c>
      <c r="AG17" s="121">
        <f t="shared" si="2"/>
        <v>-122589077.12812504</v>
      </c>
      <c r="AH17" s="121">
        <f t="shared" si="2"/>
        <v>-131101219.76875004</v>
      </c>
      <c r="AI17" s="121">
        <f t="shared" si="2"/>
        <v>-139619785.53437504</v>
      </c>
      <c r="AJ17" s="121">
        <f t="shared" ref="AJ17:BK17" si="3">AI18</f>
        <v>-148095426.73750004</v>
      </c>
      <c r="AK17" s="121">
        <f t="shared" si="3"/>
        <v>-156535185.42812505</v>
      </c>
      <c r="AL17" s="121">
        <f t="shared" si="3"/>
        <v>-165054832.86875007</v>
      </c>
      <c r="AM17" s="121">
        <f t="shared" si="3"/>
        <v>-173378915.30937508</v>
      </c>
      <c r="AN17" s="121">
        <f t="shared" si="3"/>
        <v>-181717463.32500008</v>
      </c>
      <c r="AO17" s="121">
        <f t="shared" si="3"/>
        <v>-192033078.25601572</v>
      </c>
      <c r="AP17" s="121">
        <f t="shared" si="3"/>
        <v>-202376655.64203134</v>
      </c>
      <c r="AQ17" s="121">
        <f t="shared" si="3"/>
        <v>-212545971.77304697</v>
      </c>
      <c r="AR17" s="121">
        <f t="shared" si="3"/>
        <v>-222752326.85406259</v>
      </c>
      <c r="AS17" s="121">
        <f t="shared" si="3"/>
        <v>-232991880.70507821</v>
      </c>
      <c r="AT17" s="121">
        <f t="shared" si="3"/>
        <v>-243098450.37609383</v>
      </c>
      <c r="AU17" s="121">
        <f t="shared" si="3"/>
        <v>-253207925.45710945</v>
      </c>
      <c r="AV17" s="121">
        <f t="shared" si="3"/>
        <v>-263293815.30812508</v>
      </c>
      <c r="AW17" s="121">
        <f t="shared" si="3"/>
        <v>-273331307.59414071</v>
      </c>
      <c r="AX17" s="121">
        <f t="shared" si="3"/>
        <v>-283464752.38015634</v>
      </c>
      <c r="AY17" s="121">
        <f t="shared" si="3"/>
        <v>-293411380.16617197</v>
      </c>
      <c r="AZ17" s="121">
        <f t="shared" si="3"/>
        <v>-303367883.3221876</v>
      </c>
      <c r="BA17" s="121">
        <f t="shared" si="3"/>
        <v>-317207436.94379109</v>
      </c>
      <c r="BB17" s="121">
        <f t="shared" si="3"/>
        <v>-331057452.43539459</v>
      </c>
      <c r="BC17" s="121">
        <f t="shared" si="3"/>
        <v>-344709955.37799811</v>
      </c>
      <c r="BD17" s="121">
        <f t="shared" si="3"/>
        <v>-358397146.67060161</v>
      </c>
      <c r="BE17" s="121">
        <f t="shared" si="3"/>
        <v>-372108698.96020514</v>
      </c>
      <c r="BF17" s="121">
        <f t="shared" si="3"/>
        <v>-385674485.05080867</v>
      </c>
      <c r="BG17" s="121">
        <f t="shared" si="3"/>
        <v>-399247848.84341216</v>
      </c>
      <c r="BH17" s="121">
        <f t="shared" si="3"/>
        <v>-412813610.33301568</v>
      </c>
      <c r="BI17" s="121">
        <f t="shared" si="3"/>
        <v>-426326273.32461917</v>
      </c>
      <c r="BJ17" s="121">
        <f t="shared" si="3"/>
        <v>-439951713.81622267</v>
      </c>
      <c r="BK17" s="121">
        <f t="shared" si="3"/>
        <v>-453399085.30782616</v>
      </c>
    </row>
    <row r="18" spans="2:64" x14ac:dyDescent="0.15">
      <c r="B18" s="127" t="s">
        <v>487</v>
      </c>
      <c r="C18" s="121">
        <f>C13+C15</f>
        <v>47167488.800000004</v>
      </c>
      <c r="D18" s="121">
        <f t="shared" ref="D18:AI18" si="4">D15+D17</f>
        <v>37736264.800000004</v>
      </c>
      <c r="E18" s="121">
        <f t="shared" si="4"/>
        <v>28340440.800000004</v>
      </c>
      <c r="F18" s="121">
        <f t="shared" si="4"/>
        <v>18871226.800000004</v>
      </c>
      <c r="G18" s="121">
        <f t="shared" si="4"/>
        <v>9389221.6000000052</v>
      </c>
      <c r="H18" s="121">
        <f t="shared" si="4"/>
        <v>56069046.199999988</v>
      </c>
      <c r="I18" s="121">
        <f t="shared" si="4"/>
        <v>46718478.199999988</v>
      </c>
      <c r="J18" s="121">
        <f t="shared" si="4"/>
        <v>37340732.999999985</v>
      </c>
      <c r="K18" s="121">
        <f t="shared" si="4"/>
        <v>27985951.399999984</v>
      </c>
      <c r="L18" s="121">
        <f t="shared" si="4"/>
        <v>18654392.599999983</v>
      </c>
      <c r="M18" s="121">
        <f t="shared" si="4"/>
        <v>9302208.7999999821</v>
      </c>
      <c r="N18" s="121">
        <f t="shared" si="4"/>
        <v>52959270.599999964</v>
      </c>
      <c r="O18" s="121">
        <f t="shared" si="4"/>
        <v>43514825.999999963</v>
      </c>
      <c r="P18" s="121">
        <f t="shared" si="4"/>
        <v>32435582.312499963</v>
      </c>
      <c r="Q18" s="121">
        <f t="shared" si="4"/>
        <v>21503380.874999963</v>
      </c>
      <c r="R18" s="121">
        <f t="shared" si="4"/>
        <v>10755095.874999963</v>
      </c>
      <c r="S18" s="121">
        <f t="shared" si="4"/>
        <v>-3.7252902984619141E-8</v>
      </c>
      <c r="T18" s="121">
        <f t="shared" si="4"/>
        <v>-10773032.000000037</v>
      </c>
      <c r="U18" s="121">
        <f t="shared" si="4"/>
        <v>-21442620.812500037</v>
      </c>
      <c r="V18" s="121">
        <f t="shared" si="4"/>
        <v>-31104187.937500037</v>
      </c>
      <c r="W18" s="121">
        <f t="shared" si="4"/>
        <v>-40786829.937500037</v>
      </c>
      <c r="X18" s="121">
        <f t="shared" si="4"/>
        <v>-50417291.500000037</v>
      </c>
      <c r="Y18" s="121">
        <f t="shared" si="4"/>
        <v>-60156799.312500037</v>
      </c>
      <c r="Z18" s="121">
        <f t="shared" si="4"/>
        <v>-69769792.12500003</v>
      </c>
      <c r="AA18" s="121">
        <f t="shared" si="4"/>
        <v>-79519776.87500003</v>
      </c>
      <c r="AB18" s="121">
        <f t="shared" si="4"/>
        <v>-88074321.903125033</v>
      </c>
      <c r="AC18" s="121">
        <f t="shared" si="4"/>
        <v>-96792292.868750036</v>
      </c>
      <c r="AD18" s="121">
        <f t="shared" si="4"/>
        <v>-105352885.15937504</v>
      </c>
      <c r="AE18" s="121">
        <f t="shared" si="4"/>
        <v>-113951995.92500004</v>
      </c>
      <c r="AF18" s="121">
        <f t="shared" si="4"/>
        <v>-122589077.12812504</v>
      </c>
      <c r="AG18" s="121">
        <f t="shared" si="4"/>
        <v>-131101219.76875004</v>
      </c>
      <c r="AH18" s="121">
        <f t="shared" si="4"/>
        <v>-139619785.53437504</v>
      </c>
      <c r="AI18" s="121">
        <f t="shared" si="4"/>
        <v>-148095426.73750004</v>
      </c>
      <c r="AJ18" s="121">
        <f t="shared" ref="AJ18:BK18" si="5">AJ15+AJ17</f>
        <v>-156535185.42812505</v>
      </c>
      <c r="AK18" s="121">
        <f t="shared" si="5"/>
        <v>-165054832.86875007</v>
      </c>
      <c r="AL18" s="121">
        <f t="shared" si="5"/>
        <v>-173378915.30937508</v>
      </c>
      <c r="AM18" s="121">
        <f t="shared" si="5"/>
        <v>-181717463.32500008</v>
      </c>
      <c r="AN18" s="121">
        <f t="shared" si="5"/>
        <v>-192033078.25601572</v>
      </c>
      <c r="AO18" s="121">
        <f t="shared" si="5"/>
        <v>-202376655.64203134</v>
      </c>
      <c r="AP18" s="121">
        <f t="shared" si="5"/>
        <v>-212545971.77304697</v>
      </c>
      <c r="AQ18" s="121">
        <f t="shared" si="5"/>
        <v>-222752326.85406259</v>
      </c>
      <c r="AR18" s="121">
        <f t="shared" si="5"/>
        <v>-232991880.70507821</v>
      </c>
      <c r="AS18" s="121">
        <f t="shared" si="5"/>
        <v>-243098450.37609383</v>
      </c>
      <c r="AT18" s="121">
        <f t="shared" si="5"/>
        <v>-253207925.45710945</v>
      </c>
      <c r="AU18" s="121">
        <f t="shared" si="5"/>
        <v>-263293815.30812508</v>
      </c>
      <c r="AV18" s="121">
        <f t="shared" si="5"/>
        <v>-273331307.59414071</v>
      </c>
      <c r="AW18" s="121">
        <f t="shared" si="5"/>
        <v>-283464752.38015634</v>
      </c>
      <c r="AX18" s="121">
        <f t="shared" si="5"/>
        <v>-293411380.16617197</v>
      </c>
      <c r="AY18" s="121">
        <f t="shared" si="5"/>
        <v>-303367883.3221876</v>
      </c>
      <c r="AZ18" s="121">
        <f t="shared" si="5"/>
        <v>-317207436.94379109</v>
      </c>
      <c r="BA18" s="121">
        <f t="shared" si="5"/>
        <v>-331057452.43539459</v>
      </c>
      <c r="BB18" s="121">
        <f t="shared" si="5"/>
        <v>-344709955.37799811</v>
      </c>
      <c r="BC18" s="121">
        <f t="shared" si="5"/>
        <v>-358397146.67060161</v>
      </c>
      <c r="BD18" s="121">
        <f t="shared" si="5"/>
        <v>-372108698.96020514</v>
      </c>
      <c r="BE18" s="121">
        <f t="shared" si="5"/>
        <v>-385674485.05080867</v>
      </c>
      <c r="BF18" s="121">
        <f t="shared" si="5"/>
        <v>-399247848.84341216</v>
      </c>
      <c r="BG18" s="121">
        <f t="shared" si="5"/>
        <v>-412813610.33301568</v>
      </c>
      <c r="BH18" s="121">
        <f t="shared" si="5"/>
        <v>-426326273.32461917</v>
      </c>
      <c r="BI18" s="121">
        <f t="shared" si="5"/>
        <v>-439951713.81622267</v>
      </c>
      <c r="BJ18" s="121">
        <f t="shared" si="5"/>
        <v>-453399085.30782616</v>
      </c>
      <c r="BK18" s="121">
        <f t="shared" si="5"/>
        <v>-470521356.65442967</v>
      </c>
      <c r="BL18" s="130">
        <f>BK18-BK9</f>
        <v>156224397.5999999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>
        <f>C29</f>
        <v>-47196080.800000004</v>
      </c>
      <c r="E27" s="130">
        <f>D29</f>
        <v>-103265126.99999999</v>
      </c>
      <c r="F27" s="225">
        <f>C27</f>
        <v>0</v>
      </c>
      <c r="G27" s="225">
        <f>F29</f>
        <v>-156224397.59999996</v>
      </c>
      <c r="L27" s="130"/>
    </row>
    <row r="28" spans="2:64" x14ac:dyDescent="0.15">
      <c r="B28" s="138" t="s">
        <v>864</v>
      </c>
      <c r="C28" s="121">
        <f>C29-C27</f>
        <v>-47196080.800000004</v>
      </c>
      <c r="D28" s="121">
        <f>D29-D27</f>
        <v>-56069046.199999981</v>
      </c>
      <c r="E28" s="121">
        <f>E29-E27</f>
        <v>-52959270.599999979</v>
      </c>
      <c r="F28" s="225">
        <f>SUM(C28:E28)</f>
        <v>-156224397.59999996</v>
      </c>
      <c r="G28" s="145">
        <f>G29-G27</f>
        <v>-314296959.05442971</v>
      </c>
      <c r="L28" s="130"/>
    </row>
    <row r="29" spans="2:64" x14ac:dyDescent="0.15">
      <c r="B29" s="138" t="s">
        <v>865</v>
      </c>
      <c r="C29" s="121">
        <f>H9</f>
        <v>-47196080.800000004</v>
      </c>
      <c r="D29" s="130">
        <f>N9</f>
        <v>-103265126.99999999</v>
      </c>
      <c r="E29" s="130">
        <f>S9</f>
        <v>-156224397.59999996</v>
      </c>
      <c r="F29" s="225">
        <f>E29</f>
        <v>-156224397.59999996</v>
      </c>
      <c r="G29" s="225">
        <f>'FIN-CASHFLOW_CWS'!BK58</f>
        <v>-470521356.65442967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>
        <f>NPV(+C34/12,I6:BK6)</f>
        <v>-150526397.58148223</v>
      </c>
      <c r="E34" s="130">
        <f>D28*-1</f>
        <v>56069046.199999981</v>
      </c>
      <c r="F34" s="238">
        <f>E34/D34</f>
        <v>-0.37248646816017073</v>
      </c>
    </row>
    <row r="35" spans="1:15" x14ac:dyDescent="0.15">
      <c r="B35" s="138" t="s">
        <v>980</v>
      </c>
      <c r="C35" s="222">
        <f>'FIN-VALUE_DB'!D41</f>
        <v>0.48000000000000009</v>
      </c>
      <c r="D35" s="121">
        <f>NPV(+C35/12,N6:BK6)</f>
        <v>-217201258.17456111</v>
      </c>
      <c r="E35" s="130">
        <f>E28*-1</f>
        <v>52959270.599999979</v>
      </c>
      <c r="F35" s="238">
        <f>E35/D35</f>
        <v>-0.24382580029733289</v>
      </c>
    </row>
    <row r="36" spans="1:15" x14ac:dyDescent="0.15">
      <c r="B36" s="138" t="s">
        <v>878</v>
      </c>
      <c r="C36" s="222">
        <f>'FIN-VALUE_DB'!E41</f>
        <v>0.25000000000000006</v>
      </c>
      <c r="D36" s="121">
        <f>NPV(+C36/12,V6:BK6)</f>
        <v>-285755931.74392462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1" t="s">
        <v>868</v>
      </c>
      <c r="G39" s="371"/>
      <c r="H39" s="371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>
        <f>C13/2</f>
        <v>23598040.400000002</v>
      </c>
      <c r="F42" s="239">
        <f>D42/E44</f>
        <v>0.5</v>
      </c>
      <c r="G42" s="240">
        <f>F42*(1-G52)</f>
        <v>0.68624323408008536</v>
      </c>
      <c r="H42" s="241">
        <f>G42*(1-H60)</f>
        <v>0.85356703982829207</v>
      </c>
      <c r="L42" s="224"/>
    </row>
    <row r="43" spans="1:15" x14ac:dyDescent="0.15">
      <c r="B43" s="106" t="s">
        <v>933</v>
      </c>
      <c r="C43" s="33" t="s">
        <v>147</v>
      </c>
      <c r="D43" s="121">
        <f>C13/2</f>
        <v>23598040.400000002</v>
      </c>
      <c r="F43" s="239">
        <f>D43/E44</f>
        <v>0.5</v>
      </c>
      <c r="G43" s="240">
        <f>F43*(1-G52)</f>
        <v>0.68624323408008536</v>
      </c>
      <c r="H43" s="241">
        <f>G43*(1-H60)</f>
        <v>0.85356703982829207</v>
      </c>
    </row>
    <row r="44" spans="1:15" x14ac:dyDescent="0.15">
      <c r="B44" s="47" t="s">
        <v>866</v>
      </c>
      <c r="E44" s="121">
        <f>D43+D42</f>
        <v>47196080.800000004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>
        <f>E44/D47</f>
        <v>471.96080800000004</v>
      </c>
    </row>
    <row r="49" spans="2:12" x14ac:dyDescent="0.15">
      <c r="B49" s="47" t="s">
        <v>938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>
        <f>E34</f>
        <v>56069046.199999981</v>
      </c>
      <c r="F52" s="239"/>
      <c r="G52" s="243">
        <f>D52/E53</f>
        <v>-0.37248646816017073</v>
      </c>
      <c r="H52" s="243">
        <f>G52*(1-H60)</f>
        <v>-0.46330827935925134</v>
      </c>
      <c r="L52" s="224"/>
    </row>
    <row r="53" spans="2:12" x14ac:dyDescent="0.15">
      <c r="B53" s="47" t="s">
        <v>866</v>
      </c>
      <c r="E53" s="121">
        <f>D34</f>
        <v>-150526397.58148223</v>
      </c>
    </row>
    <row r="54" spans="2:12" x14ac:dyDescent="0.15">
      <c r="B54" s="106" t="s">
        <v>945</v>
      </c>
      <c r="D54" s="235">
        <f>D47/(1-G52)-D47</f>
        <v>-27139.536658564786</v>
      </c>
      <c r="L54" s="224"/>
    </row>
    <row r="55" spans="2:12" x14ac:dyDescent="0.15">
      <c r="B55" s="47" t="s">
        <v>934</v>
      </c>
      <c r="D55" s="236">
        <f>D47+D54</f>
        <v>72860.463341435214</v>
      </c>
    </row>
    <row r="56" spans="2:12" x14ac:dyDescent="0.15">
      <c r="B56" s="47" t="s">
        <v>935</v>
      </c>
      <c r="D56" s="131">
        <f>E53/D55</f>
        <v>-2065.9544378148221</v>
      </c>
    </row>
    <row r="57" spans="2:12" x14ac:dyDescent="0.15">
      <c r="B57" s="47" t="s">
        <v>938</v>
      </c>
      <c r="D57" s="131"/>
      <c r="F57" s="242"/>
      <c r="G57" s="295">
        <f>SUM(G42:G56)</f>
        <v>1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>
        <f>E35</f>
        <v>52959270.599999979</v>
      </c>
      <c r="F60" s="239"/>
      <c r="H60" s="243">
        <f>D60/E61</f>
        <v>-0.24382580029733289</v>
      </c>
      <c r="L60" s="224"/>
    </row>
    <row r="61" spans="2:12" x14ac:dyDescent="0.15">
      <c r="B61" s="47" t="s">
        <v>866</v>
      </c>
      <c r="E61" s="121">
        <f>D35</f>
        <v>-217201258.17456111</v>
      </c>
    </row>
    <row r="62" spans="2:12" x14ac:dyDescent="0.15">
      <c r="B62" s="106" t="s">
        <v>946</v>
      </c>
      <c r="D62" s="235">
        <f>D55/(1-H60)-D55</f>
        <v>-14282.756299164394</v>
      </c>
      <c r="L62" s="224"/>
    </row>
    <row r="63" spans="2:12" x14ac:dyDescent="0.15">
      <c r="B63" s="47" t="s">
        <v>934</v>
      </c>
      <c r="D63" s="236">
        <f>D55+D62</f>
        <v>58577.70704227082</v>
      </c>
    </row>
    <row r="64" spans="2:12" x14ac:dyDescent="0.15">
      <c r="B64" s="47" t="s">
        <v>935</v>
      </c>
      <c r="D64" s="131">
        <f>E61/D63</f>
        <v>-3707.9166997408151</v>
      </c>
    </row>
    <row r="65" spans="2:8" x14ac:dyDescent="0.15">
      <c r="B65" s="33" t="s">
        <v>938</v>
      </c>
      <c r="F65" s="242"/>
      <c r="G65" s="243"/>
      <c r="H65" s="295">
        <f>H60+H52+H43+H42</f>
        <v>0.99999999999999989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>
        <f>D36</f>
        <v>-285755931.74392462</v>
      </c>
    </row>
    <row r="70" spans="2:8" x14ac:dyDescent="0.15">
      <c r="B70" s="138" t="s">
        <v>867</v>
      </c>
      <c r="C70" s="130">
        <f>D42</f>
        <v>23598040.400000002</v>
      </c>
      <c r="D70" s="237">
        <f>H42</f>
        <v>0.85356703982829207</v>
      </c>
      <c r="E70" s="130">
        <f>$C$69*D70</f>
        <v>-243911844.77203721</v>
      </c>
      <c r="F70" s="244">
        <f>E70/C70</f>
        <v>-10.336105906998837</v>
      </c>
    </row>
    <row r="71" spans="2:8" x14ac:dyDescent="0.15">
      <c r="B71" s="138" t="s">
        <v>933</v>
      </c>
      <c r="C71" s="130">
        <f>D43</f>
        <v>23598040.400000002</v>
      </c>
      <c r="D71" s="237">
        <f>H43</f>
        <v>0.85356703982829207</v>
      </c>
      <c r="E71" s="130">
        <f>$C$69*D71</f>
        <v>-243911844.77203721</v>
      </c>
      <c r="F71" s="244">
        <f>E71/C71</f>
        <v>-10.336105906998837</v>
      </c>
    </row>
    <row r="72" spans="2:8" x14ac:dyDescent="0.15">
      <c r="B72" s="138" t="s">
        <v>936</v>
      </c>
      <c r="C72" s="130">
        <f>D52</f>
        <v>56069046.199999981</v>
      </c>
      <c r="D72" s="237">
        <f>H52</f>
        <v>-0.46330827935925134</v>
      </c>
      <c r="E72" s="130">
        <f>$C$69*D72</f>
        <v>132393089.05297738</v>
      </c>
      <c r="F72" s="244">
        <f>E72/C72</f>
        <v>2.3612509579836125</v>
      </c>
    </row>
    <row r="73" spans="2:8" x14ac:dyDescent="0.15">
      <c r="B73" s="138" t="s">
        <v>937</v>
      </c>
      <c r="C73" s="130">
        <f>D60</f>
        <v>52959270.599999979</v>
      </c>
      <c r="D73" s="237">
        <f>H60</f>
        <v>-0.24382580029733289</v>
      </c>
      <c r="E73" s="130">
        <f>$C$69*D73</f>
        <v>69674668.747172445</v>
      </c>
      <c r="F73" s="244">
        <f>E73/C73</f>
        <v>1.3156274238258197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>
        <f>SUM(C70:C73)</f>
        <v>156224397.59999996</v>
      </c>
      <c r="D75" s="237">
        <f>SUM(D70:D73)</f>
        <v>0.99999999999999989</v>
      </c>
      <c r="E75" s="130">
        <f>SUM(E70:E73)</f>
        <v>-285755931.74392462</v>
      </c>
      <c r="F75" s="244">
        <f>E75/C75</f>
        <v>-1.8291376771737009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2" t="s">
        <v>151</v>
      </c>
      <c r="B3" s="369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9343355.1999999993</v>
      </c>
      <c r="G7" s="251">
        <f>STAFF_CWS!L570</f>
        <v>9343471.5999999996</v>
      </c>
      <c r="H7" s="251">
        <f>STAFF_CWS!M570</f>
        <v>9343588</v>
      </c>
      <c r="I7" s="251">
        <f>STAFF_CWS!N570</f>
        <v>9343355.1999999993</v>
      </c>
      <c r="J7" s="251">
        <f>STAFF_CWS!O570</f>
        <v>9343471.5999999996</v>
      </c>
      <c r="K7" s="251">
        <f>STAFF_CWS!P570</f>
        <v>9343238.8000000007</v>
      </c>
      <c r="L7" s="251">
        <f>STAFF_CWS!Q570</f>
        <v>9343238.8000000007</v>
      </c>
      <c r="M7" s="251">
        <f>STAFF_CWS!R570</f>
        <v>9343238.8000000007</v>
      </c>
      <c r="N7" s="251">
        <f>STAFF_CWS!S570</f>
        <v>9342889.5999999996</v>
      </c>
      <c r="O7" s="251">
        <f>STAFF_CWS!T570</f>
        <v>10784202.0625</v>
      </c>
      <c r="P7" s="251">
        <f>STAFF_CWS!U570</f>
        <v>10785313.5625</v>
      </c>
      <c r="Q7" s="251">
        <f>STAFF_CWS!V570</f>
        <v>10785647.125</v>
      </c>
      <c r="R7" s="251">
        <f>STAFF_CWS!W570</f>
        <v>10785661.75</v>
      </c>
      <c r="S7" s="251">
        <f>STAFF_CWS!X570</f>
        <v>10786000.375</v>
      </c>
      <c r="T7" s="251">
        <f>STAFF_CWS!Y570</f>
        <v>10786334.6875</v>
      </c>
      <c r="U7" s="251">
        <f>STAFF_CWS!Z570</f>
        <v>9785661.75</v>
      </c>
      <c r="V7" s="251">
        <f>STAFF_CWS!AA570</f>
        <v>9786000.375</v>
      </c>
      <c r="W7" s="251">
        <f>STAFF_CWS!AB570</f>
        <v>9785327.4375</v>
      </c>
      <c r="X7" s="251">
        <f>STAFF_CWS!AC570</f>
        <v>9785327.4375</v>
      </c>
      <c r="Y7" s="251">
        <f>STAFF_CWS!AD570</f>
        <v>9785327.4375</v>
      </c>
      <c r="Z7" s="251">
        <f>STAFF_CWS!AE570</f>
        <v>9784209.375</v>
      </c>
      <c r="AA7" s="251">
        <f>STAFF_CWS!AF570</f>
        <v>8238120.3125</v>
      </c>
      <c r="AB7" s="251">
        <f>STAFF_CWS!AG570</f>
        <v>8235447.5</v>
      </c>
      <c r="AC7" s="251">
        <f>STAFF_CWS!AH570</f>
        <v>8234555.0750000002</v>
      </c>
      <c r="AD7" s="251">
        <f>STAFF_CWS!AI570</f>
        <v>8234571.0499999998</v>
      </c>
      <c r="AE7" s="251">
        <f>STAFF_CWS!AJ570</f>
        <v>8233833.9874999998</v>
      </c>
      <c r="AF7" s="251">
        <f>STAFF_CWS!AK570</f>
        <v>8232941.6749999998</v>
      </c>
      <c r="AG7" s="251">
        <f>STAFF_CWS!AL570</f>
        <v>8234571.0499999998</v>
      </c>
      <c r="AH7" s="251">
        <f>STAFF_CWS!AM570</f>
        <v>8233833.9874999998</v>
      </c>
      <c r="AI7" s="251">
        <f>STAFF_CWS!AN570</f>
        <v>8235462.7249999996</v>
      </c>
      <c r="AJ7" s="251">
        <f>STAFF_CWS!AO570</f>
        <v>8235462.7249999996</v>
      </c>
      <c r="AK7" s="251">
        <f>STAFF_CWS!AP570</f>
        <v>8235462.7249999996</v>
      </c>
      <c r="AL7" s="251">
        <f>STAFF_CWS!AQ570</f>
        <v>8238128.2999999998</v>
      </c>
      <c r="AM7" s="251">
        <f>STAFF_CWS!AR570</f>
        <v>9919516.4450000003</v>
      </c>
      <c r="AN7" s="251">
        <f>STAFF_CWS!AS570</f>
        <v>9917734.4000000004</v>
      </c>
      <c r="AO7" s="251">
        <f>STAFF_CWS!AT570</f>
        <v>9917167.1449999996</v>
      </c>
      <c r="AP7" s="251">
        <f>STAFF_CWS!AU570</f>
        <v>9917185.5949999988</v>
      </c>
      <c r="AQ7" s="251">
        <f>STAFF_CWS!AV570</f>
        <v>9916623.3650000002</v>
      </c>
      <c r="AR7" s="251">
        <f>STAFF_CWS!AW570</f>
        <v>9916062.1849999987</v>
      </c>
      <c r="AS7" s="251">
        <f>STAFF_CWS!AX570</f>
        <v>9917185.5949999988</v>
      </c>
      <c r="AT7" s="251">
        <f>STAFF_CWS!AY570</f>
        <v>9916623.3650000002</v>
      </c>
      <c r="AU7" s="251">
        <f>STAFF_CWS!AZ570</f>
        <v>9917751.8000000007</v>
      </c>
      <c r="AV7" s="251">
        <f>STAFF_CWS!BA570</f>
        <v>9917751.8000000007</v>
      </c>
      <c r="AW7" s="251">
        <f>STAFF_CWS!BB570</f>
        <v>9917751.8000000007</v>
      </c>
      <c r="AX7" s="251">
        <f>STAFF_CWS!BC570</f>
        <v>9919525.6699999999</v>
      </c>
      <c r="AY7" s="251">
        <f>STAFF_CWS!BD570</f>
        <v>13521655.492999999</v>
      </c>
      <c r="AZ7" s="251">
        <f>STAFF_CWS!BE570</f>
        <v>13521189.863</v>
      </c>
      <c r="BA7" s="251">
        <f>STAFF_CWS!BF570</f>
        <v>13521048.913999999</v>
      </c>
      <c r="BB7" s="251">
        <f>STAFF_CWS!BG570</f>
        <v>13521067.364</v>
      </c>
      <c r="BC7" s="251">
        <f>STAFF_CWS!BH570</f>
        <v>13520901.460999999</v>
      </c>
      <c r="BD7" s="251">
        <f>STAFF_CWS!BI570</f>
        <v>13520770.262</v>
      </c>
      <c r="BE7" s="251">
        <f>STAFF_CWS!BJ570</f>
        <v>13521067.364</v>
      </c>
      <c r="BF7" s="251">
        <f>STAFF_CWS!BK570</f>
        <v>13520901.460999999</v>
      </c>
      <c r="BG7" s="251">
        <f>STAFF_CWS!BL570</f>
        <v>13521207.263</v>
      </c>
      <c r="BH7" s="251">
        <f>STAFF_CWS!BM570</f>
        <v>13521207.263</v>
      </c>
      <c r="BI7" s="251">
        <f>STAFF_CWS!BN570</f>
        <v>13521207.263</v>
      </c>
      <c r="BJ7" s="251">
        <f>STAFF_CWS!BO570</f>
        <v>13521664.717999998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2" t="s">
        <v>154</v>
      </c>
      <c r="B9" s="369"/>
    </row>
    <row r="10" spans="1:62" x14ac:dyDescent="0.15">
      <c r="C10" s="369" t="s">
        <v>35</v>
      </c>
      <c r="D10" s="369"/>
      <c r="E10" s="369"/>
      <c r="F10" s="369"/>
      <c r="G10" s="369"/>
      <c r="H10" s="369"/>
      <c r="I10" s="369"/>
      <c r="J10" s="369"/>
      <c r="K10" s="369"/>
      <c r="L10" s="369"/>
      <c r="M10" s="369"/>
      <c r="N10" s="369"/>
      <c r="O10" s="369" t="s">
        <v>36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 t="s">
        <v>37</v>
      </c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 t="s">
        <v>38</v>
      </c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 t="s">
        <v>39</v>
      </c>
      <c r="AZ10" s="369"/>
      <c r="BA10" s="369"/>
      <c r="BB10" s="369"/>
      <c r="BC10" s="369"/>
      <c r="BD10" s="369"/>
      <c r="BE10" s="369"/>
      <c r="BF10" s="369"/>
      <c r="BG10" s="369"/>
      <c r="BH10" s="369"/>
      <c r="BI10" s="369"/>
      <c r="BJ10" s="369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69" t="s">
        <v>35</v>
      </c>
      <c r="D19" s="369"/>
      <c r="E19" s="369"/>
      <c r="F19" s="369"/>
      <c r="G19" s="369"/>
      <c r="H19" s="369"/>
      <c r="I19" s="369"/>
      <c r="J19" s="369"/>
      <c r="K19" s="369"/>
      <c r="L19" s="369"/>
      <c r="M19" s="369"/>
      <c r="N19" s="369"/>
      <c r="O19" s="369" t="s">
        <v>36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 t="s">
        <v>37</v>
      </c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 t="s">
        <v>38</v>
      </c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 t="s">
        <v>39</v>
      </c>
      <c r="AZ19" s="369"/>
      <c r="BA19" s="369"/>
      <c r="BB19" s="369"/>
      <c r="BC19" s="369"/>
      <c r="BD19" s="369"/>
      <c r="BE19" s="369"/>
      <c r="BF19" s="369"/>
      <c r="BG19" s="369"/>
      <c r="BH19" s="369"/>
      <c r="BI19" s="369"/>
      <c r="BJ19" s="369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8</v>
      </c>
      <c r="G21">
        <f>'REV-REVCALC_CWS'!I6</f>
        <v>9</v>
      </c>
      <c r="H21">
        <f>'REV-REVCALC_CWS'!J6</f>
        <v>10</v>
      </c>
      <c r="I21">
        <f>'REV-REVCALC_CWS'!K6</f>
        <v>8</v>
      </c>
      <c r="J21">
        <f>'REV-REVCALC_CWS'!L6</f>
        <v>9</v>
      </c>
      <c r="K21">
        <f>'REV-REVCALC_CWS'!M6</f>
        <v>7</v>
      </c>
      <c r="L21">
        <f>'REV-REVCALC_CWS'!N6</f>
        <v>7</v>
      </c>
      <c r="M21">
        <f>'REV-REVCALC_CWS'!O6</f>
        <v>7</v>
      </c>
      <c r="N21">
        <f>'REV-REVCALC_CWS'!P6</f>
        <v>4</v>
      </c>
      <c r="O21">
        <f>'REV-REVCALC_CWS'!Q6</f>
        <v>16</v>
      </c>
      <c r="P21">
        <f>'REV-REVCALC_CWS'!R6</f>
        <v>26</v>
      </c>
      <c r="Q21">
        <f>'REV-REVCALC_CWS'!S6</f>
        <v>29</v>
      </c>
      <c r="R21">
        <f>'REV-REVCALC_CWS'!T6</f>
        <v>29</v>
      </c>
      <c r="S21">
        <f>'REV-REVCALC_CWS'!U6</f>
        <v>32</v>
      </c>
      <c r="T21">
        <f>'REV-REVCALC_CWS'!V6</f>
        <v>35</v>
      </c>
      <c r="U21">
        <f>'REV-REVCALC_CWS'!W6</f>
        <v>29</v>
      </c>
      <c r="V21">
        <f>'REV-REVCALC_CWS'!X6</f>
        <v>32</v>
      </c>
      <c r="W21">
        <f>'REV-REVCALC_CWS'!Y6</f>
        <v>26</v>
      </c>
      <c r="X21">
        <f>'REV-REVCALC_CWS'!Z6</f>
        <v>26</v>
      </c>
      <c r="Y21">
        <f>'REV-REVCALC_CWS'!AA6</f>
        <v>26</v>
      </c>
      <c r="Z21">
        <f>'REV-REVCALC_CWS'!AB6</f>
        <v>16</v>
      </c>
      <c r="AA21">
        <f>'REV-REVCALC_CWS'!AC6</f>
        <v>29</v>
      </c>
      <c r="AB21">
        <f>'REV-REVCALC_CWS'!AD6</f>
        <v>47</v>
      </c>
      <c r="AC21">
        <f>'REV-REVCALC_CWS'!AE6</f>
        <v>53</v>
      </c>
      <c r="AD21">
        <f>'REV-REVCALC_CWS'!AF6</f>
        <v>53</v>
      </c>
      <c r="AE21">
        <f>'REV-REVCALC_CWS'!AG6</f>
        <v>58</v>
      </c>
      <c r="AF21">
        <f>'REV-REVCALC_CWS'!AH6</f>
        <v>64</v>
      </c>
      <c r="AG21">
        <f>'REV-REVCALC_CWS'!AI6</f>
        <v>53</v>
      </c>
      <c r="AH21">
        <f>'REV-REVCALC_CWS'!AJ6</f>
        <v>58</v>
      </c>
      <c r="AI21">
        <f>'REV-REVCALC_CWS'!AK6</f>
        <v>47</v>
      </c>
      <c r="AJ21">
        <f>'REV-REVCALC_CWS'!AL6</f>
        <v>47</v>
      </c>
      <c r="AK21">
        <f>'REV-REVCALC_CWS'!AM6</f>
        <v>47</v>
      </c>
      <c r="AL21">
        <f>'REV-REVCALC_CWS'!AN6</f>
        <v>29</v>
      </c>
      <c r="AM21">
        <f>'REV-REVCALC_CWS'!AO6</f>
        <v>31</v>
      </c>
      <c r="AN21">
        <f>'REV-REVCALC_CWS'!AP6</f>
        <v>50</v>
      </c>
      <c r="AO21">
        <f>'REV-REVCALC_CWS'!AQ6</f>
        <v>56</v>
      </c>
      <c r="AP21">
        <f>'REV-REVCALC_CWS'!AR6</f>
        <v>56</v>
      </c>
      <c r="AQ21">
        <f>'REV-REVCALC_CWS'!AS6</f>
        <v>62</v>
      </c>
      <c r="AR21">
        <f>'REV-REVCALC_CWS'!AT6</f>
        <v>68</v>
      </c>
      <c r="AS21">
        <f>'REV-REVCALC_CWS'!AU6</f>
        <v>56</v>
      </c>
      <c r="AT21">
        <f>'REV-REVCALC_CWS'!AV6</f>
        <v>62</v>
      </c>
      <c r="AU21">
        <f>'REV-REVCALC_CWS'!AW6</f>
        <v>50</v>
      </c>
      <c r="AV21">
        <f>'REV-REVCALC_CWS'!AX6</f>
        <v>50</v>
      </c>
      <c r="AW21">
        <f>'REV-REVCALC_CWS'!AY6</f>
        <v>50</v>
      </c>
      <c r="AX21">
        <f>'REV-REVCALC_CWS'!AZ6</f>
        <v>31</v>
      </c>
      <c r="AY21">
        <f>'REV-REVCALC_CWS'!BA6</f>
        <v>33</v>
      </c>
      <c r="AZ21">
        <f>'REV-REVCALC_CWS'!BB6</f>
        <v>53</v>
      </c>
      <c r="BA21">
        <f>'REV-REVCALC_CWS'!BC6</f>
        <v>59</v>
      </c>
      <c r="BB21">
        <f>'REV-REVCALC_CWS'!BD6</f>
        <v>59</v>
      </c>
      <c r="BC21">
        <f>'REV-REVCALC_CWS'!BE6</f>
        <v>66</v>
      </c>
      <c r="BD21">
        <f>'REV-REVCALC_CWS'!BF6</f>
        <v>72</v>
      </c>
      <c r="BE21">
        <f>'REV-REVCALC_CWS'!BG6</f>
        <v>59</v>
      </c>
      <c r="BF21">
        <f>'REV-REVCALC_CWS'!BH6</f>
        <v>66</v>
      </c>
      <c r="BG21">
        <f>'REV-REVCALC_CWS'!BI6</f>
        <v>53</v>
      </c>
      <c r="BH21">
        <f>'REV-REVCALC_CWS'!BJ6</f>
        <v>53</v>
      </c>
      <c r="BI21">
        <f>'REV-REVCALC_CWS'!BK6</f>
        <v>53</v>
      </c>
      <c r="BJ21">
        <f>'REV-REVCALC_CWS'!BL6</f>
        <v>33</v>
      </c>
    </row>
    <row r="22" spans="1:62" x14ac:dyDescent="0.15">
      <c r="B22" s="33" t="s">
        <v>319</v>
      </c>
      <c r="C22" s="251">
        <f>'REV-REVCALC_CWS'!E40</f>
        <v>0</v>
      </c>
      <c r="D22" s="251">
        <f>'REV-REVCALC_CWS'!F40</f>
        <v>0</v>
      </c>
      <c r="E22" s="251">
        <f>'REV-REVCALC_CWS'!G40</f>
        <v>0</v>
      </c>
      <c r="F22" s="251">
        <f>'REV-REVCALC_CWS'!H40</f>
        <v>131040</v>
      </c>
      <c r="G22" s="251">
        <f>'REV-REVCALC_CWS'!I40</f>
        <v>147420</v>
      </c>
      <c r="H22" s="251">
        <f>'REV-REVCALC_CWS'!J40</f>
        <v>163800</v>
      </c>
      <c r="I22" s="251">
        <f>'REV-REVCALC_CWS'!K40</f>
        <v>131040</v>
      </c>
      <c r="J22" s="251">
        <f>'REV-REVCALC_CWS'!L40</f>
        <v>147420</v>
      </c>
      <c r="K22" s="251">
        <f>'REV-REVCALC_CWS'!M40</f>
        <v>114660</v>
      </c>
      <c r="L22" s="251">
        <f>'REV-REVCALC_CWS'!N40</f>
        <v>114660</v>
      </c>
      <c r="M22" s="251">
        <f>'REV-REVCALC_CWS'!O40</f>
        <v>114660</v>
      </c>
      <c r="N22" s="251">
        <f>'REV-REVCALC_CWS'!P40</f>
        <v>65520</v>
      </c>
      <c r="O22" s="251">
        <f>'REV-REVCALC_CWS'!Q40</f>
        <v>240868.75</v>
      </c>
      <c r="P22" s="251">
        <f>'REV-REVCALC_CWS'!R40</f>
        <v>391418.75</v>
      </c>
      <c r="Q22" s="251">
        <f>'REV-REVCALC_CWS'!S40</f>
        <v>436587.5</v>
      </c>
      <c r="R22" s="251">
        <f>'REV-REVCALC_CWS'!T40</f>
        <v>437075</v>
      </c>
      <c r="S22" s="251">
        <f>'REV-REVCALC_CWS'!U40</f>
        <v>482412.5</v>
      </c>
      <c r="T22" s="251">
        <f>'REV-REVCALC_CWS'!V40</f>
        <v>527606.25</v>
      </c>
      <c r="U22" s="251">
        <f>'REV-REVCALC_CWS'!W40</f>
        <v>437075</v>
      </c>
      <c r="V22" s="251">
        <f>'REV-REVCALC_CWS'!X40</f>
        <v>482412.5</v>
      </c>
      <c r="W22" s="251">
        <f>'REV-REVCALC_CWS'!Y40</f>
        <v>391881.25</v>
      </c>
      <c r="X22" s="251">
        <f>'REV-REVCALC_CWS'!Z40</f>
        <v>391881.25</v>
      </c>
      <c r="Y22" s="251">
        <f>'REV-REVCALC_CWS'!AA40</f>
        <v>391881.25</v>
      </c>
      <c r="Z22" s="251">
        <f>'REV-REVCALC_CWS'!AB40</f>
        <v>241112.5</v>
      </c>
      <c r="AA22" s="251">
        <f>'REV-REVCALC_CWS'!AC40</f>
        <v>155968.75</v>
      </c>
      <c r="AB22" s="251">
        <f>'REV-REVCALC_CWS'!AD40</f>
        <v>252725</v>
      </c>
      <c r="AC22" s="251">
        <f>'REV-REVCALC_CWS'!AE40</f>
        <v>284927.5</v>
      </c>
      <c r="AD22" s="251">
        <f>'REV-REVCALC_CWS'!AF40</f>
        <v>285460</v>
      </c>
      <c r="AE22" s="251">
        <f>'REV-REVCALC_CWS'!AG40</f>
        <v>312516.25</v>
      </c>
      <c r="AF22" s="251">
        <f>'REV-REVCALC_CWS'!AH40</f>
        <v>344722.5</v>
      </c>
      <c r="AG22" s="251">
        <f>'REV-REVCALC_CWS'!AI40</f>
        <v>285460</v>
      </c>
      <c r="AH22" s="251">
        <f>'REV-REVCALC_CWS'!AJ40</f>
        <v>312516.25</v>
      </c>
      <c r="AI22" s="251">
        <f>'REV-REVCALC_CWS'!AK40</f>
        <v>253232.5</v>
      </c>
      <c r="AJ22" s="251">
        <f>'REV-REVCALC_CWS'!AL40</f>
        <v>253232.5</v>
      </c>
      <c r="AK22" s="251">
        <f>'REV-REVCALC_CWS'!AM40</f>
        <v>253232.5</v>
      </c>
      <c r="AL22" s="251">
        <f>'REV-REVCALC_CWS'!AN40</f>
        <v>156235</v>
      </c>
      <c r="AM22" s="251">
        <f>'REV-REVCALC_CWS'!AO40</f>
        <v>194900</v>
      </c>
      <c r="AN22" s="251">
        <f>'REV-REVCALC_CWS'!AP40</f>
        <v>314355</v>
      </c>
      <c r="AO22" s="251">
        <f>'REV-REVCALC_CWS'!AQ40</f>
        <v>351927.5</v>
      </c>
      <c r="AP22" s="251">
        <f>'REV-REVCALC_CWS'!AR40</f>
        <v>352542.5</v>
      </c>
      <c r="AQ22" s="251">
        <f>'REV-REVCALC_CWS'!AS40</f>
        <v>390282.5</v>
      </c>
      <c r="AR22" s="251">
        <f>'REV-REVCALC_CWS'!AT40</f>
        <v>428057.5</v>
      </c>
      <c r="AS22" s="251">
        <f>'REV-REVCALC_CWS'!AU40</f>
        <v>352542.5</v>
      </c>
      <c r="AT22" s="251">
        <f>'REV-REVCALC_CWS'!AV40</f>
        <v>390282.5</v>
      </c>
      <c r="AU22" s="251">
        <f>'REV-REVCALC_CWS'!AW40</f>
        <v>314935</v>
      </c>
      <c r="AV22" s="251">
        <f>'REV-REVCALC_CWS'!AX40</f>
        <v>314935</v>
      </c>
      <c r="AW22" s="251">
        <f>'REV-REVCALC_CWS'!AY40</f>
        <v>314935</v>
      </c>
      <c r="AX22" s="251">
        <f>'REV-REVCALC_CWS'!AZ40</f>
        <v>195207.5</v>
      </c>
      <c r="AY22" s="251">
        <f>'REV-REVCALC_CWS'!BA40</f>
        <v>234235</v>
      </c>
      <c r="AZ22" s="251">
        <f>'REV-REVCALC_CWS'!BB40</f>
        <v>376200</v>
      </c>
      <c r="BA22" s="251">
        <f>'REV-REVCALC_CWS'!BC40</f>
        <v>418747.5</v>
      </c>
      <c r="BB22" s="251">
        <f>'REV-REVCALC_CWS'!BD40</f>
        <v>419362.5</v>
      </c>
      <c r="BC22" s="251">
        <f>'REV-REVCALC_CWS'!BE40</f>
        <v>468952.5</v>
      </c>
      <c r="BD22" s="251">
        <f>'REV-REVCALC_CWS'!BF40</f>
        <v>511825</v>
      </c>
      <c r="BE22" s="251">
        <f>'REV-REVCALC_CWS'!BG40</f>
        <v>419362.5</v>
      </c>
      <c r="BF22" s="251">
        <f>'REV-REVCALC_CWS'!BH40</f>
        <v>468952.5</v>
      </c>
      <c r="BG22" s="251">
        <f>'REV-REVCALC_CWS'!BI40</f>
        <v>376780</v>
      </c>
      <c r="BH22" s="251">
        <f>'REV-REVCALC_CWS'!BJ40</f>
        <v>376780</v>
      </c>
      <c r="BI22" s="251">
        <f>'REV-REVCALC_CWS'!BK40</f>
        <v>376780</v>
      </c>
      <c r="BJ22" s="251">
        <f>'REV-REVCALC_CWS'!BL40</f>
        <v>234542.5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9" t="s">
        <v>35</v>
      </c>
      <c r="D31" s="369"/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 t="s">
        <v>36</v>
      </c>
      <c r="P31" s="369"/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 t="s">
        <v>37</v>
      </c>
      <c r="AB31" s="369"/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 t="s">
        <v>38</v>
      </c>
      <c r="AN31" s="369"/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 t="s">
        <v>39</v>
      </c>
      <c r="AZ31" s="369"/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-9330606.8666666653</v>
      </c>
      <c r="H42" s="251">
        <f>+'FIN-P&amp;L_CWS'!I207</f>
        <v>-9362483.2666666657</v>
      </c>
      <c r="I42" s="251">
        <f>+'FIN-P&amp;L_CWS'!J207</f>
        <v>-9359829.666666666</v>
      </c>
      <c r="J42" s="251">
        <f>+'FIN-P&amp;L_CWS'!K207</f>
        <v>-9400146.8666666653</v>
      </c>
      <c r="K42" s="251">
        <f>+'FIN-P&amp;L_CWS'!L207</f>
        <v>-9364043.2666666657</v>
      </c>
      <c r="L42" s="251">
        <f>+'FIN-P&amp;L_CWS'!M207</f>
        <v>-9365960.4666666668</v>
      </c>
      <c r="M42" s="251">
        <f>+'FIN-P&amp;L_CWS'!N207</f>
        <v>-9353825.4666666668</v>
      </c>
      <c r="N42" s="251">
        <f>+'FIN-P&amp;L_CWS'!O207</f>
        <v>-9339850.4666666668</v>
      </c>
      <c r="O42" s="251">
        <f>+'FIN-P&amp;L_CWS'!P207</f>
        <v>-9351226.2666666657</v>
      </c>
      <c r="P42" s="251">
        <f>+'FIN-P&amp;L_CWS'!Q207</f>
        <v>-10766336.604166666</v>
      </c>
      <c r="Q42" s="251">
        <f>+'FIN-P&amp;L_CWS'!R207</f>
        <v>-10716093.104166666</v>
      </c>
      <c r="R42" s="251">
        <f>+'FIN-P&amp;L_CWS'!S207</f>
        <v>-10704757.916666666</v>
      </c>
      <c r="S42" s="251">
        <f>+'FIN-P&amp;L_CWS'!T207</f>
        <v>-10723850.041666666</v>
      </c>
      <c r="T42" s="251">
        <f>+'FIN-P&amp;L_CWS'!U207</f>
        <v>-10696936.166666666</v>
      </c>
      <c r="U42" s="251">
        <f>+'FIN-P&amp;L_CWS'!V207</f>
        <v>-10690836.729166666</v>
      </c>
      <c r="V42" s="251">
        <f>+'FIN-P&amp;L_CWS'!W207</f>
        <v>-9714456.708333334</v>
      </c>
      <c r="W42" s="251">
        <f>+'FIN-P&amp;L_CWS'!X207</f>
        <v>-9703862.833333334</v>
      </c>
      <c r="X42" s="251">
        <f>+'FIN-P&amp;L_CWS'!Y207</f>
        <v>-9722751.145833334</v>
      </c>
      <c r="Y42" s="251">
        <f>+'FIN-P&amp;L_CWS'!Z207</f>
        <v>-9741266.145833334</v>
      </c>
      <c r="Z42" s="251">
        <f>+'FIN-P&amp;L_CWS'!AA207</f>
        <v>-9722751.145833334</v>
      </c>
      <c r="AA42" s="251">
        <f>+'FIN-P&amp;L_CWS'!AB207</f>
        <v>-9762111.833333334</v>
      </c>
      <c r="AB42" s="251">
        <f>+'FIN-P&amp;L_CWS'!AC207</f>
        <v>-8421135.4447916672</v>
      </c>
      <c r="AC42" s="251">
        <f>+'FIN-P&amp;L_CWS'!AD207</f>
        <v>-8507413.0489583332</v>
      </c>
      <c r="AD42" s="251">
        <f>+'FIN-P&amp;L_CWS'!AE207</f>
        <v>-8530148.1239583343</v>
      </c>
      <c r="AE42" s="251">
        <f>+'FIN-P&amp;L_CWS'!AF207</f>
        <v>-8551736.5989583321</v>
      </c>
      <c r="AF42" s="251">
        <f>+'FIN-P&amp;L_CWS'!AG207</f>
        <v>-8553463.2864583321</v>
      </c>
      <c r="AG42" s="251">
        <f>+'FIN-P&amp;L_CWS'!AH207</f>
        <v>-8588614.7239583321</v>
      </c>
      <c r="AH42" s="251">
        <f>+'FIN-P&amp;L_CWS'!AI207</f>
        <v>-8530986.5989583321</v>
      </c>
      <c r="AI42" s="251">
        <f>+'FIN-P&amp;L_CWS'!AJ207</f>
        <v>-8557263.2864583321</v>
      </c>
      <c r="AJ42" s="251">
        <f>+'FIN-P&amp;L_CWS'!AK207</f>
        <v>-8500800.7739583328</v>
      </c>
      <c r="AK42" s="251">
        <f>+'FIN-P&amp;L_CWS'!AL207</f>
        <v>-8521405.7739583328</v>
      </c>
      <c r="AL42" s="251">
        <f>+'FIN-P&amp;L_CWS'!AM207</f>
        <v>-8500800.7739583328</v>
      </c>
      <c r="AM42" s="251">
        <f>+'FIN-P&amp;L_CWS'!AN207</f>
        <v>-8417863.8489583321</v>
      </c>
      <c r="AN42" s="251">
        <f>+'FIN-P&amp;L_CWS'!AO207</f>
        <v>-10063896.26434896</v>
      </c>
      <c r="AO42" s="251">
        <f>+'FIN-P&amp;L_CWS'!AP207</f>
        <v>-10118960.71934896</v>
      </c>
      <c r="AP42" s="251">
        <f>+'FIN-P&amp;L_CWS'!AQ207</f>
        <v>-10133501.964348959</v>
      </c>
      <c r="AQ42" s="251">
        <f>+'FIN-P&amp;L_CWS'!AR207</f>
        <v>-10155010.414348958</v>
      </c>
      <c r="AR42" s="251">
        <f>+'FIN-P&amp;L_CWS'!AS207</f>
        <v>-10151084.184348959</v>
      </c>
      <c r="AS42" s="251">
        <f>+'FIN-P&amp;L_CWS'!AT207</f>
        <v>-10175529.004348958</v>
      </c>
      <c r="AT42" s="251">
        <f>+'FIN-P&amp;L_CWS'!AU207</f>
        <v>-10134260.414348958</v>
      </c>
      <c r="AU42" s="251">
        <f>+'FIN-P&amp;L_CWS'!AV207</f>
        <v>-10154884.184348959</v>
      </c>
      <c r="AV42" s="251">
        <f>+'FIN-P&amp;L_CWS'!AW207</f>
        <v>-10114598.11934896</v>
      </c>
      <c r="AW42" s="251">
        <f>+'FIN-P&amp;L_CWS'!AX207</f>
        <v>-10135203.11934896</v>
      </c>
      <c r="AX42" s="251">
        <f>+'FIN-P&amp;L_CWS'!AY207</f>
        <v>-10114598.11934896</v>
      </c>
      <c r="AY42" s="251">
        <f>+'FIN-P&amp;L_CWS'!AZ207</f>
        <v>-10060492.989348959</v>
      </c>
      <c r="AZ42" s="251">
        <f>+'FIN-P&amp;L_CWS'!BA207</f>
        <v>-13598456.05493685</v>
      </c>
      <c r="BA42" s="251">
        <f>+'FIN-P&amp;L_CWS'!BB207</f>
        <v>-13610956.42493685</v>
      </c>
      <c r="BB42" s="251">
        <f>+'FIN-P&amp;L_CWS'!BC207</f>
        <v>-13611713.775936848</v>
      </c>
      <c r="BC42" s="251">
        <f>+'FIN-P&amp;L_CWS'!BD207</f>
        <v>-13633222.225936847</v>
      </c>
      <c r="BD42" s="251">
        <f>+'FIN-P&amp;L_CWS'!BE207</f>
        <v>-13616481.422936851</v>
      </c>
      <c r="BE42" s="251">
        <f>+'FIN-P&amp;L_CWS'!BF207</f>
        <v>-13627023.523936849</v>
      </c>
      <c r="BF42" s="251">
        <f>+'FIN-P&amp;L_CWS'!BG207</f>
        <v>-13612472.225936847</v>
      </c>
      <c r="BG42" s="251">
        <f>+'FIN-P&amp;L_CWS'!BH207</f>
        <v>-13620281.422936851</v>
      </c>
      <c r="BH42" s="251">
        <f>+'FIN-P&amp;L_CWS'!BI207</f>
        <v>-13606593.82493685</v>
      </c>
      <c r="BI42" s="251">
        <f>+'FIN-P&amp;L_CWS'!BJ207</f>
        <v>-13627198.82493685</v>
      </c>
      <c r="BJ42" s="251">
        <f>+'FIN-P&amp;L_CWS'!BK207</f>
        <v>-13606593.82493685</v>
      </c>
      <c r="BK42" s="251">
        <f>+'FIN-P&amp;L_CWS'!BL207</f>
        <v>-13589482.77993685</v>
      </c>
    </row>
    <row r="43" spans="1:64" x14ac:dyDescent="0.15">
      <c r="B43" s="33" t="s">
        <v>1122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-37474460.866666667</v>
      </c>
      <c r="H43" s="251">
        <f>+'FIN-P&amp;L_CWS'!I208</f>
        <v>-46836944.133333333</v>
      </c>
      <c r="I43" s="251">
        <f>+'FIN-P&amp;L_CWS'!J208</f>
        <v>-56196773.799999997</v>
      </c>
      <c r="J43" s="251">
        <f>+'FIN-P&amp;L_CWS'!K208</f>
        <v>-65596920.666666664</v>
      </c>
      <c r="K43" s="251">
        <f>+'FIN-P&amp;L_CWS'!L208</f>
        <v>-74960963.933333337</v>
      </c>
      <c r="L43" s="251">
        <f>+'FIN-P&amp;L_CWS'!M208</f>
        <v>-84326924.400000006</v>
      </c>
      <c r="M43" s="251">
        <f>+'FIN-P&amp;L_CWS'!N208</f>
        <v>-93680749.866666675</v>
      </c>
      <c r="N43" s="251">
        <f>+'FIN-P&amp;L_CWS'!O208</f>
        <v>-103020600.33333334</v>
      </c>
      <c r="O43" s="251">
        <f>+'FIN-P&amp;L_CWS'!P208</f>
        <v>-112371826.60000001</v>
      </c>
      <c r="P43" s="251">
        <f>+'FIN-P&amp;L_CWS'!Q208</f>
        <v>-123138163.20416668</v>
      </c>
      <c r="Q43" s="251">
        <f>+'FIN-P&amp;L_CWS'!R208</f>
        <v>-133854256.30833335</v>
      </c>
      <c r="R43" s="251">
        <f>+'FIN-P&amp;L_CWS'!S208</f>
        <v>-144559014.22500002</v>
      </c>
      <c r="S43" s="251">
        <f>+'FIN-P&amp;L_CWS'!T208</f>
        <v>-155282864.26666668</v>
      </c>
      <c r="T43" s="251">
        <f>+'FIN-P&amp;L_CWS'!U208</f>
        <v>-165979800.43333334</v>
      </c>
      <c r="U43" s="251">
        <f>+'FIN-P&amp;L_CWS'!V208</f>
        <v>-176670637.16249999</v>
      </c>
      <c r="V43" s="251">
        <f>+'FIN-P&amp;L_CWS'!W208</f>
        <v>-186385093.87083334</v>
      </c>
      <c r="W43" s="251">
        <f>+'FIN-P&amp;L_CWS'!X208</f>
        <v>-196088956.70416668</v>
      </c>
      <c r="X43" s="251">
        <f>+'FIN-P&amp;L_CWS'!Y208</f>
        <v>-205811707.85000002</v>
      </c>
      <c r="Y43" s="251">
        <f>+'FIN-P&amp;L_CWS'!Z208</f>
        <v>-215552973.99583337</v>
      </c>
      <c r="Z43" s="251">
        <f>+'FIN-P&amp;L_CWS'!AA208</f>
        <v>-225275725.14166671</v>
      </c>
      <c r="AA43" s="251">
        <f>+'FIN-P&amp;L_CWS'!AB208</f>
        <v>-235037836.97500005</v>
      </c>
      <c r="AB43" s="251">
        <f>+'FIN-P&amp;L_CWS'!AC208</f>
        <v>-243458972.41979173</v>
      </c>
      <c r="AC43" s="251">
        <f>+'FIN-P&amp;L_CWS'!AD208</f>
        <v>-251966385.46875006</v>
      </c>
      <c r="AD43" s="251">
        <f>+'FIN-P&amp;L_CWS'!AE208</f>
        <v>-260496533.59270841</v>
      </c>
      <c r="AE43" s="251">
        <f>+'FIN-P&amp;L_CWS'!AF208</f>
        <v>-269048270.19166672</v>
      </c>
      <c r="AF43" s="251">
        <f>+'FIN-P&amp;L_CWS'!AG208</f>
        <v>-277601733.47812504</v>
      </c>
      <c r="AG43" s="251">
        <f>+'FIN-P&amp;L_CWS'!AH208</f>
        <v>-286190348.20208335</v>
      </c>
      <c r="AH43" s="251">
        <f>+'FIN-P&amp;L_CWS'!AI208</f>
        <v>-294721334.80104166</v>
      </c>
      <c r="AI43" s="251">
        <f>+'FIN-P&amp;L_CWS'!AJ208</f>
        <v>-303278598.08749998</v>
      </c>
      <c r="AJ43" s="251">
        <f>+'FIN-P&amp;L_CWS'!AK208</f>
        <v>-311779398.8614583</v>
      </c>
      <c r="AK43" s="251">
        <f>+'FIN-P&amp;L_CWS'!AL208</f>
        <v>-320300804.63541663</v>
      </c>
      <c r="AL43" s="251">
        <f>+'FIN-P&amp;L_CWS'!AM208</f>
        <v>-328801605.40937495</v>
      </c>
      <c r="AM43" s="251">
        <f>+'FIN-P&amp;L_CWS'!AN208</f>
        <v>-337219469.25833327</v>
      </c>
      <c r="AN43" s="251">
        <f>+'FIN-P&amp;L_CWS'!AO208</f>
        <v>-347283365.52268225</v>
      </c>
      <c r="AO43" s="251">
        <f>+'FIN-P&amp;L_CWS'!AP208</f>
        <v>-357402326.24203122</v>
      </c>
      <c r="AP43" s="251">
        <f>+'FIN-P&amp;L_CWS'!AQ208</f>
        <v>-367535828.20638019</v>
      </c>
      <c r="AQ43" s="251">
        <f>+'FIN-P&amp;L_CWS'!AR208</f>
        <v>-377690838.62072915</v>
      </c>
      <c r="AR43" s="251">
        <f>+'FIN-P&amp;L_CWS'!AS208</f>
        <v>-387841922.80507809</v>
      </c>
      <c r="AS43" s="251">
        <f>+'FIN-P&amp;L_CWS'!AT208</f>
        <v>-398017451.80942702</v>
      </c>
      <c r="AT43" s="251">
        <f>+'FIN-P&amp;L_CWS'!AU208</f>
        <v>-408151712.22377598</v>
      </c>
      <c r="AU43" s="251">
        <f>+'FIN-P&amp;L_CWS'!AV208</f>
        <v>-418306596.40812492</v>
      </c>
      <c r="AV43" s="251">
        <f>+'FIN-P&amp;L_CWS'!AW208</f>
        <v>-428421194.52747387</v>
      </c>
      <c r="AW43" s="251">
        <f>+'FIN-P&amp;L_CWS'!AX208</f>
        <v>-438556397.64682281</v>
      </c>
      <c r="AX43" s="251">
        <f>+'FIN-P&amp;L_CWS'!AY208</f>
        <v>-448670995.76617175</v>
      </c>
      <c r="AY43" s="251">
        <f>+'FIN-P&amp;L_CWS'!AZ208</f>
        <v>-458731488.7555207</v>
      </c>
      <c r="AZ43" s="251">
        <f>+'FIN-P&amp;L_CWS'!BA208</f>
        <v>-472329944.81045753</v>
      </c>
      <c r="BA43" s="251">
        <f>+'FIN-P&amp;L_CWS'!BB208</f>
        <v>-485940901.23539436</v>
      </c>
      <c r="BB43" s="251">
        <f>+'FIN-P&amp;L_CWS'!BC208</f>
        <v>-499552615.0113312</v>
      </c>
      <c r="BC43" s="251">
        <f>+'FIN-P&amp;L_CWS'!BD208</f>
        <v>-513185837.23726803</v>
      </c>
      <c r="BD43" s="251">
        <f>+'FIN-P&amp;L_CWS'!BE208</f>
        <v>-526802318.66020489</v>
      </c>
      <c r="BE43" s="251">
        <f>+'FIN-P&amp;L_CWS'!BF208</f>
        <v>-540429342.18414176</v>
      </c>
      <c r="BF43" s="251">
        <f>+'FIN-P&amp;L_CWS'!BG208</f>
        <v>-554041814.41007864</v>
      </c>
      <c r="BG43" s="251">
        <f>+'FIN-P&amp;L_CWS'!BH208</f>
        <v>-567662095.83301544</v>
      </c>
      <c r="BH43" s="251">
        <f>+'FIN-P&amp;L_CWS'!BI208</f>
        <v>-581268689.65795231</v>
      </c>
      <c r="BI43" s="251">
        <f>+'FIN-P&amp;L_CWS'!BJ208</f>
        <v>-594895888.48288918</v>
      </c>
      <c r="BJ43" s="251">
        <f>+'FIN-P&amp;L_CWS'!BK208</f>
        <v>-608502482.30782604</v>
      </c>
      <c r="BK43" s="251">
        <f>+'FIN-P&amp;L_CWS'!BL208</f>
        <v>-622091965.08776283</v>
      </c>
    </row>
    <row r="44" spans="1:64" x14ac:dyDescent="0.15">
      <c r="B44" s="33" t="s">
        <v>1124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-9469214</v>
      </c>
      <c r="G44" s="251">
        <f>+'FIN-CASHFLOW_CWS'!G67</f>
        <v>-9482005.1999999993</v>
      </c>
      <c r="H44" s="251">
        <f>+'FIN-CASHFLOW_CWS'!H67</f>
        <v>-9389221.5999999996</v>
      </c>
      <c r="I44" s="251">
        <f>+'FIN-CASHFLOW_CWS'!I67</f>
        <v>-9350568</v>
      </c>
      <c r="J44" s="251">
        <f>+'FIN-CASHFLOW_CWS'!J67</f>
        <v>-9377745.1999999993</v>
      </c>
      <c r="K44" s="251">
        <f>+'FIN-CASHFLOW_CWS'!K67</f>
        <v>-9354781.5999999996</v>
      </c>
      <c r="L44" s="251">
        <f>+'FIN-CASHFLOW_CWS'!L67</f>
        <v>-9331558.8000000007</v>
      </c>
      <c r="M44" s="251">
        <f>+'FIN-CASHFLOW_CWS'!M67</f>
        <v>-9352183.8000000007</v>
      </c>
      <c r="N44" s="251">
        <f>+'FIN-CASHFLOW_CWS'!N67</f>
        <v>-9302208.8000000007</v>
      </c>
      <c r="O44" s="251">
        <f>+'FIN-CASHFLOW_CWS'!O67</f>
        <v>-9444444.5999999996</v>
      </c>
      <c r="P44" s="251">
        <f>+'FIN-CASHFLOW_CWS'!P67</f>
        <v>-11079243.6875</v>
      </c>
      <c r="Q44" s="251">
        <f>+'FIN-CASHFLOW_CWS'!Q67</f>
        <v>-10932201.4375</v>
      </c>
      <c r="R44" s="251">
        <f>+'FIN-CASHFLOW_CWS'!R67</f>
        <v>-10748285</v>
      </c>
      <c r="S44" s="251">
        <f>+'FIN-CASHFLOW_CWS'!S67</f>
        <v>-10755095.875</v>
      </c>
      <c r="T44" s="251">
        <f>+'FIN-CASHFLOW_CWS'!T67</f>
        <v>-10773032</v>
      </c>
      <c r="U44" s="251">
        <f>+'FIN-CASHFLOW_CWS'!U67</f>
        <v>-10669588.8125</v>
      </c>
      <c r="V44" s="251">
        <f>+'FIN-CASHFLOW_CWS'!V67</f>
        <v>-9661567.125</v>
      </c>
      <c r="W44" s="251">
        <f>+'FIN-CASHFLOW_CWS'!W67</f>
        <v>-9682642</v>
      </c>
      <c r="X44" s="251">
        <f>+'FIN-CASHFLOW_CWS'!X67</f>
        <v>-9630461.5625</v>
      </c>
      <c r="Y44" s="251">
        <f>+'FIN-CASHFLOW_CWS'!Y67</f>
        <v>-9739507.8125</v>
      </c>
      <c r="Z44" s="251">
        <f>+'FIN-CASHFLOW_CWS'!Z67</f>
        <v>-9612992.8125</v>
      </c>
      <c r="AA44" s="251">
        <f>+'FIN-CASHFLOW_CWS'!AA67</f>
        <v>-9749984.75</v>
      </c>
      <c r="AB44" s="251">
        <f>+'FIN-CASHFLOW_CWS'!AB67</f>
        <v>-8554545.0281250011</v>
      </c>
      <c r="AC44" s="251">
        <f>+'FIN-CASHFLOW_CWS'!AC67</f>
        <v>-8717970.9656249993</v>
      </c>
      <c r="AD44" s="251">
        <f>+'FIN-CASHFLOW_CWS'!AD67</f>
        <v>-8560592.2906250004</v>
      </c>
      <c r="AE44" s="251">
        <f>+'FIN-CASHFLOW_CWS'!AE67</f>
        <v>-8599110.7656249981</v>
      </c>
      <c r="AF44" s="251">
        <f>+'FIN-CASHFLOW_CWS'!AF67</f>
        <v>-8637081.2031249981</v>
      </c>
      <c r="AG44" s="251">
        <f>+'FIN-CASHFLOW_CWS'!AG67</f>
        <v>-8512142.6406249981</v>
      </c>
      <c r="AH44" s="251">
        <f>+'FIN-CASHFLOW_CWS'!AH67</f>
        <v>-8518565.7656249981</v>
      </c>
      <c r="AI44" s="251">
        <f>+'FIN-CASHFLOW_CWS'!AI67</f>
        <v>-8475641.2031249981</v>
      </c>
      <c r="AJ44" s="251">
        <f>+'FIN-CASHFLOW_CWS'!AJ67</f>
        <v>-8439758.6906249989</v>
      </c>
      <c r="AK44" s="251">
        <f>+'FIN-CASHFLOW_CWS'!AK67</f>
        <v>-8519647.4406249989</v>
      </c>
      <c r="AL44" s="251">
        <f>+'FIN-CASHFLOW_CWS'!AL67</f>
        <v>-8324082.4406249998</v>
      </c>
      <c r="AM44" s="251">
        <f>+'FIN-CASHFLOW_CWS'!AM67</f>
        <v>-8338548.0156249991</v>
      </c>
      <c r="AN44" s="251">
        <f>+'FIN-CASHFLOW_CWS'!AN67</f>
        <v>-10315614.931015626</v>
      </c>
      <c r="AO44" s="251">
        <f>+'FIN-CASHFLOW_CWS'!AO67</f>
        <v>-10343577.386015626</v>
      </c>
      <c r="AP44" s="251">
        <f>+'FIN-CASHFLOW_CWS'!AP67</f>
        <v>-10169316.131015625</v>
      </c>
      <c r="AQ44" s="251">
        <f>+'FIN-CASHFLOW_CWS'!AQ67</f>
        <v>-10206355.081015624</v>
      </c>
      <c r="AR44" s="251">
        <f>+'FIN-CASHFLOW_CWS'!AR67</f>
        <v>-10239553.851015626</v>
      </c>
      <c r="AS44" s="251">
        <f>+'FIN-CASHFLOW_CWS'!AS67</f>
        <v>-10106569.671015624</v>
      </c>
      <c r="AT44" s="251">
        <f>+'FIN-CASHFLOW_CWS'!AT67</f>
        <v>-10109475.081015624</v>
      </c>
      <c r="AU44" s="251">
        <f>+'FIN-CASHFLOW_CWS'!AU67</f>
        <v>-10085889.851015626</v>
      </c>
      <c r="AV44" s="251">
        <f>+'FIN-CASHFLOW_CWS'!AV67</f>
        <v>-10037492.286015626</v>
      </c>
      <c r="AW44" s="251">
        <f>+'FIN-CASHFLOW_CWS'!AW67</f>
        <v>-10133444.786015626</v>
      </c>
      <c r="AX44" s="251">
        <f>+'FIN-CASHFLOW_CWS'!AX67</f>
        <v>-9946627.786015626</v>
      </c>
      <c r="AY44" s="251">
        <f>+'FIN-CASHFLOW_CWS'!AY67</f>
        <v>-9956503.1560156252</v>
      </c>
      <c r="AZ44" s="251">
        <f>+'FIN-CASHFLOW_CWS'!AZ67</f>
        <v>-13839553.621603517</v>
      </c>
      <c r="BA44" s="251">
        <f>+'FIN-CASHFLOW_CWS'!BA67</f>
        <v>-13850015.491603516</v>
      </c>
      <c r="BB44" s="251">
        <f>+'FIN-CASHFLOW_CWS'!BB67</f>
        <v>-13652502.942603514</v>
      </c>
      <c r="BC44" s="251">
        <f>+'FIN-CASHFLOW_CWS'!BC67</f>
        <v>-13687191.292603513</v>
      </c>
      <c r="BD44" s="251">
        <f>+'FIN-CASHFLOW_CWS'!BD67</f>
        <v>-13711552.289603518</v>
      </c>
      <c r="BE44" s="251">
        <f>+'FIN-CASHFLOW_CWS'!BE67</f>
        <v>-13565786.090603516</v>
      </c>
      <c r="BF44" s="251">
        <f>+'FIN-CASHFLOW_CWS'!BF67</f>
        <v>-13573363.792603513</v>
      </c>
      <c r="BG44" s="251">
        <f>+'FIN-CASHFLOW_CWS'!BG67</f>
        <v>-13565761.489603518</v>
      </c>
      <c r="BH44" s="251">
        <f>+'FIN-CASHFLOW_CWS'!BH67</f>
        <v>-13512662.991603516</v>
      </c>
      <c r="BI44" s="251">
        <f>+'FIN-CASHFLOW_CWS'!BI67</f>
        <v>-13625440.491603516</v>
      </c>
      <c r="BJ44" s="251">
        <f>+'FIN-CASHFLOW_CWS'!BJ67</f>
        <v>-13447371.491603516</v>
      </c>
      <c r="BK44" s="251">
        <f>+'FIN-CASHFLOW_CWS'!BK67</f>
        <v>-17122271.34660352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-28324854</v>
      </c>
      <c r="G45" s="251">
        <f>+'FIN-CASHFLOW_CWS'!G70</f>
        <v>-37806859.200000003</v>
      </c>
      <c r="H45" s="251">
        <f>+'FIN-CASHFLOW_CWS'!H70</f>
        <v>-47196080.800000004</v>
      </c>
      <c r="I45" s="251">
        <f>+'FIN-CASHFLOW_CWS'!I70</f>
        <v>-56546648.800000004</v>
      </c>
      <c r="J45" s="251">
        <f>+'FIN-CASHFLOW_CWS'!J70</f>
        <v>-65924394</v>
      </c>
      <c r="K45" s="251">
        <f>+'FIN-CASHFLOW_CWS'!K70</f>
        <v>-75279175.599999994</v>
      </c>
      <c r="L45" s="251">
        <f>+'FIN-CASHFLOW_CWS'!L70</f>
        <v>-84610734.399999991</v>
      </c>
      <c r="M45" s="251">
        <f>+'FIN-CASHFLOW_CWS'!M70</f>
        <v>-93962918.199999988</v>
      </c>
      <c r="N45" s="251">
        <f>+'FIN-CASHFLOW_CWS'!N70</f>
        <v>-103265126.99999999</v>
      </c>
      <c r="O45" s="251">
        <f>+'FIN-CASHFLOW_CWS'!O70</f>
        <v>-112709571.59999998</v>
      </c>
      <c r="P45" s="251">
        <f>+'FIN-CASHFLOW_CWS'!P70</f>
        <v>-123788815.28749998</v>
      </c>
      <c r="Q45" s="251">
        <f>+'FIN-CASHFLOW_CWS'!Q70</f>
        <v>-134721016.72499996</v>
      </c>
      <c r="R45" s="251">
        <f>+'FIN-CASHFLOW_CWS'!R70</f>
        <v>-145469301.72499996</v>
      </c>
      <c r="S45" s="251">
        <f>+'FIN-CASHFLOW_CWS'!S70</f>
        <v>-156224397.59999996</v>
      </c>
      <c r="T45" s="251">
        <f>+'FIN-CASHFLOW_CWS'!T70</f>
        <v>-166997429.59999996</v>
      </c>
      <c r="U45" s="251">
        <f>+'FIN-CASHFLOW_CWS'!U70</f>
        <v>-177667018.41249996</v>
      </c>
      <c r="V45" s="251">
        <f>+'FIN-CASHFLOW_CWS'!V70</f>
        <v>-187328585.53749996</v>
      </c>
      <c r="W45" s="251">
        <f>+'FIN-CASHFLOW_CWS'!W70</f>
        <v>-197011227.53749996</v>
      </c>
      <c r="X45" s="251">
        <f>+'FIN-CASHFLOW_CWS'!X70</f>
        <v>-206641689.09999996</v>
      </c>
      <c r="Y45" s="251">
        <f>+'FIN-CASHFLOW_CWS'!Y70</f>
        <v>-216381196.91249996</v>
      </c>
      <c r="Z45" s="251">
        <f>+'FIN-CASHFLOW_CWS'!Z70</f>
        <v>-225994189.72499996</v>
      </c>
      <c r="AA45" s="251">
        <f>+'FIN-CASHFLOW_CWS'!AA70</f>
        <v>-235744174.47499996</v>
      </c>
      <c r="AB45" s="251">
        <f>+'FIN-CASHFLOW_CWS'!AB70</f>
        <v>-244298719.50312495</v>
      </c>
      <c r="AC45" s="251">
        <f>+'FIN-CASHFLOW_CWS'!AC70</f>
        <v>-253016690.46874994</v>
      </c>
      <c r="AD45" s="251">
        <f>+'FIN-CASHFLOW_CWS'!AD70</f>
        <v>-261577282.75937495</v>
      </c>
      <c r="AE45" s="251">
        <f>+'FIN-CASHFLOW_CWS'!AE70</f>
        <v>-270176393.52499992</v>
      </c>
      <c r="AF45" s="251">
        <f>+'FIN-CASHFLOW_CWS'!AF70</f>
        <v>-278813474.72812492</v>
      </c>
      <c r="AG45" s="251">
        <f>+'FIN-CASHFLOW_CWS'!AG70</f>
        <v>-287325617.36874992</v>
      </c>
      <c r="AH45" s="251">
        <f>+'FIN-CASHFLOW_CWS'!AH70</f>
        <v>-295844183.13437492</v>
      </c>
      <c r="AI45" s="251">
        <f>+'FIN-CASHFLOW_CWS'!AI70</f>
        <v>-304319824.33749992</v>
      </c>
      <c r="AJ45" s="251">
        <f>+'FIN-CASHFLOW_CWS'!AJ70</f>
        <v>-312759583.02812493</v>
      </c>
      <c r="AK45" s="251">
        <f>+'FIN-CASHFLOW_CWS'!AK70</f>
        <v>-321279230.46874994</v>
      </c>
      <c r="AL45" s="251">
        <f>+'FIN-CASHFLOW_CWS'!AL70</f>
        <v>-329603312.90937495</v>
      </c>
      <c r="AM45" s="251">
        <f>+'FIN-CASHFLOW_CWS'!AM70</f>
        <v>-337941860.92499995</v>
      </c>
      <c r="AN45" s="251">
        <f>+'FIN-CASHFLOW_CWS'!AN70</f>
        <v>-348257475.85601556</v>
      </c>
      <c r="AO45" s="251">
        <f>+'FIN-CASHFLOW_CWS'!AO70</f>
        <v>-358601053.24203122</v>
      </c>
      <c r="AP45" s="251">
        <f>+'FIN-CASHFLOW_CWS'!AP70</f>
        <v>-368770369.37304682</v>
      </c>
      <c r="AQ45" s="251">
        <f>+'FIN-CASHFLOW_CWS'!AQ70</f>
        <v>-378976724.45406246</v>
      </c>
      <c r="AR45" s="251">
        <f>+'FIN-CASHFLOW_CWS'!AR70</f>
        <v>-389216278.30507809</v>
      </c>
      <c r="AS45" s="251">
        <f>+'FIN-CASHFLOW_CWS'!AS70</f>
        <v>-399322847.97609371</v>
      </c>
      <c r="AT45" s="251">
        <f>+'FIN-CASHFLOW_CWS'!AT70</f>
        <v>-409432323.05710936</v>
      </c>
      <c r="AU45" s="251">
        <f>+'FIN-CASHFLOW_CWS'!AU70</f>
        <v>-419518212.90812498</v>
      </c>
      <c r="AV45" s="251">
        <f>+'FIN-CASHFLOW_CWS'!AV70</f>
        <v>-429555705.19414061</v>
      </c>
      <c r="AW45" s="251">
        <f>+'FIN-CASHFLOW_CWS'!AW70</f>
        <v>-439689149.98015624</v>
      </c>
      <c r="AX45" s="251">
        <f>+'FIN-CASHFLOW_CWS'!AX70</f>
        <v>-449635777.76617187</v>
      </c>
      <c r="AY45" s="251">
        <f>+'FIN-CASHFLOW_CWS'!AY70</f>
        <v>-459592280.92218751</v>
      </c>
      <c r="AZ45" s="251">
        <f>+'FIN-CASHFLOW_CWS'!AZ70</f>
        <v>-473431834.543791</v>
      </c>
      <c r="BA45" s="251">
        <f>+'FIN-CASHFLOW_CWS'!BA70</f>
        <v>-487281850.03539449</v>
      </c>
      <c r="BB45" s="251">
        <f>+'FIN-CASHFLOW_CWS'!BB70</f>
        <v>-500934352.97799802</v>
      </c>
      <c r="BC45" s="251">
        <f>+'FIN-CASHFLOW_CWS'!BC70</f>
        <v>-514621544.27060151</v>
      </c>
      <c r="BD45" s="251">
        <f>+'FIN-CASHFLOW_CWS'!BD70</f>
        <v>-528333096.56020504</v>
      </c>
      <c r="BE45" s="251">
        <f>+'FIN-CASHFLOW_CWS'!BE70</f>
        <v>-541898882.65080857</v>
      </c>
      <c r="BF45" s="251">
        <f>+'FIN-CASHFLOW_CWS'!BF70</f>
        <v>-555472246.44341207</v>
      </c>
      <c r="BG45" s="251">
        <f>+'FIN-CASHFLOW_CWS'!BG70</f>
        <v>-569038007.93301558</v>
      </c>
      <c r="BH45" s="251">
        <f>+'FIN-CASHFLOW_CWS'!BH70</f>
        <v>-582550670.92461908</v>
      </c>
      <c r="BI45" s="251">
        <f>+'FIN-CASHFLOW_CWS'!BI70</f>
        <v>-596176111.41622257</v>
      </c>
      <c r="BJ45" s="251">
        <f>+'FIN-CASHFLOW_CWS'!BJ70</f>
        <v>-609623482.90782607</v>
      </c>
      <c r="BK45" s="251">
        <f>+'FIN-CASHFLOW_CWS'!BK70</f>
        <v>-626745754.25442958</v>
      </c>
    </row>
    <row r="47" spans="1:64" x14ac:dyDescent="0.15">
      <c r="A47" s="252" t="s">
        <v>963</v>
      </c>
      <c r="C47" s="74" t="s">
        <v>147</v>
      </c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-9330606.8666666653</v>
      </c>
      <c r="H49" s="251">
        <f t="shared" si="3"/>
        <v>-9362483.2666666657</v>
      </c>
      <c r="I49" s="251">
        <f t="shared" si="3"/>
        <v>-9359829.666666666</v>
      </c>
      <c r="J49" s="251">
        <f t="shared" si="3"/>
        <v>-9400146.8666666653</v>
      </c>
      <c r="K49" s="251">
        <f t="shared" si="3"/>
        <v>-9364043.2666666657</v>
      </c>
      <c r="L49" s="251">
        <f t="shared" si="3"/>
        <v>-9365960.4666666668</v>
      </c>
      <c r="M49" s="251">
        <f t="shared" si="3"/>
        <v>-9353825.4666666668</v>
      </c>
      <c r="N49" s="251">
        <f t="shared" si="3"/>
        <v>-9339850.4666666668</v>
      </c>
      <c r="O49" s="251">
        <f t="shared" si="3"/>
        <v>-9351226.2666666657</v>
      </c>
      <c r="P49" s="251">
        <f t="shared" si="3"/>
        <v>-10766336.604166666</v>
      </c>
      <c r="Q49" s="251">
        <f t="shared" si="3"/>
        <v>-10716093.104166666</v>
      </c>
      <c r="R49" s="251">
        <f t="shared" si="3"/>
        <v>-10704757.916666666</v>
      </c>
      <c r="S49" s="251">
        <f t="shared" si="3"/>
        <v>-10723850.041666666</v>
      </c>
      <c r="T49" s="251">
        <f t="shared" si="3"/>
        <v>-10696936.166666666</v>
      </c>
      <c r="U49" s="251">
        <f t="shared" si="3"/>
        <v>-10690836.729166666</v>
      </c>
      <c r="V49" s="251">
        <f t="shared" si="3"/>
        <v>-9714456.708333334</v>
      </c>
      <c r="W49" s="251">
        <f t="shared" si="3"/>
        <v>-9703862.833333334</v>
      </c>
      <c r="X49" s="251">
        <f t="shared" si="3"/>
        <v>-9722751.145833334</v>
      </c>
      <c r="Y49" s="251">
        <f t="shared" si="3"/>
        <v>-9741266.145833334</v>
      </c>
      <c r="Z49" s="251">
        <f t="shared" si="3"/>
        <v>-9722751.145833334</v>
      </c>
      <c r="AA49" s="251">
        <f t="shared" si="3"/>
        <v>-9762111.833333334</v>
      </c>
      <c r="AB49" s="251">
        <f t="shared" si="3"/>
        <v>-8421135.4447916672</v>
      </c>
      <c r="AC49" s="251">
        <f t="shared" si="3"/>
        <v>-8507413.0489583332</v>
      </c>
      <c r="AD49" s="251">
        <f t="shared" si="3"/>
        <v>-8530148.1239583343</v>
      </c>
      <c r="AE49" s="251">
        <f t="shared" si="3"/>
        <v>-8551736.5989583321</v>
      </c>
      <c r="AF49" s="251">
        <f t="shared" si="3"/>
        <v>-8553463.2864583321</v>
      </c>
      <c r="AG49" s="251">
        <f t="shared" si="3"/>
        <v>-8588614.7239583321</v>
      </c>
      <c r="AH49" s="251">
        <f t="shared" si="3"/>
        <v>-8530986.5989583321</v>
      </c>
      <c r="AI49" s="251">
        <f t="shared" si="3"/>
        <v>-8557263.2864583321</v>
      </c>
      <c r="AJ49" s="251">
        <f t="shared" si="3"/>
        <v>-8500800.7739583328</v>
      </c>
      <c r="AK49" s="251">
        <f t="shared" si="3"/>
        <v>-8521405.7739583328</v>
      </c>
      <c r="AL49" s="251">
        <f t="shared" si="3"/>
        <v>-8500800.7739583328</v>
      </c>
      <c r="AM49" s="251">
        <f t="shared" si="3"/>
        <v>-8417863.8489583321</v>
      </c>
      <c r="AN49" s="251">
        <f t="shared" si="3"/>
        <v>-10063896.26434896</v>
      </c>
      <c r="AO49" s="251">
        <f t="shared" si="3"/>
        <v>-10118960.71934896</v>
      </c>
      <c r="AP49" s="251">
        <f t="shared" si="3"/>
        <v>-10133501.964348959</v>
      </c>
      <c r="AQ49" s="251">
        <f t="shared" si="3"/>
        <v>-10155010.414348958</v>
      </c>
      <c r="AR49" s="251">
        <f t="shared" si="3"/>
        <v>-10151084.184348959</v>
      </c>
      <c r="AS49" s="251">
        <f t="shared" si="3"/>
        <v>-10175529.004348958</v>
      </c>
      <c r="AT49" s="251">
        <f t="shared" si="3"/>
        <v>-10134260.414348958</v>
      </c>
      <c r="AU49" s="251">
        <f t="shared" si="3"/>
        <v>-10154884.184348959</v>
      </c>
      <c r="AV49" s="251">
        <f t="shared" si="3"/>
        <v>-10114598.11934896</v>
      </c>
      <c r="AW49" s="251">
        <f t="shared" si="3"/>
        <v>-10135203.11934896</v>
      </c>
      <c r="AX49" s="251">
        <f t="shared" si="3"/>
        <v>-10114598.11934896</v>
      </c>
      <c r="AY49" s="251">
        <f t="shared" si="3"/>
        <v>-10060492.989348959</v>
      </c>
      <c r="AZ49" s="251">
        <f t="shared" si="3"/>
        <v>-13598456.05493685</v>
      </c>
      <c r="BA49" s="251">
        <f t="shared" si="3"/>
        <v>-13610956.42493685</v>
      </c>
      <c r="BB49" s="251">
        <f t="shared" si="3"/>
        <v>-13611713.775936848</v>
      </c>
      <c r="BC49" s="251">
        <f t="shared" si="3"/>
        <v>-13633222.225936847</v>
      </c>
      <c r="BD49" s="251">
        <f t="shared" si="3"/>
        <v>-13616481.422936851</v>
      </c>
      <c r="BE49" s="251">
        <f t="shared" si="3"/>
        <v>-13627023.523936849</v>
      </c>
      <c r="BF49" s="251">
        <f t="shared" si="3"/>
        <v>-13612472.225936847</v>
      </c>
      <c r="BG49" s="251">
        <f t="shared" si="3"/>
        <v>-13620281.422936851</v>
      </c>
      <c r="BH49" s="251">
        <f t="shared" si="3"/>
        <v>-13606593.82493685</v>
      </c>
      <c r="BI49" s="251">
        <f t="shared" si="3"/>
        <v>-13627198.82493685</v>
      </c>
      <c r="BJ49" s="251">
        <f t="shared" si="3"/>
        <v>-13606593.82493685</v>
      </c>
      <c r="BK49" s="251">
        <f t="shared" si="3"/>
        <v>-13589482.77993685</v>
      </c>
    </row>
    <row r="50" spans="1:64" x14ac:dyDescent="0.15">
      <c r="B50" s="33" t="s">
        <v>962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-9469214</v>
      </c>
      <c r="G50" s="251">
        <f t="shared" si="4"/>
        <v>-9482005.1999999993</v>
      </c>
      <c r="H50" s="251">
        <f t="shared" si="4"/>
        <v>-9389221.5999999996</v>
      </c>
      <c r="I50" s="251">
        <f t="shared" si="4"/>
        <v>-9350568</v>
      </c>
      <c r="J50" s="251">
        <f t="shared" si="4"/>
        <v>-9377745.1999999993</v>
      </c>
      <c r="K50" s="251">
        <f t="shared" si="4"/>
        <v>-9354781.5999999996</v>
      </c>
      <c r="L50" s="251">
        <f t="shared" si="4"/>
        <v>-9331558.8000000007</v>
      </c>
      <c r="M50" s="251">
        <f t="shared" si="4"/>
        <v>-9352183.8000000007</v>
      </c>
      <c r="N50" s="251">
        <f t="shared" si="4"/>
        <v>-9302208.8000000007</v>
      </c>
      <c r="O50" s="251">
        <f t="shared" si="4"/>
        <v>-9444444.5999999996</v>
      </c>
      <c r="P50" s="251">
        <f t="shared" si="4"/>
        <v>-11079243.6875</v>
      </c>
      <c r="Q50" s="251">
        <f t="shared" si="4"/>
        <v>-10932201.4375</v>
      </c>
      <c r="R50" s="251">
        <f t="shared" si="4"/>
        <v>-10748285</v>
      </c>
      <c r="S50" s="251">
        <f t="shared" si="4"/>
        <v>-10755095.875</v>
      </c>
      <c r="T50" s="251">
        <f t="shared" si="4"/>
        <v>-10773032</v>
      </c>
      <c r="U50" s="251">
        <f t="shared" si="4"/>
        <v>-10669588.8125</v>
      </c>
      <c r="V50" s="251">
        <f t="shared" si="4"/>
        <v>-9661567.125</v>
      </c>
      <c r="W50" s="251">
        <f t="shared" si="4"/>
        <v>-9682642</v>
      </c>
      <c r="X50" s="251">
        <f t="shared" si="4"/>
        <v>-9630461.5625</v>
      </c>
      <c r="Y50" s="251">
        <f t="shared" si="4"/>
        <v>-9739507.8125</v>
      </c>
      <c r="Z50" s="251">
        <f t="shared" si="4"/>
        <v>-9612992.8125</v>
      </c>
      <c r="AA50" s="251">
        <f t="shared" si="4"/>
        <v>-9749984.75</v>
      </c>
      <c r="AB50" s="251">
        <f t="shared" si="4"/>
        <v>-8554545.0281250011</v>
      </c>
      <c r="AC50" s="251">
        <f t="shared" si="4"/>
        <v>-8717970.9656249993</v>
      </c>
      <c r="AD50" s="251">
        <f t="shared" si="4"/>
        <v>-8560592.2906250004</v>
      </c>
      <c r="AE50" s="251">
        <f t="shared" si="4"/>
        <v>-8599110.7656249981</v>
      </c>
      <c r="AF50" s="251">
        <f t="shared" si="4"/>
        <v>-8637081.2031249981</v>
      </c>
      <c r="AG50" s="251">
        <f t="shared" si="4"/>
        <v>-8512142.6406249981</v>
      </c>
      <c r="AH50" s="251">
        <f t="shared" si="4"/>
        <v>-8518565.7656249981</v>
      </c>
      <c r="AI50" s="251">
        <f t="shared" si="4"/>
        <v>-8475641.2031249981</v>
      </c>
      <c r="AJ50" s="251">
        <f t="shared" si="4"/>
        <v>-8439758.6906249989</v>
      </c>
      <c r="AK50" s="251">
        <f t="shared" si="4"/>
        <v>-8519647.4406249989</v>
      </c>
      <c r="AL50" s="251">
        <f t="shared" si="4"/>
        <v>-8324082.4406249998</v>
      </c>
      <c r="AM50" s="251">
        <f t="shared" si="4"/>
        <v>-8338548.0156249991</v>
      </c>
      <c r="AN50" s="251">
        <f t="shared" si="4"/>
        <v>-10315614.931015626</v>
      </c>
      <c r="AO50" s="251">
        <f t="shared" si="4"/>
        <v>-10343577.386015626</v>
      </c>
      <c r="AP50" s="251">
        <f t="shared" si="4"/>
        <v>-10169316.131015625</v>
      </c>
      <c r="AQ50" s="251">
        <f t="shared" si="4"/>
        <v>-10206355.081015624</v>
      </c>
      <c r="AR50" s="251">
        <f t="shared" si="4"/>
        <v>-10239553.851015626</v>
      </c>
      <c r="AS50" s="251">
        <f t="shared" si="4"/>
        <v>-10106569.671015624</v>
      </c>
      <c r="AT50" s="251">
        <f t="shared" si="4"/>
        <v>-10109475.081015624</v>
      </c>
      <c r="AU50" s="251">
        <f t="shared" si="4"/>
        <v>-10085889.851015626</v>
      </c>
      <c r="AV50" s="251">
        <f t="shared" si="4"/>
        <v>-10037492.286015626</v>
      </c>
      <c r="AW50" s="251">
        <f t="shared" si="4"/>
        <v>-10133444.786015626</v>
      </c>
      <c r="AX50" s="251">
        <f t="shared" si="4"/>
        <v>-9946627.786015626</v>
      </c>
      <c r="AY50" s="251">
        <f t="shared" si="4"/>
        <v>-9956503.1560156252</v>
      </c>
      <c r="AZ50" s="251">
        <f t="shared" si="4"/>
        <v>-13839553.621603517</v>
      </c>
      <c r="BA50" s="251">
        <f t="shared" si="4"/>
        <v>-13850015.491603516</v>
      </c>
      <c r="BB50" s="251">
        <f t="shared" si="4"/>
        <v>-13652502.942603514</v>
      </c>
      <c r="BC50" s="251">
        <f t="shared" si="4"/>
        <v>-13687191.292603513</v>
      </c>
      <c r="BD50" s="251">
        <f t="shared" si="4"/>
        <v>-13711552.289603518</v>
      </c>
      <c r="BE50" s="251">
        <f t="shared" si="4"/>
        <v>-13565786.090603516</v>
      </c>
      <c r="BF50" s="251">
        <f t="shared" si="4"/>
        <v>-13573363.792603513</v>
      </c>
      <c r="BG50" s="251">
        <f t="shared" si="4"/>
        <v>-13565761.489603518</v>
      </c>
      <c r="BH50" s="251">
        <f t="shared" si="4"/>
        <v>-13512662.991603516</v>
      </c>
      <c r="BI50" s="251">
        <f t="shared" si="4"/>
        <v>-13625440.491603516</v>
      </c>
      <c r="BJ50" s="251">
        <f t="shared" si="4"/>
        <v>-13447371.491603516</v>
      </c>
      <c r="BK50" s="251">
        <f t="shared" si="4"/>
        <v>-17122271.34660352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69" t="s">
        <v>35</v>
      </c>
      <c r="E53" s="369"/>
      <c r="F53" s="369"/>
      <c r="G53" s="369"/>
      <c r="H53" s="369"/>
      <c r="I53" s="369"/>
      <c r="J53" s="369"/>
      <c r="K53" s="369"/>
      <c r="L53" s="369"/>
      <c r="M53" s="369"/>
      <c r="N53" s="369"/>
      <c r="O53" s="369"/>
      <c r="P53" s="369" t="s">
        <v>36</v>
      </c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 t="s">
        <v>37</v>
      </c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 t="s">
        <v>38</v>
      </c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 t="s">
        <v>39</v>
      </c>
      <c r="BA53" s="369"/>
      <c r="BB53" s="369"/>
      <c r="BC53" s="369"/>
      <c r="BD53" s="369"/>
      <c r="BE53" s="369"/>
      <c r="BF53" s="369"/>
      <c r="BG53" s="369"/>
      <c r="BH53" s="369"/>
      <c r="BI53" s="369"/>
      <c r="BJ53" s="369"/>
      <c r="BK53" s="369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-9330606.8666666653</v>
      </c>
      <c r="H55" s="251">
        <f t="shared" si="5"/>
        <v>-9362483.2666666657</v>
      </c>
      <c r="I55" s="251">
        <f t="shared" si="5"/>
        <v>-9359829.666666666</v>
      </c>
      <c r="J55" s="251">
        <f t="shared" si="5"/>
        <v>-9400146.8666666653</v>
      </c>
      <c r="K55" s="251">
        <f t="shared" si="5"/>
        <v>-9364043.2666666657</v>
      </c>
      <c r="L55" s="251">
        <f t="shared" si="5"/>
        <v>-9365960.4666666668</v>
      </c>
      <c r="M55" s="251">
        <f t="shared" si="5"/>
        <v>-9353825.4666666668</v>
      </c>
      <c r="N55" s="251">
        <f t="shared" si="5"/>
        <v>-9339850.4666666668</v>
      </c>
      <c r="O55" s="251">
        <f t="shared" si="5"/>
        <v>-9351226.2666666657</v>
      </c>
      <c r="P55" s="251">
        <f t="shared" si="5"/>
        <v>-10766336.604166666</v>
      </c>
      <c r="Q55" s="251">
        <f t="shared" si="5"/>
        <v>-10716093.104166666</v>
      </c>
      <c r="R55" s="251">
        <f t="shared" si="5"/>
        <v>-10704757.916666666</v>
      </c>
      <c r="S55" s="251">
        <f t="shared" si="5"/>
        <v>-10723850.041666666</v>
      </c>
      <c r="T55" s="251">
        <f t="shared" si="5"/>
        <v>-10696936.166666666</v>
      </c>
      <c r="U55" s="251">
        <f t="shared" si="5"/>
        <v>-10690836.729166666</v>
      </c>
      <c r="V55" s="251">
        <f t="shared" si="5"/>
        <v>-9714456.708333334</v>
      </c>
      <c r="W55" s="251">
        <f t="shared" si="5"/>
        <v>-9703862.833333334</v>
      </c>
      <c r="X55" s="251">
        <f t="shared" si="5"/>
        <v>-9722751.145833334</v>
      </c>
      <c r="Y55" s="251">
        <f t="shared" si="5"/>
        <v>-9741266.145833334</v>
      </c>
      <c r="Z55" s="251">
        <f t="shared" si="5"/>
        <v>-9722751.145833334</v>
      </c>
      <c r="AA55" s="251">
        <f t="shared" si="5"/>
        <v>-9762111.833333334</v>
      </c>
      <c r="AB55" s="251">
        <f t="shared" si="5"/>
        <v>-8421135.4447916672</v>
      </c>
      <c r="AC55" s="251">
        <f t="shared" si="5"/>
        <v>-8507413.0489583332</v>
      </c>
      <c r="AD55" s="251">
        <f t="shared" si="5"/>
        <v>-8530148.1239583343</v>
      </c>
      <c r="AE55" s="251">
        <f t="shared" si="5"/>
        <v>-8551736.5989583321</v>
      </c>
      <c r="AF55" s="251">
        <f t="shared" si="5"/>
        <v>-8553463.2864583321</v>
      </c>
      <c r="AG55" s="251">
        <f t="shared" si="5"/>
        <v>-8588614.7239583321</v>
      </c>
      <c r="AH55" s="251">
        <f t="shared" si="5"/>
        <v>-8530986.5989583321</v>
      </c>
      <c r="AI55" s="251">
        <f t="shared" si="5"/>
        <v>-8557263.2864583321</v>
      </c>
      <c r="AJ55" s="251">
        <f t="shared" si="5"/>
        <v>-8500800.7739583328</v>
      </c>
      <c r="AK55" s="251">
        <f t="shared" si="5"/>
        <v>-8521405.7739583328</v>
      </c>
      <c r="AL55" s="251">
        <f t="shared" si="5"/>
        <v>-8500800.7739583328</v>
      </c>
      <c r="AM55" s="251">
        <f t="shared" si="5"/>
        <v>-8417863.8489583321</v>
      </c>
      <c r="AN55" s="251">
        <f t="shared" si="5"/>
        <v>-10063896.26434896</v>
      </c>
      <c r="AO55" s="251">
        <f t="shared" si="5"/>
        <v>-10118960.71934896</v>
      </c>
      <c r="AP55" s="251">
        <f t="shared" si="5"/>
        <v>-10133501.964348959</v>
      </c>
      <c r="AQ55" s="251">
        <f t="shared" si="5"/>
        <v>-10155010.414348958</v>
      </c>
      <c r="AR55" s="251">
        <f t="shared" si="5"/>
        <v>-10151084.184348959</v>
      </c>
      <c r="AS55" s="251">
        <f t="shared" si="5"/>
        <v>-10175529.004348958</v>
      </c>
      <c r="AT55" s="251">
        <f t="shared" si="5"/>
        <v>-10134260.414348958</v>
      </c>
      <c r="AU55" s="251">
        <f t="shared" si="5"/>
        <v>-10154884.184348959</v>
      </c>
      <c r="AV55" s="251">
        <f t="shared" si="5"/>
        <v>-10114598.11934896</v>
      </c>
      <c r="AW55" s="251">
        <f t="shared" si="5"/>
        <v>-10135203.11934896</v>
      </c>
      <c r="AX55" s="251">
        <f t="shared" si="5"/>
        <v>-10114598.11934896</v>
      </c>
      <c r="AY55" s="251">
        <f t="shared" si="5"/>
        <v>-10060492.989348959</v>
      </c>
      <c r="AZ55" s="251">
        <f t="shared" si="5"/>
        <v>-13598456.05493685</v>
      </c>
      <c r="BA55" s="251">
        <f t="shared" si="5"/>
        <v>-13610956.42493685</v>
      </c>
      <c r="BB55" s="251">
        <f t="shared" si="5"/>
        <v>-13611713.775936848</v>
      </c>
      <c r="BC55" s="251">
        <f t="shared" si="5"/>
        <v>-13633222.225936847</v>
      </c>
      <c r="BD55" s="251">
        <f t="shared" si="5"/>
        <v>-13616481.422936851</v>
      </c>
      <c r="BE55" s="251">
        <f t="shared" si="5"/>
        <v>-13627023.523936849</v>
      </c>
      <c r="BF55" s="251">
        <f t="shared" si="5"/>
        <v>-13612472.225936847</v>
      </c>
      <c r="BG55" s="251">
        <f t="shared" si="5"/>
        <v>-13620281.422936851</v>
      </c>
      <c r="BH55" s="251">
        <f t="shared" si="5"/>
        <v>-13606593.82493685</v>
      </c>
      <c r="BI55" s="251">
        <f t="shared" si="5"/>
        <v>-13627198.82493685</v>
      </c>
      <c r="BJ55" s="251">
        <f t="shared" si="5"/>
        <v>-13606593.82493685</v>
      </c>
      <c r="BK55" s="251">
        <f t="shared" si="5"/>
        <v>-13589482.77993685</v>
      </c>
    </row>
    <row r="56" spans="1:64" x14ac:dyDescent="0.15">
      <c r="B56" s="33" t="s">
        <v>1122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-37474460.866666667</v>
      </c>
      <c r="H56" s="251">
        <f t="shared" si="6"/>
        <v>-46836944.133333333</v>
      </c>
      <c r="I56" s="251">
        <f t="shared" si="6"/>
        <v>-56196773.799999997</v>
      </c>
      <c r="J56" s="251">
        <f t="shared" si="6"/>
        <v>-65596920.666666664</v>
      </c>
      <c r="K56" s="251">
        <f t="shared" si="6"/>
        <v>-74960963.933333337</v>
      </c>
      <c r="L56" s="251">
        <f t="shared" si="6"/>
        <v>-84326924.400000006</v>
      </c>
      <c r="M56" s="251">
        <f t="shared" si="6"/>
        <v>-93680749.866666675</v>
      </c>
      <c r="N56" s="251">
        <f t="shared" si="6"/>
        <v>-103020600.33333334</v>
      </c>
      <c r="O56" s="251">
        <f t="shared" si="6"/>
        <v>-112371826.60000001</v>
      </c>
      <c r="P56" s="251">
        <f t="shared" si="6"/>
        <v>-123138163.20416668</v>
      </c>
      <c r="Q56" s="251">
        <f t="shared" si="6"/>
        <v>-133854256.30833335</v>
      </c>
      <c r="R56" s="251">
        <f t="shared" si="6"/>
        <v>-144559014.22500002</v>
      </c>
      <c r="S56" s="251">
        <f t="shared" si="5"/>
        <v>-155282864.26666668</v>
      </c>
      <c r="T56" s="251">
        <f t="shared" si="5"/>
        <v>-165979800.43333334</v>
      </c>
      <c r="U56" s="251">
        <f t="shared" si="5"/>
        <v>-176670637.16249999</v>
      </c>
      <c r="V56" s="251">
        <f t="shared" si="5"/>
        <v>-186385093.87083334</v>
      </c>
      <c r="W56" s="251">
        <f t="shared" si="5"/>
        <v>-196088956.70416668</v>
      </c>
      <c r="X56" s="251">
        <f t="shared" si="5"/>
        <v>-205811707.85000002</v>
      </c>
      <c r="Y56" s="251">
        <f t="shared" si="5"/>
        <v>-215552973.99583337</v>
      </c>
      <c r="Z56" s="251">
        <f t="shared" si="5"/>
        <v>-225275725.14166671</v>
      </c>
      <c r="AA56" s="251">
        <f t="shared" si="5"/>
        <v>-235037836.97500005</v>
      </c>
      <c r="AB56" s="251">
        <f t="shared" si="5"/>
        <v>-243458972.41979173</v>
      </c>
      <c r="AC56" s="251">
        <f t="shared" si="5"/>
        <v>-251966385.46875006</v>
      </c>
      <c r="AD56" s="251">
        <f t="shared" si="5"/>
        <v>-260496533.59270841</v>
      </c>
      <c r="AE56" s="251">
        <f t="shared" si="5"/>
        <v>-269048270.19166672</v>
      </c>
      <c r="AF56" s="251">
        <f t="shared" si="5"/>
        <v>-277601733.47812504</v>
      </c>
      <c r="AG56" s="251">
        <f t="shared" si="5"/>
        <v>-286190348.20208335</v>
      </c>
      <c r="AH56" s="251">
        <f t="shared" si="5"/>
        <v>-294721334.80104166</v>
      </c>
      <c r="AI56" s="251">
        <f t="shared" si="5"/>
        <v>-303278598.08749998</v>
      </c>
      <c r="AJ56" s="251">
        <f t="shared" si="5"/>
        <v>-311779398.8614583</v>
      </c>
      <c r="AK56" s="251">
        <f t="shared" si="5"/>
        <v>-320300804.63541663</v>
      </c>
      <c r="AL56" s="251">
        <f t="shared" si="5"/>
        <v>-328801605.40937495</v>
      </c>
      <c r="AM56" s="251">
        <f t="shared" si="5"/>
        <v>-337219469.25833327</v>
      </c>
      <c r="AN56" s="251">
        <f t="shared" si="5"/>
        <v>-347283365.52268225</v>
      </c>
      <c r="AO56" s="251">
        <f t="shared" si="5"/>
        <v>-357402326.24203122</v>
      </c>
      <c r="AP56" s="251">
        <f t="shared" si="5"/>
        <v>-367535828.20638019</v>
      </c>
      <c r="AQ56" s="251">
        <f t="shared" si="5"/>
        <v>-377690838.62072915</v>
      </c>
      <c r="AR56" s="251">
        <f t="shared" si="5"/>
        <v>-387841922.80507809</v>
      </c>
      <c r="AS56" s="251">
        <f t="shared" si="5"/>
        <v>-398017451.80942702</v>
      </c>
      <c r="AT56" s="251">
        <f t="shared" si="5"/>
        <v>-408151712.22377598</v>
      </c>
      <c r="AU56" s="251">
        <f t="shared" si="5"/>
        <v>-418306596.40812492</v>
      </c>
      <c r="AV56" s="251">
        <f t="shared" si="5"/>
        <v>-428421194.52747387</v>
      </c>
      <c r="AW56" s="251">
        <f t="shared" si="5"/>
        <v>-438556397.64682281</v>
      </c>
      <c r="AX56" s="251">
        <f t="shared" si="5"/>
        <v>-448670995.76617175</v>
      </c>
      <c r="AY56" s="251">
        <f t="shared" si="5"/>
        <v>-458731488.7555207</v>
      </c>
      <c r="AZ56" s="251">
        <f t="shared" si="5"/>
        <v>-472329944.81045753</v>
      </c>
      <c r="BA56" s="251">
        <f t="shared" si="5"/>
        <v>-485940901.23539436</v>
      </c>
      <c r="BB56" s="251">
        <f t="shared" si="5"/>
        <v>-499552615.0113312</v>
      </c>
      <c r="BC56" s="251">
        <f t="shared" si="5"/>
        <v>-513185837.23726803</v>
      </c>
      <c r="BD56" s="251">
        <f t="shared" si="5"/>
        <v>-526802318.66020489</v>
      </c>
      <c r="BE56" s="251">
        <f t="shared" si="5"/>
        <v>-540429342.18414176</v>
      </c>
      <c r="BF56" s="251">
        <f t="shared" si="5"/>
        <v>-554041814.41007864</v>
      </c>
      <c r="BG56" s="251">
        <f t="shared" si="5"/>
        <v>-567662095.83301544</v>
      </c>
      <c r="BH56" s="251">
        <f t="shared" si="5"/>
        <v>-581268689.65795231</v>
      </c>
      <c r="BI56" s="251">
        <f t="shared" si="5"/>
        <v>-594895888.48288918</v>
      </c>
      <c r="BJ56" s="251">
        <f t="shared" si="5"/>
        <v>-608502482.30782604</v>
      </c>
      <c r="BK56" s="251">
        <f t="shared" si="5"/>
        <v>-622091965.08776283</v>
      </c>
    </row>
    <row r="57" spans="1:64" x14ac:dyDescent="0.15">
      <c r="B57" s="33" t="s">
        <v>962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-9469214</v>
      </c>
      <c r="G57" s="251">
        <f t="shared" si="5"/>
        <v>-9482005.1999999993</v>
      </c>
      <c r="H57" s="251">
        <f t="shared" si="5"/>
        <v>-9389221.5999999996</v>
      </c>
      <c r="I57" s="251">
        <f t="shared" si="5"/>
        <v>-9350568</v>
      </c>
      <c r="J57" s="251">
        <f t="shared" si="5"/>
        <v>-9377745.1999999993</v>
      </c>
      <c r="K57" s="251">
        <f t="shared" si="5"/>
        <v>-9354781.5999999996</v>
      </c>
      <c r="L57" s="251">
        <f t="shared" si="5"/>
        <v>-9331558.8000000007</v>
      </c>
      <c r="M57" s="251">
        <f t="shared" si="5"/>
        <v>-9352183.8000000007</v>
      </c>
      <c r="N57" s="251">
        <f t="shared" si="5"/>
        <v>-9302208.8000000007</v>
      </c>
      <c r="O57" s="251">
        <f t="shared" si="5"/>
        <v>-9444444.5999999996</v>
      </c>
      <c r="P57" s="251">
        <f t="shared" si="5"/>
        <v>-11079243.6875</v>
      </c>
      <c r="Q57" s="251">
        <f t="shared" si="5"/>
        <v>-10932201.4375</v>
      </c>
      <c r="R57" s="251">
        <f t="shared" si="5"/>
        <v>-10748285</v>
      </c>
      <c r="S57" s="251">
        <f t="shared" si="5"/>
        <v>-10755095.875</v>
      </c>
      <c r="T57" s="251">
        <f t="shared" si="5"/>
        <v>-10773032</v>
      </c>
      <c r="U57" s="251">
        <f t="shared" si="5"/>
        <v>-10669588.8125</v>
      </c>
      <c r="V57" s="251">
        <f t="shared" si="5"/>
        <v>-9661567.125</v>
      </c>
      <c r="W57" s="251">
        <f t="shared" si="5"/>
        <v>-9682642</v>
      </c>
      <c r="X57" s="251">
        <f t="shared" si="5"/>
        <v>-9630461.5625</v>
      </c>
      <c r="Y57" s="251">
        <f t="shared" si="5"/>
        <v>-9739507.8125</v>
      </c>
      <c r="Z57" s="251">
        <f t="shared" si="5"/>
        <v>-9612992.8125</v>
      </c>
      <c r="AA57" s="251">
        <f t="shared" si="5"/>
        <v>-9749984.75</v>
      </c>
      <c r="AB57" s="251">
        <f t="shared" si="5"/>
        <v>-8554545.0281250011</v>
      </c>
      <c r="AC57" s="251">
        <f t="shared" si="5"/>
        <v>-8717970.9656249993</v>
      </c>
      <c r="AD57" s="251">
        <f t="shared" si="5"/>
        <v>-8560592.2906250004</v>
      </c>
      <c r="AE57" s="251">
        <f t="shared" si="5"/>
        <v>-8599110.7656249981</v>
      </c>
      <c r="AF57" s="251">
        <f t="shared" si="5"/>
        <v>-8637081.2031249981</v>
      </c>
      <c r="AG57" s="251">
        <f t="shared" si="5"/>
        <v>-8512142.6406249981</v>
      </c>
      <c r="AH57" s="251">
        <f t="shared" si="5"/>
        <v>-8518565.7656249981</v>
      </c>
      <c r="AI57" s="251">
        <f t="shared" si="5"/>
        <v>-8475641.2031249981</v>
      </c>
      <c r="AJ57" s="251">
        <f t="shared" si="5"/>
        <v>-8439758.6906249989</v>
      </c>
      <c r="AK57" s="251">
        <f t="shared" si="5"/>
        <v>-8519647.4406249989</v>
      </c>
      <c r="AL57" s="251">
        <f t="shared" si="5"/>
        <v>-8324082.4406249998</v>
      </c>
      <c r="AM57" s="251">
        <f t="shared" si="5"/>
        <v>-8338548.0156249991</v>
      </c>
      <c r="AN57" s="251">
        <f t="shared" si="5"/>
        <v>-10315614.931015626</v>
      </c>
      <c r="AO57" s="251">
        <f t="shared" si="5"/>
        <v>-10343577.386015626</v>
      </c>
      <c r="AP57" s="251">
        <f t="shared" si="5"/>
        <v>-10169316.131015625</v>
      </c>
      <c r="AQ57" s="251">
        <f t="shared" si="5"/>
        <v>-10206355.081015624</v>
      </c>
      <c r="AR57" s="251">
        <f t="shared" si="5"/>
        <v>-10239553.851015626</v>
      </c>
      <c r="AS57" s="251">
        <f t="shared" si="5"/>
        <v>-10106569.671015624</v>
      </c>
      <c r="AT57" s="251">
        <f t="shared" si="5"/>
        <v>-10109475.081015624</v>
      </c>
      <c r="AU57" s="251">
        <f t="shared" si="5"/>
        <v>-10085889.851015626</v>
      </c>
      <c r="AV57" s="251">
        <f t="shared" si="5"/>
        <v>-10037492.286015626</v>
      </c>
      <c r="AW57" s="251">
        <f t="shared" si="5"/>
        <v>-10133444.786015626</v>
      </c>
      <c r="AX57" s="251">
        <f t="shared" si="5"/>
        <v>-9946627.786015626</v>
      </c>
      <c r="AY57" s="251">
        <f t="shared" si="5"/>
        <v>-9956503.1560156252</v>
      </c>
      <c r="AZ57" s="251">
        <f t="shared" si="5"/>
        <v>-13839553.621603517</v>
      </c>
      <c r="BA57" s="251">
        <f t="shared" si="5"/>
        <v>-13850015.491603516</v>
      </c>
      <c r="BB57" s="251">
        <f t="shared" si="5"/>
        <v>-13652502.942603514</v>
      </c>
      <c r="BC57" s="251">
        <f t="shared" si="5"/>
        <v>-13687191.292603513</v>
      </c>
      <c r="BD57" s="251">
        <f t="shared" si="5"/>
        <v>-13711552.289603518</v>
      </c>
      <c r="BE57" s="251">
        <f t="shared" si="5"/>
        <v>-13565786.090603516</v>
      </c>
      <c r="BF57" s="251">
        <f t="shared" si="5"/>
        <v>-13573363.792603513</v>
      </c>
      <c r="BG57" s="251">
        <f t="shared" si="5"/>
        <v>-13565761.489603518</v>
      </c>
      <c r="BH57" s="251">
        <f t="shared" si="5"/>
        <v>-13512662.991603516</v>
      </c>
      <c r="BI57" s="251">
        <f t="shared" si="5"/>
        <v>-13625440.491603516</v>
      </c>
      <c r="BJ57" s="251">
        <f t="shared" si="5"/>
        <v>-13447371.491603516</v>
      </c>
      <c r="BK57" s="251">
        <f t="shared" si="5"/>
        <v>-17122271.34660352</v>
      </c>
      <c r="BL57" s="66"/>
    </row>
    <row r="58" spans="1:64" x14ac:dyDescent="0.15">
      <c r="B58" s="33" t="s">
        <v>1123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-28324854</v>
      </c>
      <c r="G58" s="251">
        <f t="shared" si="5"/>
        <v>-37806859.200000003</v>
      </c>
      <c r="H58" s="251">
        <f t="shared" si="5"/>
        <v>-47196080.800000004</v>
      </c>
      <c r="I58" s="251">
        <f t="shared" si="5"/>
        <v>-56546648.800000004</v>
      </c>
      <c r="J58" s="251">
        <f t="shared" si="5"/>
        <v>-65924394</v>
      </c>
      <c r="K58" s="251">
        <f t="shared" si="5"/>
        <v>-75279175.599999994</v>
      </c>
      <c r="L58" s="251">
        <f t="shared" si="5"/>
        <v>-84610734.399999991</v>
      </c>
      <c r="M58" s="251">
        <f t="shared" si="5"/>
        <v>-93962918.199999988</v>
      </c>
      <c r="N58" s="251">
        <f t="shared" si="5"/>
        <v>-103265126.99999999</v>
      </c>
      <c r="O58" s="251">
        <f t="shared" si="5"/>
        <v>-112709571.59999998</v>
      </c>
      <c r="P58" s="251">
        <f t="shared" si="5"/>
        <v>-123788815.28749998</v>
      </c>
      <c r="Q58" s="251">
        <f t="shared" si="5"/>
        <v>-134721016.72499996</v>
      </c>
      <c r="R58" s="251">
        <f t="shared" si="5"/>
        <v>-145469301.72499996</v>
      </c>
      <c r="S58" s="251">
        <f t="shared" si="5"/>
        <v>-156224397.59999996</v>
      </c>
      <c r="T58" s="251">
        <f t="shared" si="5"/>
        <v>-166997429.59999996</v>
      </c>
      <c r="U58" s="251">
        <f t="shared" si="5"/>
        <v>-177667018.41249996</v>
      </c>
      <c r="V58" s="251">
        <f t="shared" si="5"/>
        <v>-187328585.53749996</v>
      </c>
      <c r="W58" s="251">
        <f t="shared" si="5"/>
        <v>-197011227.53749996</v>
      </c>
      <c r="X58" s="251">
        <f t="shared" si="5"/>
        <v>-206641689.09999996</v>
      </c>
      <c r="Y58" s="251">
        <f t="shared" si="5"/>
        <v>-216381196.91249996</v>
      </c>
      <c r="Z58" s="251">
        <f t="shared" si="5"/>
        <v>-225994189.72499996</v>
      </c>
      <c r="AA58" s="251">
        <f t="shared" si="5"/>
        <v>-235744174.47499996</v>
      </c>
      <c r="AB58" s="251">
        <f t="shared" si="5"/>
        <v>-244298719.50312495</v>
      </c>
      <c r="AC58" s="251">
        <f t="shared" si="5"/>
        <v>-253016690.46874994</v>
      </c>
      <c r="AD58" s="251">
        <f t="shared" si="5"/>
        <v>-261577282.75937495</v>
      </c>
      <c r="AE58" s="251">
        <f t="shared" si="5"/>
        <v>-270176393.52499992</v>
      </c>
      <c r="AF58" s="251">
        <f t="shared" si="5"/>
        <v>-278813474.72812492</v>
      </c>
      <c r="AG58" s="251">
        <f t="shared" si="5"/>
        <v>-287325617.36874992</v>
      </c>
      <c r="AH58" s="251">
        <f t="shared" si="5"/>
        <v>-295844183.13437492</v>
      </c>
      <c r="AI58" s="251">
        <f t="shared" si="5"/>
        <v>-304319824.33749992</v>
      </c>
      <c r="AJ58" s="251">
        <f t="shared" si="5"/>
        <v>-312759583.02812493</v>
      </c>
      <c r="AK58" s="251">
        <f t="shared" si="5"/>
        <v>-321279230.46874994</v>
      </c>
      <c r="AL58" s="251">
        <f t="shared" si="5"/>
        <v>-329603312.90937495</v>
      </c>
      <c r="AM58" s="251">
        <f t="shared" si="5"/>
        <v>-337941860.92499995</v>
      </c>
      <c r="AN58" s="251">
        <f t="shared" si="5"/>
        <v>-348257475.85601556</v>
      </c>
      <c r="AO58" s="251">
        <f t="shared" si="5"/>
        <v>-358601053.24203122</v>
      </c>
      <c r="AP58" s="251">
        <f t="shared" si="5"/>
        <v>-368770369.37304682</v>
      </c>
      <c r="AQ58" s="251">
        <f t="shared" si="5"/>
        <v>-378976724.45406246</v>
      </c>
      <c r="AR58" s="251">
        <f t="shared" si="5"/>
        <v>-389216278.30507809</v>
      </c>
      <c r="AS58" s="251">
        <f t="shared" si="5"/>
        <v>-399322847.97609371</v>
      </c>
      <c r="AT58" s="251">
        <f t="shared" si="5"/>
        <v>-409432323.05710936</v>
      </c>
      <c r="AU58" s="251">
        <f t="shared" si="5"/>
        <v>-419518212.90812498</v>
      </c>
      <c r="AV58" s="251">
        <f t="shared" si="5"/>
        <v>-429555705.19414061</v>
      </c>
      <c r="AW58" s="251">
        <f t="shared" si="5"/>
        <v>-439689149.98015624</v>
      </c>
      <c r="AX58" s="251">
        <f t="shared" si="5"/>
        <v>-449635777.76617187</v>
      </c>
      <c r="AY58" s="251">
        <f t="shared" si="5"/>
        <v>-459592280.92218751</v>
      </c>
      <c r="AZ58" s="251">
        <f t="shared" si="5"/>
        <v>-473431834.543791</v>
      </c>
      <c r="BA58" s="251">
        <f t="shared" si="5"/>
        <v>-487281850.03539449</v>
      </c>
      <c r="BB58" s="251">
        <f t="shared" si="5"/>
        <v>-500934352.97799802</v>
      </c>
      <c r="BC58" s="251">
        <f t="shared" si="5"/>
        <v>-514621544.27060151</v>
      </c>
      <c r="BD58" s="251">
        <f t="shared" si="5"/>
        <v>-528333096.56020504</v>
      </c>
      <c r="BE58" s="251">
        <f t="shared" si="5"/>
        <v>-541898882.65080857</v>
      </c>
      <c r="BF58" s="251">
        <f t="shared" si="5"/>
        <v>-555472246.44341207</v>
      </c>
      <c r="BG58" s="251">
        <f t="shared" si="5"/>
        <v>-569038007.93301558</v>
      </c>
      <c r="BH58" s="251">
        <f t="shared" si="5"/>
        <v>-582550670.92461908</v>
      </c>
      <c r="BI58" s="251">
        <f t="shared" si="5"/>
        <v>-596176111.41622257</v>
      </c>
      <c r="BJ58" s="251">
        <f t="shared" si="5"/>
        <v>-609623482.90782607</v>
      </c>
      <c r="BK58" s="251">
        <f t="shared" si="5"/>
        <v>-626745754.25442958</v>
      </c>
    </row>
    <row r="59" spans="1:64" x14ac:dyDescent="0.15">
      <c r="B59" s="33" t="s">
        <v>1125</v>
      </c>
      <c r="C59" s="260">
        <f>+'FIN-CASHFLOW_CWS'!C58</f>
        <v>47167488.800000004</v>
      </c>
      <c r="D59" s="260">
        <f>+'FIN-CASHFLOW_CWS'!D58</f>
        <v>37736264.800000004</v>
      </c>
      <c r="E59" s="260">
        <f>+'FIN-CASHFLOW_CWS'!E58</f>
        <v>28340440.800000004</v>
      </c>
      <c r="F59" s="260">
        <f>+'FIN-CASHFLOW_CWS'!F58</f>
        <v>18871226.800000004</v>
      </c>
      <c r="G59" s="260">
        <f>+'FIN-CASHFLOW_CWS'!G58</f>
        <v>9389221.6000000052</v>
      </c>
      <c r="H59" s="260">
        <f>+'FIN-CASHFLOW_CWS'!H58</f>
        <v>56069046.199999988</v>
      </c>
      <c r="I59" s="260">
        <f>+'FIN-CASHFLOW_CWS'!I58</f>
        <v>46718478.199999988</v>
      </c>
      <c r="J59" s="260">
        <f>+'FIN-CASHFLOW_CWS'!J58</f>
        <v>37340732.999999985</v>
      </c>
      <c r="K59" s="260">
        <f>+'FIN-CASHFLOW_CWS'!K58</f>
        <v>27985951.399999984</v>
      </c>
      <c r="L59" s="260">
        <f>+'FIN-CASHFLOW_CWS'!L58</f>
        <v>18654392.599999983</v>
      </c>
      <c r="M59" s="260">
        <f>+'FIN-CASHFLOW_CWS'!M58</f>
        <v>9302208.7999999821</v>
      </c>
      <c r="N59" s="260">
        <f>+'FIN-CASHFLOW_CWS'!N58</f>
        <v>52959270.599999964</v>
      </c>
      <c r="O59" s="260">
        <f>+'FIN-CASHFLOW_CWS'!O58</f>
        <v>43514825.999999963</v>
      </c>
      <c r="P59" s="260">
        <f>+'FIN-CASHFLOW_CWS'!P58</f>
        <v>32435582.312499963</v>
      </c>
      <c r="Q59" s="260">
        <f>+'FIN-CASHFLOW_CWS'!Q58</f>
        <v>21503380.874999963</v>
      </c>
      <c r="R59" s="260">
        <f>+'FIN-CASHFLOW_CWS'!R58</f>
        <v>10755095.874999963</v>
      </c>
      <c r="S59" s="260">
        <f>+'FIN-CASHFLOW_CWS'!S58</f>
        <v>-3.7252902984619141E-8</v>
      </c>
      <c r="T59" s="260">
        <f>+'FIN-CASHFLOW_CWS'!T58</f>
        <v>-10773032.000000037</v>
      </c>
      <c r="U59" s="260">
        <f>+'FIN-CASHFLOW_CWS'!U58</f>
        <v>-21442620.812500037</v>
      </c>
      <c r="V59" s="260">
        <f>+'FIN-CASHFLOW_CWS'!V58</f>
        <v>-31104187.937500037</v>
      </c>
      <c r="W59" s="260">
        <f>+'FIN-CASHFLOW_CWS'!W58</f>
        <v>-40786829.937500037</v>
      </c>
      <c r="X59" s="260">
        <f>+'FIN-CASHFLOW_CWS'!X58</f>
        <v>-50417291.500000037</v>
      </c>
      <c r="Y59" s="260">
        <f>+'FIN-CASHFLOW_CWS'!Y58</f>
        <v>-60156799.312500037</v>
      </c>
      <c r="Z59" s="260">
        <f>+'FIN-CASHFLOW_CWS'!Z58</f>
        <v>-69769792.12500003</v>
      </c>
      <c r="AA59" s="260">
        <f>+'FIN-CASHFLOW_CWS'!AA58</f>
        <v>-79519776.87500003</v>
      </c>
      <c r="AB59" s="260">
        <f>+'FIN-CASHFLOW_CWS'!AB58</f>
        <v>-88074321.903125033</v>
      </c>
      <c r="AC59" s="260">
        <f>+'FIN-CASHFLOW_CWS'!AC58</f>
        <v>-96792292.868750036</v>
      </c>
      <c r="AD59" s="260">
        <f>+'FIN-CASHFLOW_CWS'!AD58</f>
        <v>-105352885.15937504</v>
      </c>
      <c r="AE59" s="260">
        <f>+'FIN-CASHFLOW_CWS'!AE58</f>
        <v>-113951995.92500004</v>
      </c>
      <c r="AF59" s="260">
        <f>+'FIN-CASHFLOW_CWS'!AF58</f>
        <v>-122589077.12812504</v>
      </c>
      <c r="AG59" s="260">
        <f>+'FIN-CASHFLOW_CWS'!AG58</f>
        <v>-131101219.76875004</v>
      </c>
      <c r="AH59" s="260">
        <f>+'FIN-CASHFLOW_CWS'!AH58</f>
        <v>-139619785.53437504</v>
      </c>
      <c r="AI59" s="260">
        <f>+'FIN-CASHFLOW_CWS'!AI58</f>
        <v>-148095426.73750004</v>
      </c>
      <c r="AJ59" s="260">
        <f>+'FIN-CASHFLOW_CWS'!AJ58</f>
        <v>-156535185.42812505</v>
      </c>
      <c r="AK59" s="260">
        <f>+'FIN-CASHFLOW_CWS'!AK58</f>
        <v>-165054832.86875007</v>
      </c>
      <c r="AL59" s="260">
        <f>+'FIN-CASHFLOW_CWS'!AL58</f>
        <v>-173378915.30937508</v>
      </c>
      <c r="AM59" s="260">
        <f>+'FIN-CASHFLOW_CWS'!AM58</f>
        <v>-181717463.32500008</v>
      </c>
      <c r="AN59" s="260">
        <f>+'FIN-CASHFLOW_CWS'!AN58</f>
        <v>-192033078.25601572</v>
      </c>
      <c r="AO59" s="260">
        <f>+'FIN-CASHFLOW_CWS'!AO58</f>
        <v>-202376655.64203134</v>
      </c>
      <c r="AP59" s="260">
        <f>+'FIN-CASHFLOW_CWS'!AP58</f>
        <v>-212545971.77304697</v>
      </c>
      <c r="AQ59" s="260">
        <f>+'FIN-CASHFLOW_CWS'!AQ58</f>
        <v>-222752326.85406259</v>
      </c>
      <c r="AR59" s="260">
        <f>+'FIN-CASHFLOW_CWS'!AR58</f>
        <v>-232991880.70507821</v>
      </c>
      <c r="AS59" s="260">
        <f>+'FIN-CASHFLOW_CWS'!AS58</f>
        <v>-243098450.37609383</v>
      </c>
      <c r="AT59" s="260">
        <f>+'FIN-CASHFLOW_CWS'!AT58</f>
        <v>-253207925.45710945</v>
      </c>
      <c r="AU59" s="260">
        <f>+'FIN-CASHFLOW_CWS'!AU58</f>
        <v>-263293815.30812508</v>
      </c>
      <c r="AV59" s="260">
        <f>+'FIN-CASHFLOW_CWS'!AV58</f>
        <v>-273331307.59414071</v>
      </c>
      <c r="AW59" s="260">
        <f>+'FIN-CASHFLOW_CWS'!AW58</f>
        <v>-283464752.38015634</v>
      </c>
      <c r="AX59" s="260">
        <f>+'FIN-CASHFLOW_CWS'!AX58</f>
        <v>-293411380.16617197</v>
      </c>
      <c r="AY59" s="260">
        <f>+'FIN-CASHFLOW_CWS'!AY58</f>
        <v>-303367883.3221876</v>
      </c>
      <c r="AZ59" s="260">
        <f>+'FIN-CASHFLOW_CWS'!AZ58</f>
        <v>-317207436.94379109</v>
      </c>
      <c r="BA59" s="260">
        <f>+'FIN-CASHFLOW_CWS'!BA58</f>
        <v>-331057452.43539459</v>
      </c>
      <c r="BB59" s="260">
        <f>+'FIN-CASHFLOW_CWS'!BB58</f>
        <v>-344709955.37799811</v>
      </c>
      <c r="BC59" s="260">
        <f>+'FIN-CASHFLOW_CWS'!BC58</f>
        <v>-358397146.67060161</v>
      </c>
      <c r="BD59" s="260">
        <f>+'FIN-CASHFLOW_CWS'!BD58</f>
        <v>-372108698.96020514</v>
      </c>
      <c r="BE59" s="260">
        <f>+'FIN-CASHFLOW_CWS'!BE58</f>
        <v>-385674485.05080867</v>
      </c>
      <c r="BF59" s="260">
        <f>+'FIN-CASHFLOW_CWS'!BF58</f>
        <v>-399247848.84341216</v>
      </c>
      <c r="BG59" s="260">
        <f>+'FIN-CASHFLOW_CWS'!BG58</f>
        <v>-412813610.33301568</v>
      </c>
      <c r="BH59" s="260">
        <f>+'FIN-CASHFLOW_CWS'!BH58</f>
        <v>-426326273.32461917</v>
      </c>
      <c r="BI59" s="260">
        <f>+'FIN-CASHFLOW_CWS'!BI58</f>
        <v>-439951713.81622267</v>
      </c>
      <c r="BJ59" s="260">
        <f>+'FIN-CASHFLOW_CWS'!BJ58</f>
        <v>-453399085.30782616</v>
      </c>
      <c r="BK59" s="260">
        <f>+'FIN-CASHFLOW_CWS'!BK58</f>
        <v>-470521356.65442967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9" t="s">
        <v>318</v>
      </c>
      <c r="B2" s="369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267720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-3871601.9500000011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9" t="s">
        <v>36</v>
      </c>
      <c r="Q41" s="369"/>
      <c r="R41" s="369"/>
      <c r="S41" s="369"/>
      <c r="T41" s="369"/>
      <c r="U41" s="369"/>
      <c r="V41" s="369"/>
      <c r="W41" s="369"/>
      <c r="X41" s="369"/>
      <c r="Y41" s="369"/>
      <c r="Z41" s="369"/>
      <c r="AA41" s="369"/>
      <c r="AB41" s="369" t="s">
        <v>37</v>
      </c>
      <c r="AC41" s="369"/>
      <c r="AD41" s="369"/>
      <c r="AE41" s="369"/>
      <c r="AF41" s="369"/>
      <c r="AG41" s="369"/>
      <c r="AH41" s="369"/>
      <c r="AI41" s="369"/>
      <c r="AJ41" s="369"/>
      <c r="AK41" s="369"/>
      <c r="AL41" s="369"/>
      <c r="AM41" s="369"/>
      <c r="AN41" s="369" t="s">
        <v>38</v>
      </c>
      <c r="AO41" s="369"/>
      <c r="AP41" s="369"/>
      <c r="AQ41" s="369"/>
      <c r="AR41" s="369"/>
      <c r="AS41" s="369"/>
      <c r="AT41" s="369"/>
      <c r="AU41" s="369"/>
      <c r="AV41" s="369"/>
      <c r="AW41" s="369"/>
      <c r="AX41" s="369"/>
      <c r="AY41" s="369"/>
      <c r="AZ41" s="369" t="s">
        <v>39</v>
      </c>
      <c r="BA41" s="369"/>
      <c r="BB41" s="369"/>
      <c r="BC41" s="369"/>
      <c r="BD41" s="369"/>
      <c r="BE41" s="369"/>
      <c r="BF41" s="369"/>
      <c r="BG41" s="369"/>
      <c r="BH41" s="369"/>
      <c r="BI41" s="369"/>
      <c r="BJ41" s="369"/>
      <c r="BK41" s="369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9" t="s">
        <v>35</v>
      </c>
      <c r="F44" s="369"/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 t="s">
        <v>36</v>
      </c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 t="s">
        <v>37</v>
      </c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 t="s">
        <v>38</v>
      </c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 t="s">
        <v>39</v>
      </c>
      <c r="BB44" s="369"/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3" t="s">
        <v>35</v>
      </c>
      <c r="E143" s="373"/>
      <c r="F143" s="373"/>
      <c r="G143" s="373"/>
      <c r="H143" s="373"/>
      <c r="I143" s="373"/>
      <c r="J143" s="373"/>
      <c r="K143" s="373"/>
      <c r="L143" s="373"/>
      <c r="M143" s="373"/>
      <c r="N143" s="373"/>
      <c r="O143" s="373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9" t="s">
        <v>318</v>
      </c>
      <c r="B2" s="369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69" t="s">
        <v>35</v>
      </c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/>
      <c r="P4" s="369" t="s">
        <v>36</v>
      </c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 t="s">
        <v>37</v>
      </c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/>
      <c r="AN4" s="369" t="s">
        <v>38</v>
      </c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/>
      <c r="AZ4" s="369" t="s">
        <v>39</v>
      </c>
      <c r="BA4" s="369"/>
      <c r="BB4" s="369"/>
      <c r="BC4" s="369"/>
      <c r="BD4" s="369"/>
      <c r="BE4" s="369"/>
      <c r="BF4" s="369"/>
      <c r="BG4" s="369"/>
      <c r="BH4" s="369"/>
      <c r="BI4" s="369"/>
      <c r="BJ4" s="369"/>
      <c r="BK4" s="369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31040</v>
      </c>
      <c r="H7" s="9">
        <f>'FIN-P&amp;L_CWS'!I129</f>
        <v>34920</v>
      </c>
      <c r="I7" s="9">
        <f>'FIN-P&amp;L_CWS'!J129</f>
        <v>38800</v>
      </c>
      <c r="J7" s="9">
        <f>'FIN-P&amp;L_CWS'!K129</f>
        <v>31040</v>
      </c>
      <c r="K7" s="9">
        <f>'FIN-P&amp;L_CWS'!L129</f>
        <v>34920</v>
      </c>
      <c r="L7" s="9">
        <f>'FIN-P&amp;L_CWS'!M129</f>
        <v>27160</v>
      </c>
      <c r="M7" s="9">
        <f>'FIN-P&amp;L_CWS'!N129</f>
        <v>27160</v>
      </c>
      <c r="N7" s="9">
        <f>'FIN-P&amp;L_CWS'!O129</f>
        <v>27160</v>
      </c>
      <c r="O7" s="9">
        <f>'FIN-P&amp;L_CWS'!P129</f>
        <v>15520</v>
      </c>
      <c r="P7" s="9">
        <f>'FIN-P&amp;L_CWS'!Q129</f>
        <v>59268.75</v>
      </c>
      <c r="Q7" s="9">
        <f>'FIN-P&amp;L_CWS'!R129</f>
        <v>96318.75</v>
      </c>
      <c r="R7" s="9">
        <f>'FIN-P&amp;L_CWS'!S129</f>
        <v>107437.5</v>
      </c>
      <c r="S7" s="9">
        <f>'FIN-P&amp;L_CWS'!T129</f>
        <v>107925</v>
      </c>
      <c r="T7" s="9">
        <f>'FIN-P&amp;L_CWS'!U129</f>
        <v>119212.5</v>
      </c>
      <c r="U7" s="9">
        <f>'FIN-P&amp;L_CWS'!V129</f>
        <v>130356.25</v>
      </c>
      <c r="V7" s="9">
        <f>'FIN-P&amp;L_CWS'!W129</f>
        <v>107925</v>
      </c>
      <c r="W7" s="9">
        <f>'FIN-P&amp;L_CWS'!X129</f>
        <v>119212.5</v>
      </c>
      <c r="X7" s="9">
        <f>'FIN-P&amp;L_CWS'!Y129</f>
        <v>96781.25</v>
      </c>
      <c r="Y7" s="9">
        <f>'FIN-P&amp;L_CWS'!Z129</f>
        <v>96781.25</v>
      </c>
      <c r="Z7" s="9">
        <f>'FIN-P&amp;L_CWS'!AA129</f>
        <v>96781.25</v>
      </c>
      <c r="AA7" s="9">
        <f>'FIN-P&amp;L_CWS'!AB129</f>
        <v>59512.5</v>
      </c>
      <c r="AB7" s="9">
        <f>'FIN-P&amp;L_CWS'!AC129</f>
        <v>-143456.25</v>
      </c>
      <c r="AC7" s="9">
        <f>'FIN-P&amp;L_CWS'!AD129</f>
        <v>-232550</v>
      </c>
      <c r="AD7" s="9">
        <f>'FIN-P&amp;L_CWS'!AE129</f>
        <v>-262297.5</v>
      </c>
      <c r="AE7" s="9">
        <f>'FIN-P&amp;L_CWS'!AF129</f>
        <v>-261765</v>
      </c>
      <c r="AF7" s="9">
        <f>'FIN-P&amp;L_CWS'!AG129</f>
        <v>-286333.75</v>
      </c>
      <c r="AG7" s="9">
        <f>'FIN-P&amp;L_CWS'!AH129</f>
        <v>-316077.5</v>
      </c>
      <c r="AH7" s="9">
        <f>'FIN-P&amp;L_CWS'!AI129</f>
        <v>-261765</v>
      </c>
      <c r="AI7" s="9">
        <f>'FIN-P&amp;L_CWS'!AJ129</f>
        <v>-286333.75</v>
      </c>
      <c r="AJ7" s="9">
        <f>'FIN-P&amp;L_CWS'!AK129</f>
        <v>-232042.5</v>
      </c>
      <c r="AK7" s="9">
        <f>'FIN-P&amp;L_CWS'!AL129</f>
        <v>-232042.5</v>
      </c>
      <c r="AL7" s="9">
        <f>'FIN-P&amp;L_CWS'!AM129</f>
        <v>-232042.5</v>
      </c>
      <c r="AM7" s="9">
        <f>'FIN-P&amp;L_CWS'!AN129</f>
        <v>-143190</v>
      </c>
      <c r="AN7" s="9">
        <f>'FIN-P&amp;L_CWS'!AO129</f>
        <v>-96918.5</v>
      </c>
      <c r="AO7" s="9">
        <f>'FIN-P&amp;L_CWS'!AP129</f>
        <v>-156320</v>
      </c>
      <c r="AP7" s="9">
        <f>'FIN-P&amp;L_CWS'!AQ129</f>
        <v>-175228.5</v>
      </c>
      <c r="AQ7" s="9">
        <f>'FIN-P&amp;L_CWS'!AR129</f>
        <v>-174613.5</v>
      </c>
      <c r="AR7" s="9">
        <f>'FIN-P&amp;L_CWS'!AS129</f>
        <v>-193354.5</v>
      </c>
      <c r="AS7" s="9">
        <f>'FIN-P&amp;L_CWS'!AT129</f>
        <v>-212060.5</v>
      </c>
      <c r="AT7" s="9">
        <f>'FIN-P&amp;L_CWS'!AU129</f>
        <v>-174613.5</v>
      </c>
      <c r="AU7" s="9">
        <f>'FIN-P&amp;L_CWS'!AV129</f>
        <v>-193354.5</v>
      </c>
      <c r="AV7" s="9">
        <f>'FIN-P&amp;L_CWS'!AW129</f>
        <v>-155740</v>
      </c>
      <c r="AW7" s="9">
        <f>'FIN-P&amp;L_CWS'!AX129</f>
        <v>-155740</v>
      </c>
      <c r="AX7" s="9">
        <f>'FIN-P&amp;L_CWS'!AY129</f>
        <v>-155740</v>
      </c>
      <c r="AY7" s="9">
        <f>'FIN-P&amp;L_CWS'!AZ129</f>
        <v>-96611</v>
      </c>
      <c r="AZ7" s="9">
        <f>'FIN-P&amp;L_CWS'!BA129</f>
        <v>-25616.899999999994</v>
      </c>
      <c r="BA7" s="9">
        <f>'FIN-P&amp;L_CWS'!BB129</f>
        <v>-41137.899999999965</v>
      </c>
      <c r="BB7" s="9">
        <f>'FIN-P&amp;L_CWS'!BC129</f>
        <v>-45836.200000000012</v>
      </c>
      <c r="BC7" s="9">
        <f>'FIN-P&amp;L_CWS'!BD129</f>
        <v>-45221.200000000012</v>
      </c>
      <c r="BD7" s="9">
        <f>'FIN-P&amp;L_CWS'!BE129</f>
        <v>-50751.299999999988</v>
      </c>
      <c r="BE7" s="9">
        <f>'FIN-P&amp;L_CWS'!BF129</f>
        <v>-55124.599999999977</v>
      </c>
      <c r="BF7" s="9">
        <f>'FIN-P&amp;L_CWS'!BG129</f>
        <v>-45221.200000000012</v>
      </c>
      <c r="BG7" s="9">
        <f>'FIN-P&amp;L_CWS'!BH129</f>
        <v>-50751.299999999988</v>
      </c>
      <c r="BH7" s="9">
        <f>'FIN-P&amp;L_CWS'!BI129</f>
        <v>-40557.899999999965</v>
      </c>
      <c r="BI7" s="9">
        <f>'FIN-P&amp;L_CWS'!BJ129</f>
        <v>-40557.899999999965</v>
      </c>
      <c r="BJ7" s="9">
        <f>'FIN-P&amp;L_CWS'!BK129</f>
        <v>-40557.899999999965</v>
      </c>
      <c r="BK7" s="9">
        <f>'FIN-P&amp;L_CWS'!BL129</f>
        <v>-25309.399999999994</v>
      </c>
    </row>
    <row r="8" spans="1:63" x14ac:dyDescent="0.15">
      <c r="B8" s="44" t="s">
        <v>658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9361646.8666666653</v>
      </c>
      <c r="H8" s="9">
        <f>'FIN-P&amp;L_CWS'!I205</f>
        <v>9397403.2666666657</v>
      </c>
      <c r="I8" s="9">
        <f>'FIN-P&amp;L_CWS'!J205</f>
        <v>9398629.666666666</v>
      </c>
      <c r="J8" s="9">
        <f>'FIN-P&amp;L_CWS'!K205</f>
        <v>9431186.8666666653</v>
      </c>
      <c r="K8" s="9">
        <f>'FIN-P&amp;L_CWS'!L205</f>
        <v>9398963.2666666657</v>
      </c>
      <c r="L8" s="9">
        <f>'FIN-P&amp;L_CWS'!M205</f>
        <v>9393120.4666666668</v>
      </c>
      <c r="M8" s="9">
        <f>'FIN-P&amp;L_CWS'!N205</f>
        <v>9380985.4666666668</v>
      </c>
      <c r="N8" s="9">
        <f>'FIN-P&amp;L_CWS'!O205</f>
        <v>9367010.4666666668</v>
      </c>
      <c r="O8" s="9">
        <f>'FIN-P&amp;L_CWS'!P205</f>
        <v>9366746.2666666657</v>
      </c>
      <c r="P8" s="9">
        <f>'FIN-P&amp;L_CWS'!Q205</f>
        <v>10825605.354166666</v>
      </c>
      <c r="Q8" s="9">
        <f>'FIN-P&amp;L_CWS'!R205</f>
        <v>10812411.854166666</v>
      </c>
      <c r="R8" s="9">
        <f>'FIN-P&amp;L_CWS'!S205</f>
        <v>10812195.416666666</v>
      </c>
      <c r="S8" s="9">
        <f>'FIN-P&amp;L_CWS'!T205</f>
        <v>10831775.041666666</v>
      </c>
      <c r="T8" s="9">
        <f>'FIN-P&amp;L_CWS'!U205</f>
        <v>10816148.666666666</v>
      </c>
      <c r="U8" s="9">
        <f>'FIN-P&amp;L_CWS'!V205</f>
        <v>10821192.979166666</v>
      </c>
      <c r="V8" s="9">
        <f>'FIN-P&amp;L_CWS'!W205</f>
        <v>9822381.708333334</v>
      </c>
      <c r="W8" s="9">
        <f>'FIN-P&amp;L_CWS'!X205</f>
        <v>9823075.333333334</v>
      </c>
      <c r="X8" s="9">
        <f>'FIN-P&amp;L_CWS'!Y205</f>
        <v>9819532.395833334</v>
      </c>
      <c r="Y8" s="9">
        <f>'FIN-P&amp;L_CWS'!Z205</f>
        <v>9838047.395833334</v>
      </c>
      <c r="Z8" s="9">
        <f>'FIN-P&amp;L_CWS'!AA205</f>
        <v>9819532.395833334</v>
      </c>
      <c r="AA8" s="9">
        <f>'FIN-P&amp;L_CWS'!AB205</f>
        <v>9821624.333333334</v>
      </c>
      <c r="AB8" s="9">
        <f>'FIN-P&amp;L_CWS'!AC205</f>
        <v>8277679.1947916662</v>
      </c>
      <c r="AC8" s="9">
        <f>'FIN-P&amp;L_CWS'!AD205</f>
        <v>8274863.0489583332</v>
      </c>
      <c r="AD8" s="9">
        <f>'FIN-P&amp;L_CWS'!AE205</f>
        <v>8267850.6239583334</v>
      </c>
      <c r="AE8" s="9">
        <f>'FIN-P&amp;L_CWS'!AF205</f>
        <v>8289971.598958333</v>
      </c>
      <c r="AF8" s="9">
        <f>'FIN-P&amp;L_CWS'!AG205</f>
        <v>8267129.536458333</v>
      </c>
      <c r="AG8" s="9">
        <f>'FIN-P&amp;L_CWS'!AH205</f>
        <v>8272537.223958333</v>
      </c>
      <c r="AH8" s="9">
        <f>'FIN-P&amp;L_CWS'!AI205</f>
        <v>8269221.598958333</v>
      </c>
      <c r="AI8" s="9">
        <f>'FIN-P&amp;L_CWS'!AJ205</f>
        <v>8270929.536458333</v>
      </c>
      <c r="AJ8" s="9">
        <f>'FIN-P&amp;L_CWS'!AK205</f>
        <v>8268758.2739583328</v>
      </c>
      <c r="AK8" s="9">
        <f>'FIN-P&amp;L_CWS'!AL205</f>
        <v>8289363.2739583328</v>
      </c>
      <c r="AL8" s="9">
        <f>'FIN-P&amp;L_CWS'!AM205</f>
        <v>8268758.2739583328</v>
      </c>
      <c r="AM8" s="9">
        <f>'FIN-P&amp;L_CWS'!AN205</f>
        <v>8274673.848958333</v>
      </c>
      <c r="AN8" s="9">
        <f>'FIN-P&amp;L_CWS'!AO205</f>
        <v>9966977.7643489596</v>
      </c>
      <c r="AO8" s="9">
        <f>'FIN-P&amp;L_CWS'!AP205</f>
        <v>9962640.7193489596</v>
      </c>
      <c r="AP8" s="9">
        <f>'FIN-P&amp;L_CWS'!AQ205</f>
        <v>9958273.4643489588</v>
      </c>
      <c r="AQ8" s="9">
        <f>'FIN-P&amp;L_CWS'!AR205</f>
        <v>9980396.9143489581</v>
      </c>
      <c r="AR8" s="9">
        <f>'FIN-P&amp;L_CWS'!AS205</f>
        <v>9957729.6843489595</v>
      </c>
      <c r="AS8" s="9">
        <f>'FIN-P&amp;L_CWS'!AT205</f>
        <v>9963468.5043489579</v>
      </c>
      <c r="AT8" s="9">
        <f>'FIN-P&amp;L_CWS'!AU205</f>
        <v>9959646.9143489581</v>
      </c>
      <c r="AU8" s="9">
        <f>'FIN-P&amp;L_CWS'!AV205</f>
        <v>9961529.6843489595</v>
      </c>
      <c r="AV8" s="9">
        <f>'FIN-P&amp;L_CWS'!AW205</f>
        <v>9958858.11934896</v>
      </c>
      <c r="AW8" s="9">
        <f>'FIN-P&amp;L_CWS'!AX205</f>
        <v>9979463.11934896</v>
      </c>
      <c r="AX8" s="9">
        <f>'FIN-P&amp;L_CWS'!AY205</f>
        <v>9958858.11934896</v>
      </c>
      <c r="AY8" s="9">
        <f>'FIN-P&amp;L_CWS'!AZ205</f>
        <v>9963881.9893489592</v>
      </c>
      <c r="AZ8" s="9">
        <f>'FIN-P&amp;L_CWS'!BA205</f>
        <v>13572839.15493685</v>
      </c>
      <c r="BA8" s="9">
        <f>'FIN-P&amp;L_CWS'!BB205</f>
        <v>13569818.524936849</v>
      </c>
      <c r="BB8" s="9">
        <f>'FIN-P&amp;L_CWS'!BC205</f>
        <v>13565877.575936848</v>
      </c>
      <c r="BC8" s="9">
        <f>'FIN-P&amp;L_CWS'!BD205</f>
        <v>13588001.025936848</v>
      </c>
      <c r="BD8" s="9">
        <f>'FIN-P&amp;L_CWS'!BE205</f>
        <v>13565730.12293685</v>
      </c>
      <c r="BE8" s="9">
        <f>'FIN-P&amp;L_CWS'!BF205</f>
        <v>13571898.923936849</v>
      </c>
      <c r="BF8" s="9">
        <f>'FIN-P&amp;L_CWS'!BG205</f>
        <v>13567251.025936848</v>
      </c>
      <c r="BG8" s="9">
        <f>'FIN-P&amp;L_CWS'!BH205</f>
        <v>13569530.12293685</v>
      </c>
      <c r="BH8" s="9">
        <f>'FIN-P&amp;L_CWS'!BI205</f>
        <v>13566035.92493685</v>
      </c>
      <c r="BI8" s="9">
        <f>'FIN-P&amp;L_CWS'!BJ205</f>
        <v>13586640.92493685</v>
      </c>
      <c r="BJ8" s="9">
        <f>'FIN-P&amp;L_CWS'!BK205</f>
        <v>13566035.92493685</v>
      </c>
      <c r="BK8" s="9">
        <f>'FIN-P&amp;L_CWS'!BL205</f>
        <v>13564173.37993685</v>
      </c>
    </row>
    <row r="9" spans="1:63" x14ac:dyDescent="0.15">
      <c r="B9" s="44" t="s">
        <v>371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-9330606.8666666653</v>
      </c>
      <c r="H9" s="9">
        <f>'FIN-P&amp;L_CWS'!I207</f>
        <v>-9362483.2666666657</v>
      </c>
      <c r="I9" s="9">
        <f>'FIN-P&amp;L_CWS'!J207</f>
        <v>-9359829.666666666</v>
      </c>
      <c r="J9" s="9">
        <f>'FIN-P&amp;L_CWS'!K207</f>
        <v>-9400146.8666666653</v>
      </c>
      <c r="K9" s="9">
        <f>'FIN-P&amp;L_CWS'!L207</f>
        <v>-9364043.2666666657</v>
      </c>
      <c r="L9" s="9">
        <f>'FIN-P&amp;L_CWS'!M207</f>
        <v>-9365960.4666666668</v>
      </c>
      <c r="M9" s="9">
        <f>'FIN-P&amp;L_CWS'!N207</f>
        <v>-9353825.4666666668</v>
      </c>
      <c r="N9" s="9">
        <f>'FIN-P&amp;L_CWS'!O207</f>
        <v>-9339850.4666666668</v>
      </c>
      <c r="O9" s="9">
        <f>'FIN-P&amp;L_CWS'!P207</f>
        <v>-9351226.2666666657</v>
      </c>
      <c r="P9" s="9">
        <f>'FIN-P&amp;L_CWS'!Q207</f>
        <v>-10766336.604166666</v>
      </c>
      <c r="Q9" s="9">
        <f>'FIN-P&amp;L_CWS'!R207</f>
        <v>-10716093.104166666</v>
      </c>
      <c r="R9" s="9">
        <f>'FIN-P&amp;L_CWS'!S207</f>
        <v>-10704757.916666666</v>
      </c>
      <c r="S9" s="9">
        <f>'FIN-P&amp;L_CWS'!T207</f>
        <v>-10723850.041666666</v>
      </c>
      <c r="T9" s="9">
        <f>'FIN-P&amp;L_CWS'!U207</f>
        <v>-10696936.166666666</v>
      </c>
      <c r="U9" s="9">
        <f>'FIN-P&amp;L_CWS'!V207</f>
        <v>-10690836.729166666</v>
      </c>
      <c r="V9" s="9">
        <f>'FIN-P&amp;L_CWS'!W207</f>
        <v>-9714456.708333334</v>
      </c>
      <c r="W9" s="9">
        <f>'FIN-P&amp;L_CWS'!X207</f>
        <v>-9703862.833333334</v>
      </c>
      <c r="X9" s="9">
        <f>'FIN-P&amp;L_CWS'!Y207</f>
        <v>-9722751.145833334</v>
      </c>
      <c r="Y9" s="9">
        <f>'FIN-P&amp;L_CWS'!Z207</f>
        <v>-9741266.145833334</v>
      </c>
      <c r="Z9" s="9">
        <f>'FIN-P&amp;L_CWS'!AA207</f>
        <v>-9722751.145833334</v>
      </c>
      <c r="AA9" s="9">
        <f>'FIN-P&amp;L_CWS'!AB207</f>
        <v>-9762111.833333334</v>
      </c>
      <c r="AB9" s="9">
        <f>'FIN-P&amp;L_CWS'!AC207</f>
        <v>-8421135.4447916672</v>
      </c>
      <c r="AC9" s="9">
        <f>'FIN-P&amp;L_CWS'!AD207</f>
        <v>-8507413.0489583332</v>
      </c>
      <c r="AD9" s="9">
        <f>'FIN-P&amp;L_CWS'!AE207</f>
        <v>-8530148.1239583343</v>
      </c>
      <c r="AE9" s="9">
        <f>'FIN-P&amp;L_CWS'!AF207</f>
        <v>-8551736.5989583321</v>
      </c>
      <c r="AF9" s="9">
        <f>'FIN-P&amp;L_CWS'!AG207</f>
        <v>-8553463.2864583321</v>
      </c>
      <c r="AG9" s="9">
        <f>'FIN-P&amp;L_CWS'!AH207</f>
        <v>-8588614.7239583321</v>
      </c>
      <c r="AH9" s="9">
        <f>'FIN-P&amp;L_CWS'!AI207</f>
        <v>-8530986.5989583321</v>
      </c>
      <c r="AI9" s="9">
        <f>'FIN-P&amp;L_CWS'!AJ207</f>
        <v>-8557263.2864583321</v>
      </c>
      <c r="AJ9" s="9">
        <f>'FIN-P&amp;L_CWS'!AK207</f>
        <v>-8500800.7739583328</v>
      </c>
      <c r="AK9" s="9">
        <f>'FIN-P&amp;L_CWS'!AL207</f>
        <v>-8521405.7739583328</v>
      </c>
      <c r="AL9" s="9">
        <f>'FIN-P&amp;L_CWS'!AM207</f>
        <v>-8500800.7739583328</v>
      </c>
      <c r="AM9" s="9">
        <f>'FIN-P&amp;L_CWS'!AN207</f>
        <v>-8417863.8489583321</v>
      </c>
      <c r="AN9" s="9">
        <f>'FIN-P&amp;L_CWS'!AO207</f>
        <v>-10063896.26434896</v>
      </c>
      <c r="AO9" s="9">
        <f>'FIN-P&amp;L_CWS'!AP207</f>
        <v>-10118960.71934896</v>
      </c>
      <c r="AP9" s="9">
        <f>'FIN-P&amp;L_CWS'!AQ207</f>
        <v>-10133501.964348959</v>
      </c>
      <c r="AQ9" s="9">
        <f>'FIN-P&amp;L_CWS'!AR207</f>
        <v>-10155010.414348958</v>
      </c>
      <c r="AR9" s="9">
        <f>'FIN-P&amp;L_CWS'!AS207</f>
        <v>-10151084.184348959</v>
      </c>
      <c r="AS9" s="9">
        <f>'FIN-P&amp;L_CWS'!AT207</f>
        <v>-10175529.004348958</v>
      </c>
      <c r="AT9" s="9">
        <f>'FIN-P&amp;L_CWS'!AU207</f>
        <v>-10134260.414348958</v>
      </c>
      <c r="AU9" s="9">
        <f>'FIN-P&amp;L_CWS'!AV207</f>
        <v>-10154884.184348959</v>
      </c>
      <c r="AV9" s="9">
        <f>'FIN-P&amp;L_CWS'!AW207</f>
        <v>-10114598.11934896</v>
      </c>
      <c r="AW9" s="9">
        <f>'FIN-P&amp;L_CWS'!AX207</f>
        <v>-10135203.11934896</v>
      </c>
      <c r="AX9" s="9">
        <f>'FIN-P&amp;L_CWS'!AY207</f>
        <v>-10114598.11934896</v>
      </c>
      <c r="AY9" s="9">
        <f>'FIN-P&amp;L_CWS'!AZ207</f>
        <v>-10060492.989348959</v>
      </c>
      <c r="AZ9" s="9">
        <f>'FIN-P&amp;L_CWS'!BA207</f>
        <v>-13598456.05493685</v>
      </c>
      <c r="BA9" s="9">
        <f>'FIN-P&amp;L_CWS'!BB207</f>
        <v>-13610956.42493685</v>
      </c>
      <c r="BB9" s="9">
        <f>'FIN-P&amp;L_CWS'!BC207</f>
        <v>-13611713.775936848</v>
      </c>
      <c r="BC9" s="9">
        <f>'FIN-P&amp;L_CWS'!BD207</f>
        <v>-13633222.225936847</v>
      </c>
      <c r="BD9" s="9">
        <f>'FIN-P&amp;L_CWS'!BE207</f>
        <v>-13616481.422936851</v>
      </c>
      <c r="BE9" s="9">
        <f>'FIN-P&amp;L_CWS'!BF207</f>
        <v>-13627023.523936849</v>
      </c>
      <c r="BF9" s="9">
        <f>'FIN-P&amp;L_CWS'!BG207</f>
        <v>-13612472.225936847</v>
      </c>
      <c r="BG9" s="9">
        <f>'FIN-P&amp;L_CWS'!BH207</f>
        <v>-13620281.422936851</v>
      </c>
      <c r="BH9" s="9">
        <f>'FIN-P&amp;L_CWS'!BI207</f>
        <v>-13606593.82493685</v>
      </c>
      <c r="BI9" s="9">
        <f>'FIN-P&amp;L_CWS'!BJ207</f>
        <v>-13627198.82493685</v>
      </c>
      <c r="BJ9" s="9">
        <f>'FIN-P&amp;L_CWS'!BK207</f>
        <v>-13606593.82493685</v>
      </c>
      <c r="BK9" s="9">
        <f>'FIN-P&amp;L_CWS'!BL207</f>
        <v>-13589482.77993685</v>
      </c>
    </row>
    <row r="10" spans="1:63" x14ac:dyDescent="0.15">
      <c r="B10" s="44" t="s">
        <v>376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-37474460.866666667</v>
      </c>
      <c r="H10" s="9">
        <f>'FIN-P&amp;L_CWS'!I208</f>
        <v>-46836944.133333333</v>
      </c>
      <c r="I10" s="9">
        <f>'FIN-P&amp;L_CWS'!J208</f>
        <v>-56196773.799999997</v>
      </c>
      <c r="J10" s="9">
        <f>'FIN-P&amp;L_CWS'!K208</f>
        <v>-65596920.666666664</v>
      </c>
      <c r="K10" s="9">
        <f>'FIN-P&amp;L_CWS'!L208</f>
        <v>-74960963.933333337</v>
      </c>
      <c r="L10" s="9">
        <f>'FIN-P&amp;L_CWS'!M208</f>
        <v>-84326924.400000006</v>
      </c>
      <c r="M10" s="9">
        <f>'FIN-P&amp;L_CWS'!N208</f>
        <v>-93680749.866666675</v>
      </c>
      <c r="N10" s="9">
        <f>'FIN-P&amp;L_CWS'!O208</f>
        <v>-103020600.33333334</v>
      </c>
      <c r="O10" s="9">
        <f>'FIN-P&amp;L_CWS'!P208</f>
        <v>-112371826.60000001</v>
      </c>
      <c r="P10" s="9">
        <f>'FIN-P&amp;L_CWS'!Q208</f>
        <v>-123138163.20416668</v>
      </c>
      <c r="Q10" s="9">
        <f>'FIN-P&amp;L_CWS'!R208</f>
        <v>-133854256.30833335</v>
      </c>
      <c r="R10" s="9">
        <f>'FIN-P&amp;L_CWS'!S208</f>
        <v>-144559014.22500002</v>
      </c>
      <c r="S10" s="9">
        <f>'FIN-P&amp;L_CWS'!T208</f>
        <v>-155282864.26666668</v>
      </c>
      <c r="T10" s="9">
        <f>'FIN-P&amp;L_CWS'!U208</f>
        <v>-165979800.43333334</v>
      </c>
      <c r="U10" s="9">
        <f>'FIN-P&amp;L_CWS'!V208</f>
        <v>-176670637.16249999</v>
      </c>
      <c r="V10" s="9">
        <f>'FIN-P&amp;L_CWS'!W208</f>
        <v>-186385093.87083334</v>
      </c>
      <c r="W10" s="9">
        <f>'FIN-P&amp;L_CWS'!X208</f>
        <v>-196088956.70416668</v>
      </c>
      <c r="X10" s="9">
        <f>'FIN-P&amp;L_CWS'!Y208</f>
        <v>-205811707.85000002</v>
      </c>
      <c r="Y10" s="9">
        <f>'FIN-P&amp;L_CWS'!Z208</f>
        <v>-215552973.99583337</v>
      </c>
      <c r="Z10" s="9">
        <f>'FIN-P&amp;L_CWS'!AA208</f>
        <v>-225275725.14166671</v>
      </c>
      <c r="AA10" s="9">
        <f>'FIN-P&amp;L_CWS'!AB208</f>
        <v>-235037836.97500005</v>
      </c>
      <c r="AB10" s="9">
        <f>'FIN-P&amp;L_CWS'!AC208</f>
        <v>-243458972.41979173</v>
      </c>
      <c r="AC10" s="9">
        <f>'FIN-P&amp;L_CWS'!AD208</f>
        <v>-251966385.46875006</v>
      </c>
      <c r="AD10" s="9">
        <f>'FIN-P&amp;L_CWS'!AE208</f>
        <v>-260496533.59270841</v>
      </c>
      <c r="AE10" s="9">
        <f>'FIN-P&amp;L_CWS'!AF208</f>
        <v>-269048270.19166672</v>
      </c>
      <c r="AF10" s="9">
        <f>'FIN-P&amp;L_CWS'!AG208</f>
        <v>-277601733.47812504</v>
      </c>
      <c r="AG10" s="9">
        <f>'FIN-P&amp;L_CWS'!AH208</f>
        <v>-286190348.20208335</v>
      </c>
      <c r="AH10" s="9">
        <f>'FIN-P&amp;L_CWS'!AI208</f>
        <v>-294721334.80104166</v>
      </c>
      <c r="AI10" s="9">
        <f>'FIN-P&amp;L_CWS'!AJ208</f>
        <v>-303278598.08749998</v>
      </c>
      <c r="AJ10" s="9">
        <f>'FIN-P&amp;L_CWS'!AK208</f>
        <v>-311779398.8614583</v>
      </c>
      <c r="AK10" s="9">
        <f>'FIN-P&amp;L_CWS'!AL208</f>
        <v>-320300804.63541663</v>
      </c>
      <c r="AL10" s="9">
        <f>'FIN-P&amp;L_CWS'!AM208</f>
        <v>-328801605.40937495</v>
      </c>
      <c r="AM10" s="9">
        <f>'FIN-P&amp;L_CWS'!AN208</f>
        <v>-337219469.25833327</v>
      </c>
      <c r="AN10" s="9">
        <f>'FIN-P&amp;L_CWS'!AO208</f>
        <v>-347283365.52268225</v>
      </c>
      <c r="AO10" s="9">
        <f>'FIN-P&amp;L_CWS'!AP208</f>
        <v>-357402326.24203122</v>
      </c>
      <c r="AP10" s="9">
        <f>'FIN-P&amp;L_CWS'!AQ208</f>
        <v>-367535828.20638019</v>
      </c>
      <c r="AQ10" s="9">
        <f>'FIN-P&amp;L_CWS'!AR208</f>
        <v>-377690838.62072915</v>
      </c>
      <c r="AR10" s="9">
        <f>'FIN-P&amp;L_CWS'!AS208</f>
        <v>-387841922.80507809</v>
      </c>
      <c r="AS10" s="9">
        <f>'FIN-P&amp;L_CWS'!AT208</f>
        <v>-398017451.80942702</v>
      </c>
      <c r="AT10" s="9">
        <f>'FIN-P&amp;L_CWS'!AU208</f>
        <v>-408151712.22377598</v>
      </c>
      <c r="AU10" s="9">
        <f>'FIN-P&amp;L_CWS'!AV208</f>
        <v>-418306596.40812492</v>
      </c>
      <c r="AV10" s="9">
        <f>'FIN-P&amp;L_CWS'!AW208</f>
        <v>-428421194.52747387</v>
      </c>
      <c r="AW10" s="9">
        <f>'FIN-P&amp;L_CWS'!AX208</f>
        <v>-438556397.64682281</v>
      </c>
      <c r="AX10" s="9">
        <f>'FIN-P&amp;L_CWS'!AY208</f>
        <v>-448670995.76617175</v>
      </c>
      <c r="AY10" s="9">
        <f>'FIN-P&amp;L_CWS'!AZ208</f>
        <v>-458731488.7555207</v>
      </c>
      <c r="AZ10" s="9">
        <f>'FIN-P&amp;L_CWS'!BA208</f>
        <v>-472329944.81045753</v>
      </c>
      <c r="BA10" s="9">
        <f>'FIN-P&amp;L_CWS'!BB208</f>
        <v>-485940901.23539436</v>
      </c>
      <c r="BB10" s="9">
        <f>'FIN-P&amp;L_CWS'!BC208</f>
        <v>-499552615.0113312</v>
      </c>
      <c r="BC10" s="9">
        <f>'FIN-P&amp;L_CWS'!BD208</f>
        <v>-513185837.23726803</v>
      </c>
      <c r="BD10" s="9">
        <f>'FIN-P&amp;L_CWS'!BE208</f>
        <v>-526802318.66020489</v>
      </c>
      <c r="BE10" s="9">
        <f>'FIN-P&amp;L_CWS'!BF208</f>
        <v>-540429342.18414176</v>
      </c>
      <c r="BF10" s="9">
        <f>'FIN-P&amp;L_CWS'!BG208</f>
        <v>-554041814.41007864</v>
      </c>
      <c r="BG10" s="9">
        <f>'FIN-P&amp;L_CWS'!BH208</f>
        <v>-567662095.83301544</v>
      </c>
      <c r="BH10" s="9">
        <f>'FIN-P&amp;L_CWS'!BI208</f>
        <v>-581268689.65795231</v>
      </c>
      <c r="BI10" s="9">
        <f>'FIN-P&amp;L_CWS'!BJ208</f>
        <v>-594895888.48288918</v>
      </c>
      <c r="BJ10" s="9">
        <f>'FIN-P&amp;L_CWS'!BK208</f>
        <v>-608502482.30782604</v>
      </c>
      <c r="BK10" s="9">
        <f>'FIN-P&amp;L_CWS'!BL208</f>
        <v>-622091965.08776283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9" t="s">
        <v>35</v>
      </c>
      <c r="E13" s="369"/>
      <c r="F13" s="369"/>
      <c r="G13" s="369"/>
      <c r="H13" s="369"/>
      <c r="I13" s="369"/>
      <c r="J13" s="369"/>
      <c r="K13" s="369"/>
      <c r="L13" s="369"/>
      <c r="M13" s="369"/>
      <c r="N13" s="369"/>
      <c r="O13" s="369"/>
      <c r="P13" s="369" t="s">
        <v>36</v>
      </c>
      <c r="Q13" s="369"/>
      <c r="R13" s="369"/>
      <c r="S13" s="369"/>
      <c r="T13" s="369"/>
      <c r="U13" s="369"/>
      <c r="V13" s="369"/>
      <c r="W13" s="369"/>
      <c r="X13" s="369"/>
      <c r="Y13" s="369"/>
      <c r="Z13" s="369"/>
      <c r="AA13" s="369"/>
      <c r="AB13" s="369" t="s">
        <v>37</v>
      </c>
      <c r="AC13" s="369"/>
      <c r="AD13" s="369"/>
      <c r="AE13" s="369"/>
      <c r="AF13" s="369"/>
      <c r="AG13" s="369"/>
      <c r="AH13" s="369"/>
      <c r="AI13" s="369"/>
      <c r="AJ13" s="369"/>
      <c r="AK13" s="369"/>
      <c r="AL13" s="369"/>
      <c r="AM13" s="369"/>
      <c r="AN13" s="369" t="s">
        <v>38</v>
      </c>
      <c r="AO13" s="369"/>
      <c r="AP13" s="369"/>
      <c r="AQ13" s="369"/>
      <c r="AR13" s="369"/>
      <c r="AS13" s="369"/>
      <c r="AT13" s="369"/>
      <c r="AU13" s="369"/>
      <c r="AV13" s="369"/>
      <c r="AW13" s="369"/>
      <c r="AX13" s="369"/>
      <c r="AY13" s="369"/>
      <c r="AZ13" s="369" t="s">
        <v>39</v>
      </c>
      <c r="BA13" s="369"/>
      <c r="BB13" s="369"/>
      <c r="BC13" s="369"/>
      <c r="BD13" s="369"/>
      <c r="BE13" s="369"/>
      <c r="BF13" s="369"/>
      <c r="BG13" s="369"/>
      <c r="BH13" s="369"/>
      <c r="BI13" s="369"/>
      <c r="BJ13" s="369"/>
      <c r="BK13" s="369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8</v>
      </c>
      <c r="H15" s="206">
        <f>'REV-REVCALC_CWS'!I6</f>
        <v>9</v>
      </c>
      <c r="I15" s="206">
        <f>'REV-REVCALC_CWS'!J6</f>
        <v>10</v>
      </c>
      <c r="J15" s="206">
        <f>'REV-REVCALC_CWS'!K6</f>
        <v>8</v>
      </c>
      <c r="K15" s="206">
        <f>'REV-REVCALC_CWS'!L6</f>
        <v>9</v>
      </c>
      <c r="L15" s="206">
        <f>'REV-REVCALC_CWS'!M6</f>
        <v>7</v>
      </c>
      <c r="M15" s="206">
        <f>'REV-REVCALC_CWS'!N6</f>
        <v>7</v>
      </c>
      <c r="N15" s="206">
        <f>'REV-REVCALC_CWS'!O6</f>
        <v>7</v>
      </c>
      <c r="O15" s="206">
        <f>'REV-REVCALC_CWS'!P6</f>
        <v>4</v>
      </c>
      <c r="P15" s="206">
        <f>'REV-REVCALC_CWS'!Q6</f>
        <v>16</v>
      </c>
      <c r="Q15" s="206">
        <f>'REV-REVCALC_CWS'!R6</f>
        <v>26</v>
      </c>
      <c r="R15" s="206">
        <f>'REV-REVCALC_CWS'!S6</f>
        <v>29</v>
      </c>
      <c r="S15" s="206">
        <f>'REV-REVCALC_CWS'!T6</f>
        <v>29</v>
      </c>
      <c r="T15" s="206">
        <f>'REV-REVCALC_CWS'!U6</f>
        <v>32</v>
      </c>
      <c r="U15" s="206">
        <f>'REV-REVCALC_CWS'!V6</f>
        <v>35</v>
      </c>
      <c r="V15" s="206">
        <f>'REV-REVCALC_CWS'!W6</f>
        <v>29</v>
      </c>
      <c r="W15" s="206">
        <f>'REV-REVCALC_CWS'!X6</f>
        <v>32</v>
      </c>
      <c r="X15" s="206">
        <f>'REV-REVCALC_CWS'!Y6</f>
        <v>26</v>
      </c>
      <c r="Y15" s="206">
        <f>'REV-REVCALC_CWS'!Z6</f>
        <v>26</v>
      </c>
      <c r="Z15" s="206">
        <f>'REV-REVCALC_CWS'!AA6</f>
        <v>26</v>
      </c>
      <c r="AA15" s="206">
        <f>'REV-REVCALC_CWS'!AB6</f>
        <v>16</v>
      </c>
      <c r="AB15" s="206">
        <f>'REV-REVCALC_CWS'!AC6</f>
        <v>29</v>
      </c>
      <c r="AC15" s="206">
        <f>'REV-REVCALC_CWS'!AD6</f>
        <v>47</v>
      </c>
      <c r="AD15" s="206">
        <f>'REV-REVCALC_CWS'!AE6</f>
        <v>53</v>
      </c>
      <c r="AE15" s="206">
        <f>'REV-REVCALC_CWS'!AF6</f>
        <v>53</v>
      </c>
      <c r="AF15" s="206">
        <f>'REV-REVCALC_CWS'!AG6</f>
        <v>58</v>
      </c>
      <c r="AG15" s="206">
        <f>'REV-REVCALC_CWS'!AH6</f>
        <v>64</v>
      </c>
      <c r="AH15" s="206">
        <f>'REV-REVCALC_CWS'!AI6</f>
        <v>53</v>
      </c>
      <c r="AI15" s="206">
        <f>'REV-REVCALC_CWS'!AJ6</f>
        <v>58</v>
      </c>
      <c r="AJ15" s="206">
        <f>'REV-REVCALC_CWS'!AK6</f>
        <v>47</v>
      </c>
      <c r="AK15" s="206">
        <f>'REV-REVCALC_CWS'!AL6</f>
        <v>47</v>
      </c>
      <c r="AL15" s="206">
        <f>'REV-REVCALC_CWS'!AM6</f>
        <v>47</v>
      </c>
      <c r="AM15" s="206">
        <f>'REV-REVCALC_CWS'!AN6</f>
        <v>29</v>
      </c>
      <c r="AN15" s="206">
        <f>'REV-REVCALC_CWS'!AO6</f>
        <v>31</v>
      </c>
      <c r="AO15" s="206">
        <f>'REV-REVCALC_CWS'!AP6</f>
        <v>50</v>
      </c>
      <c r="AP15" s="206">
        <f>'REV-REVCALC_CWS'!AQ6</f>
        <v>56</v>
      </c>
      <c r="AQ15" s="206">
        <f>'REV-REVCALC_CWS'!AR6</f>
        <v>56</v>
      </c>
      <c r="AR15" s="206">
        <f>'REV-REVCALC_CWS'!AS6</f>
        <v>62</v>
      </c>
      <c r="AS15" s="206">
        <f>'REV-REVCALC_CWS'!AT6</f>
        <v>68</v>
      </c>
      <c r="AT15" s="206">
        <f>'REV-REVCALC_CWS'!AU6</f>
        <v>56</v>
      </c>
      <c r="AU15" s="206">
        <f>'REV-REVCALC_CWS'!AV6</f>
        <v>62</v>
      </c>
      <c r="AV15" s="206">
        <f>'REV-REVCALC_CWS'!AW6</f>
        <v>50</v>
      </c>
      <c r="AW15" s="206">
        <f>'REV-REVCALC_CWS'!AX6</f>
        <v>50</v>
      </c>
      <c r="AX15" s="206">
        <f>'REV-REVCALC_CWS'!AY6</f>
        <v>50</v>
      </c>
      <c r="AY15" s="206">
        <f>'REV-REVCALC_CWS'!AZ6</f>
        <v>31</v>
      </c>
      <c r="AZ15" s="206">
        <f>'REV-REVCALC_CWS'!BA6</f>
        <v>33</v>
      </c>
      <c r="BA15" s="206">
        <f>'REV-REVCALC_CWS'!BB6</f>
        <v>53</v>
      </c>
      <c r="BB15" s="206">
        <f>'REV-REVCALC_CWS'!BC6</f>
        <v>59</v>
      </c>
      <c r="BC15" s="206">
        <f>'REV-REVCALC_CWS'!BD6</f>
        <v>59</v>
      </c>
      <c r="BD15" s="206">
        <f>'REV-REVCALC_CWS'!BE6</f>
        <v>66</v>
      </c>
      <c r="BE15" s="206">
        <f>'REV-REVCALC_CWS'!BF6</f>
        <v>72</v>
      </c>
      <c r="BF15" s="206">
        <f>'REV-REVCALC_CWS'!BG6</f>
        <v>59</v>
      </c>
      <c r="BG15" s="206">
        <f>'REV-REVCALC_CWS'!BH6</f>
        <v>66</v>
      </c>
      <c r="BH15" s="206">
        <f>'REV-REVCALC_CWS'!BI6</f>
        <v>53</v>
      </c>
      <c r="BI15" s="206">
        <f>'REV-REVCALC_CWS'!BJ6</f>
        <v>53</v>
      </c>
      <c r="BJ15" s="206">
        <f>'REV-REVCALC_CWS'!BK6</f>
        <v>53</v>
      </c>
      <c r="BK15" s="206">
        <f>'REV-REVCALC_CWS'!BL6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>
        <f>'REV-REVCALC_CWS'!E40</f>
        <v>0</v>
      </c>
      <c r="E19" s="9">
        <f>'REV-REVCALC_CWS'!F40</f>
        <v>0</v>
      </c>
      <c r="F19" s="9">
        <f>'REV-REVCALC_CWS'!G40</f>
        <v>0</v>
      </c>
      <c r="G19" s="9">
        <f>'REV-REVCALC_CWS'!H40</f>
        <v>131040</v>
      </c>
      <c r="H19" s="9">
        <f>'REV-REVCALC_CWS'!I40</f>
        <v>147420</v>
      </c>
      <c r="I19" s="9">
        <f>'REV-REVCALC_CWS'!J40</f>
        <v>163800</v>
      </c>
      <c r="J19" s="9">
        <f>'REV-REVCALC_CWS'!K40</f>
        <v>131040</v>
      </c>
      <c r="K19" s="9">
        <f>'REV-REVCALC_CWS'!L40</f>
        <v>147420</v>
      </c>
      <c r="L19" s="9">
        <f>'REV-REVCALC_CWS'!M40</f>
        <v>114660</v>
      </c>
      <c r="M19" s="9">
        <f>'REV-REVCALC_CWS'!N40</f>
        <v>114660</v>
      </c>
      <c r="N19" s="9">
        <f>'REV-REVCALC_CWS'!O40</f>
        <v>114660</v>
      </c>
      <c r="O19" s="9">
        <f>'REV-REVCALC_CWS'!P40</f>
        <v>65520</v>
      </c>
      <c r="P19" s="9">
        <f>'REV-REVCALC_CWS'!Q40</f>
        <v>240868.75</v>
      </c>
      <c r="Q19" s="9">
        <f>'REV-REVCALC_CWS'!R40</f>
        <v>391418.75</v>
      </c>
      <c r="R19" s="9">
        <f>'REV-REVCALC_CWS'!S40</f>
        <v>436587.5</v>
      </c>
      <c r="S19" s="9">
        <f>'REV-REVCALC_CWS'!T40</f>
        <v>437075</v>
      </c>
      <c r="T19" s="9">
        <f>'REV-REVCALC_CWS'!U40</f>
        <v>482412.5</v>
      </c>
      <c r="U19" s="9">
        <f>'REV-REVCALC_CWS'!V40</f>
        <v>527606.25</v>
      </c>
      <c r="V19" s="9">
        <f>'REV-REVCALC_CWS'!W40</f>
        <v>437075</v>
      </c>
      <c r="W19" s="9">
        <f>'REV-REVCALC_CWS'!X40</f>
        <v>482412.5</v>
      </c>
      <c r="X19" s="9">
        <f>'REV-REVCALC_CWS'!Y40</f>
        <v>391881.25</v>
      </c>
      <c r="Y19" s="9">
        <f>'REV-REVCALC_CWS'!Z40</f>
        <v>391881.25</v>
      </c>
      <c r="Z19" s="9">
        <f>'REV-REVCALC_CWS'!AA40</f>
        <v>391881.25</v>
      </c>
      <c r="AA19" s="9">
        <f>'REV-REVCALC_CWS'!AB40</f>
        <v>241112.5</v>
      </c>
      <c r="AB19" s="9">
        <f>'REV-REVCALC_CWS'!AC40</f>
        <v>155968.75</v>
      </c>
      <c r="AC19" s="9">
        <f>'REV-REVCALC_CWS'!AD40</f>
        <v>252725</v>
      </c>
      <c r="AD19" s="9">
        <f>'REV-REVCALC_CWS'!AE40</f>
        <v>284927.5</v>
      </c>
      <c r="AE19" s="9">
        <f>'REV-REVCALC_CWS'!AF40</f>
        <v>285460</v>
      </c>
      <c r="AF19" s="9">
        <f>'REV-REVCALC_CWS'!AG40</f>
        <v>312516.25</v>
      </c>
      <c r="AG19" s="9">
        <f>'REV-REVCALC_CWS'!AH40</f>
        <v>344722.5</v>
      </c>
      <c r="AH19" s="9">
        <f>'REV-REVCALC_CWS'!AI40</f>
        <v>285460</v>
      </c>
      <c r="AI19" s="9">
        <f>'REV-REVCALC_CWS'!AJ40</f>
        <v>312516.25</v>
      </c>
      <c r="AJ19" s="9">
        <f>'REV-REVCALC_CWS'!AK40</f>
        <v>253232.5</v>
      </c>
      <c r="AK19" s="9">
        <f>'REV-REVCALC_CWS'!AL40</f>
        <v>253232.5</v>
      </c>
      <c r="AL19" s="9">
        <f>'REV-REVCALC_CWS'!AM40</f>
        <v>253232.5</v>
      </c>
      <c r="AM19" s="9">
        <f>'REV-REVCALC_CWS'!AN40</f>
        <v>156235</v>
      </c>
      <c r="AN19" s="9">
        <f>'REV-REVCALC_CWS'!AO40</f>
        <v>194900</v>
      </c>
      <c r="AO19" s="9">
        <f>'REV-REVCALC_CWS'!AP40</f>
        <v>314355</v>
      </c>
      <c r="AP19" s="9">
        <f>'REV-REVCALC_CWS'!AQ40</f>
        <v>351927.5</v>
      </c>
      <c r="AQ19" s="9">
        <f>'REV-REVCALC_CWS'!AR40</f>
        <v>352542.5</v>
      </c>
      <c r="AR19" s="9">
        <f>'REV-REVCALC_CWS'!AS40</f>
        <v>390282.5</v>
      </c>
      <c r="AS19" s="9">
        <f>'REV-REVCALC_CWS'!AT40</f>
        <v>428057.5</v>
      </c>
      <c r="AT19" s="9">
        <f>'REV-REVCALC_CWS'!AU40</f>
        <v>352542.5</v>
      </c>
      <c r="AU19" s="9">
        <f>'REV-REVCALC_CWS'!AV40</f>
        <v>390282.5</v>
      </c>
      <c r="AV19" s="9">
        <f>'REV-REVCALC_CWS'!AW40</f>
        <v>314935</v>
      </c>
      <c r="AW19" s="9">
        <f>'REV-REVCALC_CWS'!AX40</f>
        <v>314935</v>
      </c>
      <c r="AX19" s="9">
        <f>'REV-REVCALC_CWS'!AY40</f>
        <v>314935</v>
      </c>
      <c r="AY19" s="9">
        <f>'REV-REVCALC_CWS'!AZ40</f>
        <v>195207.5</v>
      </c>
      <c r="AZ19" s="9">
        <f>'REV-REVCALC_CWS'!BA40</f>
        <v>234235</v>
      </c>
      <c r="BA19" s="9">
        <f>'REV-REVCALC_CWS'!BB40</f>
        <v>376200</v>
      </c>
      <c r="BB19" s="9">
        <f>'REV-REVCALC_CWS'!BC40</f>
        <v>418747.5</v>
      </c>
      <c r="BC19" s="9">
        <f>'REV-REVCALC_CWS'!BD40</f>
        <v>419362.5</v>
      </c>
      <c r="BD19" s="9">
        <f>'REV-REVCALC_CWS'!BE40</f>
        <v>468952.5</v>
      </c>
      <c r="BE19" s="9">
        <f>'REV-REVCALC_CWS'!BF40</f>
        <v>511825</v>
      </c>
      <c r="BF19" s="9">
        <f>'REV-REVCALC_CWS'!BG40</f>
        <v>419362.5</v>
      </c>
      <c r="BG19" s="9">
        <f>'REV-REVCALC_CWS'!BH40</f>
        <v>468952.5</v>
      </c>
      <c r="BH19" s="9">
        <f>'REV-REVCALC_CWS'!BI40</f>
        <v>376780</v>
      </c>
      <c r="BI19" s="9">
        <f>'REV-REVCALC_CWS'!BJ40</f>
        <v>376780</v>
      </c>
      <c r="BJ19" s="9">
        <f>'REV-REVCALC_CWS'!BK40</f>
        <v>376780</v>
      </c>
      <c r="BK19" s="9">
        <f>'REV-REVCALC_CWS'!BL40</f>
        <v>234542.5</v>
      </c>
    </row>
    <row r="20" spans="2:63" x14ac:dyDescent="0.15">
      <c r="B20" s="33" t="s">
        <v>376</v>
      </c>
      <c r="C20" s="197"/>
      <c r="D20" s="9">
        <f>'REV-REVCALC_CWS'!E41</f>
        <v>0</v>
      </c>
      <c r="E20" s="9">
        <f>'REV-REVCALC_CWS'!F41</f>
        <v>0</v>
      </c>
      <c r="F20" s="9">
        <f>'REV-REVCALC_CWS'!G41</f>
        <v>0</v>
      </c>
      <c r="G20" s="9">
        <f>'REV-REVCALC_CWS'!H41</f>
        <v>31040</v>
      </c>
      <c r="H20" s="9">
        <f>'REV-REVCALC_CWS'!I41</f>
        <v>34920</v>
      </c>
      <c r="I20" s="9">
        <f>'REV-REVCALC_CWS'!J41</f>
        <v>38800</v>
      </c>
      <c r="J20" s="9">
        <f>'REV-REVCALC_CWS'!K41</f>
        <v>31040</v>
      </c>
      <c r="K20" s="9">
        <f>'REV-REVCALC_CWS'!L41</f>
        <v>34920</v>
      </c>
      <c r="L20" s="9">
        <f>'REV-REVCALC_CWS'!M41</f>
        <v>27160</v>
      </c>
      <c r="M20" s="9">
        <f>'REV-REVCALC_CWS'!N41</f>
        <v>27160</v>
      </c>
      <c r="N20" s="9">
        <f>'REV-REVCALC_CWS'!O41</f>
        <v>27160</v>
      </c>
      <c r="O20" s="9">
        <f>'REV-REVCALC_CWS'!P41</f>
        <v>15520</v>
      </c>
      <c r="P20" s="9">
        <f>'REV-REVCALC_CWS'!Q41</f>
        <v>59268.75</v>
      </c>
      <c r="Q20" s="9">
        <f>'REV-REVCALC_CWS'!R41</f>
        <v>96318.75</v>
      </c>
      <c r="R20" s="9">
        <f>'REV-REVCALC_CWS'!S41</f>
        <v>107437.5</v>
      </c>
      <c r="S20" s="9">
        <f>'REV-REVCALC_CWS'!T41</f>
        <v>107925</v>
      </c>
      <c r="T20" s="9">
        <f>'REV-REVCALC_CWS'!U41</f>
        <v>119212.5</v>
      </c>
      <c r="U20" s="9">
        <f>'REV-REVCALC_CWS'!V41</f>
        <v>130356.25</v>
      </c>
      <c r="V20" s="9">
        <f>'REV-REVCALC_CWS'!W41</f>
        <v>107925</v>
      </c>
      <c r="W20" s="9">
        <f>'REV-REVCALC_CWS'!X41</f>
        <v>119212.5</v>
      </c>
      <c r="X20" s="9">
        <f>'REV-REVCALC_CWS'!Y41</f>
        <v>96781.25</v>
      </c>
      <c r="Y20" s="9">
        <f>'REV-REVCALC_CWS'!Z41</f>
        <v>96781.25</v>
      </c>
      <c r="Z20" s="9">
        <f>'REV-REVCALC_CWS'!AA41</f>
        <v>96781.25</v>
      </c>
      <c r="AA20" s="9">
        <f>'REV-REVCALC_CWS'!AB41</f>
        <v>59512.5</v>
      </c>
      <c r="AB20" s="9">
        <f>'REV-REVCALC_CWS'!AC41</f>
        <v>-143456.25</v>
      </c>
      <c r="AC20" s="9">
        <f>'REV-REVCALC_CWS'!AD41</f>
        <v>-232550</v>
      </c>
      <c r="AD20" s="9">
        <f>'REV-REVCALC_CWS'!AE41</f>
        <v>-262297.5</v>
      </c>
      <c r="AE20" s="9">
        <f>'REV-REVCALC_CWS'!AF41</f>
        <v>-261765</v>
      </c>
      <c r="AF20" s="9">
        <f>'REV-REVCALC_CWS'!AG41</f>
        <v>-286333.75</v>
      </c>
      <c r="AG20" s="9">
        <f>'REV-REVCALC_CWS'!AH41</f>
        <v>-316077.5</v>
      </c>
      <c r="AH20" s="9">
        <f>'REV-REVCALC_CWS'!AI41</f>
        <v>-261765</v>
      </c>
      <c r="AI20" s="9">
        <f>'REV-REVCALC_CWS'!AJ41</f>
        <v>-286333.75</v>
      </c>
      <c r="AJ20" s="9">
        <f>'REV-REVCALC_CWS'!AK41</f>
        <v>-232042.5</v>
      </c>
      <c r="AK20" s="9">
        <f>'REV-REVCALC_CWS'!AL41</f>
        <v>-232042.5</v>
      </c>
      <c r="AL20" s="9">
        <f>'REV-REVCALC_CWS'!AM41</f>
        <v>-232042.5</v>
      </c>
      <c r="AM20" s="9">
        <f>'REV-REVCALC_CWS'!AN41</f>
        <v>-143190</v>
      </c>
      <c r="AN20" s="9">
        <f>'REV-REVCALC_CWS'!AO41</f>
        <v>-96918.5</v>
      </c>
      <c r="AO20" s="9">
        <f>'REV-REVCALC_CWS'!AP41</f>
        <v>-156320</v>
      </c>
      <c r="AP20" s="9">
        <f>'REV-REVCALC_CWS'!AQ41</f>
        <v>-175228.5</v>
      </c>
      <c r="AQ20" s="9">
        <f>'REV-REVCALC_CWS'!AR41</f>
        <v>-174613.5</v>
      </c>
      <c r="AR20" s="9">
        <f>'REV-REVCALC_CWS'!AS41</f>
        <v>-193354.5</v>
      </c>
      <c r="AS20" s="9">
        <f>'REV-REVCALC_CWS'!AT41</f>
        <v>-212060.5</v>
      </c>
      <c r="AT20" s="9">
        <f>'REV-REVCALC_CWS'!AU41</f>
        <v>-174613.5</v>
      </c>
      <c r="AU20" s="9">
        <f>'REV-REVCALC_CWS'!AV41</f>
        <v>-193354.5</v>
      </c>
      <c r="AV20" s="9">
        <f>'REV-REVCALC_CWS'!AW41</f>
        <v>-155740</v>
      </c>
      <c r="AW20" s="9">
        <f>'REV-REVCALC_CWS'!AX41</f>
        <v>-155740</v>
      </c>
      <c r="AX20" s="9">
        <f>'REV-REVCALC_CWS'!AY41</f>
        <v>-155740</v>
      </c>
      <c r="AY20" s="9">
        <f>'REV-REVCALC_CWS'!AZ41</f>
        <v>-96611</v>
      </c>
      <c r="AZ20" s="9">
        <f>'REV-REVCALC_CWS'!BA41</f>
        <v>-25616.899999999994</v>
      </c>
      <c r="BA20" s="9">
        <f>'REV-REVCALC_CWS'!BB41</f>
        <v>-41137.899999999965</v>
      </c>
      <c r="BB20" s="9">
        <f>'REV-REVCALC_CWS'!BC41</f>
        <v>-45836.200000000012</v>
      </c>
      <c r="BC20" s="9">
        <f>'REV-REVCALC_CWS'!BD41</f>
        <v>-45221.200000000012</v>
      </c>
      <c r="BD20" s="9">
        <f>'REV-REVCALC_CWS'!BE41</f>
        <v>-50751.299999999988</v>
      </c>
      <c r="BE20" s="9">
        <f>'REV-REVCALC_CWS'!BF41</f>
        <v>-55124.599999999977</v>
      </c>
      <c r="BF20" s="9">
        <f>'REV-REVCALC_CWS'!BG41</f>
        <v>-45221.200000000012</v>
      </c>
      <c r="BG20" s="9">
        <f>'REV-REVCALC_CWS'!BH41</f>
        <v>-50751.299999999988</v>
      </c>
      <c r="BH20" s="9">
        <f>'REV-REVCALC_CWS'!BI41</f>
        <v>-40557.899999999965</v>
      </c>
      <c r="BI20" s="9">
        <f>'REV-REVCALC_CWS'!BJ41</f>
        <v>-40557.899999999965</v>
      </c>
      <c r="BJ20" s="9">
        <f>'REV-REVCALC_CWS'!BK41</f>
        <v>-40557.899999999965</v>
      </c>
      <c r="BK20" s="9">
        <f>'REV-REVCALC_CWS'!BL41</f>
        <v>-25309.399999999994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9" t="s">
        <v>35</v>
      </c>
      <c r="E24" s="369"/>
      <c r="F24" s="369"/>
      <c r="G24" s="369"/>
      <c r="H24" s="369"/>
      <c r="I24" s="369"/>
      <c r="J24" s="369"/>
      <c r="K24" s="369"/>
      <c r="L24" s="369"/>
      <c r="M24" s="369"/>
      <c r="N24" s="369"/>
      <c r="O24" s="369"/>
      <c r="P24" s="369" t="s">
        <v>36</v>
      </c>
      <c r="Q24" s="369"/>
      <c r="R24" s="369"/>
      <c r="S24" s="369"/>
      <c r="T24" s="369"/>
      <c r="U24" s="369"/>
      <c r="V24" s="369"/>
      <c r="W24" s="369"/>
      <c r="X24" s="369"/>
      <c r="Y24" s="369"/>
      <c r="Z24" s="369"/>
      <c r="AA24" s="369"/>
      <c r="AB24" s="369" t="s">
        <v>37</v>
      </c>
      <c r="AC24" s="369"/>
      <c r="AD24" s="369"/>
      <c r="AE24" s="369"/>
      <c r="AF24" s="369"/>
      <c r="AG24" s="369"/>
      <c r="AH24" s="369"/>
      <c r="AI24" s="369"/>
      <c r="AJ24" s="369"/>
      <c r="AK24" s="369"/>
      <c r="AL24" s="369"/>
      <c r="AM24" s="369"/>
      <c r="AN24" s="369" t="s">
        <v>38</v>
      </c>
      <c r="AO24" s="369"/>
      <c r="AP24" s="369"/>
      <c r="AQ24" s="369"/>
      <c r="AR24" s="369"/>
      <c r="AS24" s="369"/>
      <c r="AT24" s="369"/>
      <c r="AU24" s="369"/>
      <c r="AV24" s="369"/>
      <c r="AW24" s="369"/>
      <c r="AX24" s="369"/>
      <c r="AY24" s="369"/>
      <c r="AZ24" s="369" t="s">
        <v>39</v>
      </c>
      <c r="BA24" s="369"/>
      <c r="BB24" s="369"/>
      <c r="BC24" s="369"/>
      <c r="BD24" s="369"/>
      <c r="BE24" s="369"/>
      <c r="BF24" s="369"/>
      <c r="BG24" s="369"/>
      <c r="BH24" s="369"/>
      <c r="BI24" s="369"/>
      <c r="BJ24" s="369"/>
      <c r="BK24" s="369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>
        <f>'REV-REVCALC_CWS'!E41</f>
        <v>0</v>
      </c>
      <c r="E26" s="9">
        <f>'REV-REVCALC_CWS'!F41</f>
        <v>0</v>
      </c>
      <c r="F26" s="9">
        <f>'REV-REVCALC_CWS'!G41</f>
        <v>0</v>
      </c>
      <c r="G26" s="9">
        <f>'REV-REVCALC_CWS'!H41</f>
        <v>31040</v>
      </c>
      <c r="H26" s="9">
        <f>'REV-REVCALC_CWS'!I41</f>
        <v>34920</v>
      </c>
      <c r="I26" s="9">
        <f>'REV-REVCALC_CWS'!J41</f>
        <v>38800</v>
      </c>
      <c r="J26" s="9">
        <f>'REV-REVCALC_CWS'!K41</f>
        <v>31040</v>
      </c>
      <c r="K26" s="9">
        <f>'REV-REVCALC_CWS'!L41</f>
        <v>34920</v>
      </c>
      <c r="L26" s="9">
        <f>'REV-REVCALC_CWS'!M41</f>
        <v>27160</v>
      </c>
      <c r="M26" s="9">
        <f>'REV-REVCALC_CWS'!N41</f>
        <v>27160</v>
      </c>
      <c r="N26" s="9">
        <f>'REV-REVCALC_CWS'!O41</f>
        <v>27160</v>
      </c>
      <c r="O26" s="9">
        <f>'REV-REVCALC_CWS'!P41</f>
        <v>15520</v>
      </c>
      <c r="P26" s="9">
        <f>'REV-REVCALC_CWS'!Q41</f>
        <v>59268.75</v>
      </c>
      <c r="Q26" s="9">
        <f>'REV-REVCALC_CWS'!R41</f>
        <v>96318.75</v>
      </c>
      <c r="R26" s="9">
        <f>'REV-REVCALC_CWS'!S41</f>
        <v>107437.5</v>
      </c>
      <c r="S26" s="9">
        <f>'REV-REVCALC_CWS'!T41</f>
        <v>107925</v>
      </c>
      <c r="T26" s="9">
        <f>'REV-REVCALC_CWS'!U41</f>
        <v>119212.5</v>
      </c>
      <c r="U26" s="9">
        <f>'REV-REVCALC_CWS'!V41</f>
        <v>130356.25</v>
      </c>
      <c r="V26" s="9">
        <f>'REV-REVCALC_CWS'!W41</f>
        <v>107925</v>
      </c>
      <c r="W26" s="9">
        <f>'REV-REVCALC_CWS'!X41</f>
        <v>119212.5</v>
      </c>
      <c r="X26" s="9">
        <f>'REV-REVCALC_CWS'!Y41</f>
        <v>96781.25</v>
      </c>
      <c r="Y26" s="9">
        <f>'REV-REVCALC_CWS'!Z41</f>
        <v>96781.25</v>
      </c>
      <c r="Z26" s="9">
        <f>'REV-REVCALC_CWS'!AA41</f>
        <v>96781.25</v>
      </c>
      <c r="AA26" s="9">
        <f>'REV-REVCALC_CWS'!AB41</f>
        <v>59512.5</v>
      </c>
      <c r="AB26" s="9">
        <f>'REV-REVCALC_CWS'!AC41</f>
        <v>-143456.25</v>
      </c>
      <c r="AC26" s="9">
        <f>'REV-REVCALC_CWS'!AD41</f>
        <v>-232550</v>
      </c>
      <c r="AD26" s="9">
        <f>'REV-REVCALC_CWS'!AE41</f>
        <v>-262297.5</v>
      </c>
      <c r="AE26" s="9">
        <f>'REV-REVCALC_CWS'!AF41</f>
        <v>-261765</v>
      </c>
      <c r="AF26" s="9">
        <f>'REV-REVCALC_CWS'!AG41</f>
        <v>-286333.75</v>
      </c>
      <c r="AG26" s="9">
        <f>'REV-REVCALC_CWS'!AH41</f>
        <v>-316077.5</v>
      </c>
      <c r="AH26" s="9">
        <f>'REV-REVCALC_CWS'!AI41</f>
        <v>-261765</v>
      </c>
      <c r="AI26" s="9">
        <f>'REV-REVCALC_CWS'!AJ41</f>
        <v>-286333.75</v>
      </c>
      <c r="AJ26" s="9">
        <f>'REV-REVCALC_CWS'!AK41</f>
        <v>-232042.5</v>
      </c>
      <c r="AK26" s="9">
        <f>'REV-REVCALC_CWS'!AL41</f>
        <v>-232042.5</v>
      </c>
      <c r="AL26" s="9">
        <f>'REV-REVCALC_CWS'!AM41</f>
        <v>-232042.5</v>
      </c>
      <c r="AM26" s="9">
        <f>'REV-REVCALC_CWS'!AN41</f>
        <v>-143190</v>
      </c>
      <c r="AN26" s="9">
        <f>'REV-REVCALC_CWS'!AO41</f>
        <v>-96918.5</v>
      </c>
      <c r="AO26" s="9">
        <f>'REV-REVCALC_CWS'!AP41</f>
        <v>-156320</v>
      </c>
      <c r="AP26" s="9">
        <f>'REV-REVCALC_CWS'!AQ41</f>
        <v>-175228.5</v>
      </c>
      <c r="AQ26" s="9">
        <f>'REV-REVCALC_CWS'!AR41</f>
        <v>-174613.5</v>
      </c>
      <c r="AR26" s="9">
        <f>'REV-REVCALC_CWS'!AS41</f>
        <v>-193354.5</v>
      </c>
      <c r="AS26" s="9">
        <f>'REV-REVCALC_CWS'!AT41</f>
        <v>-212060.5</v>
      </c>
      <c r="AT26" s="9">
        <f>'REV-REVCALC_CWS'!AU41</f>
        <v>-174613.5</v>
      </c>
      <c r="AU26" s="9">
        <f>'REV-REVCALC_CWS'!AV41</f>
        <v>-193354.5</v>
      </c>
      <c r="AV26" s="9">
        <f>'REV-REVCALC_CWS'!AW41</f>
        <v>-155740</v>
      </c>
      <c r="AW26" s="9">
        <f>'REV-REVCALC_CWS'!AX41</f>
        <v>-155740</v>
      </c>
      <c r="AX26" s="9">
        <f>'REV-REVCALC_CWS'!AY41</f>
        <v>-155740</v>
      </c>
      <c r="AY26" s="9">
        <f>'REV-REVCALC_CWS'!AZ41</f>
        <v>-96611</v>
      </c>
      <c r="AZ26" s="9">
        <f>'REV-REVCALC_CWS'!BA41</f>
        <v>-25616.899999999994</v>
      </c>
      <c r="BA26" s="9">
        <f>'REV-REVCALC_CWS'!BB41</f>
        <v>-41137.899999999965</v>
      </c>
      <c r="BB26" s="9">
        <f>'REV-REVCALC_CWS'!BC41</f>
        <v>-45836.200000000012</v>
      </c>
      <c r="BC26" s="9">
        <f>'REV-REVCALC_CWS'!BD41</f>
        <v>-45221.200000000012</v>
      </c>
      <c r="BD26" s="9">
        <f>'REV-REVCALC_CWS'!BE41</f>
        <v>-50751.299999999988</v>
      </c>
      <c r="BE26" s="9">
        <f>'REV-REVCALC_CWS'!BF41</f>
        <v>-55124.599999999977</v>
      </c>
      <c r="BF26" s="9">
        <f>'REV-REVCALC_CWS'!BG41</f>
        <v>-45221.200000000012</v>
      </c>
      <c r="BG26" s="9">
        <f>'REV-REVCALC_CWS'!BH41</f>
        <v>-50751.299999999988</v>
      </c>
      <c r="BH26" s="9">
        <f>'REV-REVCALC_CWS'!BI41</f>
        <v>-40557.899999999965</v>
      </c>
      <c r="BI26" s="9">
        <f>'REV-REVCALC_CWS'!BJ41</f>
        <v>-40557.899999999965</v>
      </c>
      <c r="BJ26" s="9">
        <f>'REV-REVCALC_CWS'!BK41</f>
        <v>-40557.899999999965</v>
      </c>
      <c r="BK26" s="9">
        <f>'REV-REVCALC_CWS'!BL41</f>
        <v>-25309.399999999994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41386.666666666664</v>
      </c>
      <c r="H28" s="202">
        <f t="shared" si="3"/>
        <v>46560</v>
      </c>
      <c r="I28" s="202">
        <f t="shared" si="3"/>
        <v>51733.333333333336</v>
      </c>
      <c r="J28" s="202">
        <f t="shared" si="3"/>
        <v>41386.666666666664</v>
      </c>
      <c r="K28" s="202">
        <f t="shared" si="3"/>
        <v>46560</v>
      </c>
      <c r="L28" s="202">
        <f t="shared" si="3"/>
        <v>36213.333333333336</v>
      </c>
      <c r="M28" s="202">
        <f t="shared" si="3"/>
        <v>36213.333333333336</v>
      </c>
      <c r="N28" s="202">
        <f t="shared" si="3"/>
        <v>36213.333333333336</v>
      </c>
      <c r="O28" s="202">
        <f t="shared" si="3"/>
        <v>20693.333333333332</v>
      </c>
      <c r="P28" s="202">
        <f t="shared" si="3"/>
        <v>79025</v>
      </c>
      <c r="Q28" s="202">
        <f t="shared" si="3"/>
        <v>128425</v>
      </c>
      <c r="R28" s="202">
        <f t="shared" si="3"/>
        <v>143250</v>
      </c>
      <c r="S28" s="202">
        <f t="shared" si="3"/>
        <v>143900</v>
      </c>
      <c r="T28" s="202">
        <f t="shared" si="3"/>
        <v>158950</v>
      </c>
      <c r="U28" s="202">
        <f t="shared" si="3"/>
        <v>173808.33333333334</v>
      </c>
      <c r="V28" s="202">
        <f t="shared" si="3"/>
        <v>431700</v>
      </c>
      <c r="W28" s="202">
        <f t="shared" si="3"/>
        <v>476850</v>
      </c>
      <c r="X28" s="202">
        <f t="shared" si="3"/>
        <v>387125</v>
      </c>
      <c r="Y28" s="202">
        <f t="shared" si="3"/>
        <v>387125</v>
      </c>
      <c r="Z28" s="202">
        <f t="shared" si="3"/>
        <v>387125</v>
      </c>
      <c r="AA28" s="202">
        <f t="shared" si="3"/>
        <v>238050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9" t="s">
        <v>35</v>
      </c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/>
      <c r="P31" s="369" t="s">
        <v>36</v>
      </c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/>
      <c r="AB31" s="369" t="s">
        <v>37</v>
      </c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/>
      <c r="AN31" s="369" t="s">
        <v>38</v>
      </c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/>
      <c r="AZ31" s="369" t="s">
        <v>39</v>
      </c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  <c r="BK31" s="369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709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720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>
        <f>SUM(F49:Q49)</f>
        <v>267720</v>
      </c>
      <c r="G5" s="9">
        <f>SUM(R49:AC49)</f>
        <v>1197512.5</v>
      </c>
      <c r="H5" s="9">
        <f>SUM(AD49:AO49)</f>
        <v>-2889896.25</v>
      </c>
      <c r="I5" s="9">
        <f>SUM(AP49:BA49)</f>
        <v>-1940294.5</v>
      </c>
      <c r="J5" s="9">
        <f>SUM(BB49:BM49)</f>
        <v>-506643.69999999984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>
        <f>SUM(F50:Q50)</f>
        <v>6693</v>
      </c>
      <c r="G6" s="9">
        <f>SUM(R50:AC50)</f>
        <v>29937.8125</v>
      </c>
      <c r="H6" s="9">
        <f>SUM(AD50:AO50)</f>
        <v>-72247.40625</v>
      </c>
      <c r="I6" s="9">
        <f>SUM(AP50:BA50)</f>
        <v>-48507.362500000003</v>
      </c>
      <c r="J6" s="9">
        <f>SUM(BB50:BM50)</f>
        <v>-12666.092499999995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>
        <f>SUM(E51:Q51)</f>
        <v>13386</v>
      </c>
      <c r="G7" s="9">
        <f>SUM(F51:AC51)</f>
        <v>73261.625</v>
      </c>
      <c r="H7" s="9">
        <f>SUM(AD51:AO51)</f>
        <v>-144494.8125</v>
      </c>
      <c r="I7" s="9">
        <f>SUM(AP51:BA51)</f>
        <v>-97014.725000000006</v>
      </c>
      <c r="J7" s="9">
        <f>SUM(BB51:BM51)</f>
        <v>-25332.18499999999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6693</v>
      </c>
      <c r="G24" s="9">
        <f t="shared" si="8"/>
        <v>36630.8125</v>
      </c>
      <c r="H24" s="9">
        <f t="shared" si="9"/>
        <v>-72247.40625</v>
      </c>
      <c r="I24" s="9">
        <f t="shared" si="10"/>
        <v>-48507.362500000003</v>
      </c>
      <c r="J24" s="9">
        <f t="shared" si="11"/>
        <v>-12666.092499999995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>
        <f t="shared" si="12"/>
        <v>6693</v>
      </c>
      <c r="G29" s="9">
        <f t="shared" si="12"/>
        <v>36630.8125</v>
      </c>
      <c r="H29" s="9">
        <f t="shared" si="12"/>
        <v>-72247.40625</v>
      </c>
      <c r="I29" s="9">
        <f t="shared" si="12"/>
        <v>-48507.362500000003</v>
      </c>
      <c r="J29" s="9">
        <f t="shared" si="12"/>
        <v>-12666.092499999995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>
        <f>F29/F20</f>
        <v>6693</v>
      </c>
      <c r="G30" s="9">
        <f>G29/G20</f>
        <v>36630.8125</v>
      </c>
      <c r="H30" s="9">
        <f>H29/H20</f>
        <v>-72247.40625</v>
      </c>
      <c r="I30" s="9">
        <f>I29/I20</f>
        <v>-48507.362500000003</v>
      </c>
      <c r="J30" s="9">
        <f>J29/J20</f>
        <v>-12666.092499999995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9" t="s">
        <v>35</v>
      </c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/>
      <c r="R44" s="369" t="s">
        <v>36</v>
      </c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 t="s">
        <v>37</v>
      </c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 t="s">
        <v>38</v>
      </c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 t="s">
        <v>39</v>
      </c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369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'REV-REVCALC_CWS'!D41</f>
        <v>0</v>
      </c>
      <c r="F49" s="9">
        <f>'REV-REVCALC_CWS'!E41</f>
        <v>0</v>
      </c>
      <c r="G49" s="9">
        <f>'REV-REVCALC_CWS'!F41</f>
        <v>0</v>
      </c>
      <c r="H49" s="9">
        <f>'REV-REVCALC_CWS'!G41</f>
        <v>0</v>
      </c>
      <c r="I49" s="9">
        <f>'REV-REVCALC_CWS'!H41</f>
        <v>31040</v>
      </c>
      <c r="J49" s="9">
        <f>'REV-REVCALC_CWS'!I41</f>
        <v>34920</v>
      </c>
      <c r="K49" s="9">
        <f>'REV-REVCALC_CWS'!J41</f>
        <v>38800</v>
      </c>
      <c r="L49" s="9">
        <f>'REV-REVCALC_CWS'!K41</f>
        <v>31040</v>
      </c>
      <c r="M49" s="9">
        <f>'REV-REVCALC_CWS'!L41</f>
        <v>34920</v>
      </c>
      <c r="N49" s="9">
        <f>'REV-REVCALC_CWS'!M41</f>
        <v>27160</v>
      </c>
      <c r="O49" s="9">
        <f>'REV-REVCALC_CWS'!N41</f>
        <v>27160</v>
      </c>
      <c r="P49" s="9">
        <f>'REV-REVCALC_CWS'!O41</f>
        <v>27160</v>
      </c>
      <c r="Q49" s="9">
        <f>'REV-REVCALC_CWS'!P41</f>
        <v>15520</v>
      </c>
      <c r="R49" s="9">
        <f>'REV-REVCALC_CWS'!Q41</f>
        <v>59268.75</v>
      </c>
      <c r="S49" s="9">
        <f>'REV-REVCALC_CWS'!R41</f>
        <v>96318.75</v>
      </c>
      <c r="T49" s="9">
        <f>'REV-REVCALC_CWS'!S41</f>
        <v>107437.5</v>
      </c>
      <c r="U49" s="9">
        <f>'REV-REVCALC_CWS'!T41</f>
        <v>107925</v>
      </c>
      <c r="V49" s="9">
        <f>'REV-REVCALC_CWS'!U41</f>
        <v>119212.5</v>
      </c>
      <c r="W49" s="9">
        <f>'REV-REVCALC_CWS'!V41</f>
        <v>130356.25</v>
      </c>
      <c r="X49" s="9">
        <f>'REV-REVCALC_CWS'!W41</f>
        <v>107925</v>
      </c>
      <c r="Y49" s="9">
        <f>'REV-REVCALC_CWS'!X41</f>
        <v>119212.5</v>
      </c>
      <c r="Z49" s="9">
        <f>'REV-REVCALC_CWS'!Y41</f>
        <v>96781.25</v>
      </c>
      <c r="AA49" s="9">
        <f>'REV-REVCALC_CWS'!Z41</f>
        <v>96781.25</v>
      </c>
      <c r="AB49" s="9">
        <f>'REV-REVCALC_CWS'!AA41</f>
        <v>96781.25</v>
      </c>
      <c r="AC49" s="9">
        <f>'REV-REVCALC_CWS'!AB41</f>
        <v>59512.5</v>
      </c>
      <c r="AD49" s="9">
        <f>'REV-REVCALC_CWS'!AC41</f>
        <v>-143456.25</v>
      </c>
      <c r="AE49" s="9">
        <f>'REV-REVCALC_CWS'!AD41</f>
        <v>-232550</v>
      </c>
      <c r="AF49" s="9">
        <f>'REV-REVCALC_CWS'!AE41</f>
        <v>-262297.5</v>
      </c>
      <c r="AG49" s="9">
        <f>'REV-REVCALC_CWS'!AF41</f>
        <v>-261765</v>
      </c>
      <c r="AH49" s="9">
        <f>'REV-REVCALC_CWS'!AG41</f>
        <v>-286333.75</v>
      </c>
      <c r="AI49" s="9">
        <f>'REV-REVCALC_CWS'!AH41</f>
        <v>-316077.5</v>
      </c>
      <c r="AJ49" s="9">
        <f>'REV-REVCALC_CWS'!AI41</f>
        <v>-261765</v>
      </c>
      <c r="AK49" s="9">
        <f>'REV-REVCALC_CWS'!AJ41</f>
        <v>-286333.75</v>
      </c>
      <c r="AL49" s="9">
        <f>'REV-REVCALC_CWS'!AK41</f>
        <v>-232042.5</v>
      </c>
      <c r="AM49" s="9">
        <f>'REV-REVCALC_CWS'!AL41</f>
        <v>-232042.5</v>
      </c>
      <c r="AN49" s="9">
        <f>'REV-REVCALC_CWS'!AM41</f>
        <v>-232042.5</v>
      </c>
      <c r="AO49" s="9">
        <f>'REV-REVCALC_CWS'!AN41</f>
        <v>-143190</v>
      </c>
      <c r="AP49" s="9">
        <f>'REV-REVCALC_CWS'!AO41</f>
        <v>-96918.5</v>
      </c>
      <c r="AQ49" s="9">
        <f>'REV-REVCALC_CWS'!AP41</f>
        <v>-156320</v>
      </c>
      <c r="AR49" s="9">
        <f>'REV-REVCALC_CWS'!AQ41</f>
        <v>-175228.5</v>
      </c>
      <c r="AS49" s="9">
        <f>'REV-REVCALC_CWS'!AR41</f>
        <v>-174613.5</v>
      </c>
      <c r="AT49" s="9">
        <f>'REV-REVCALC_CWS'!AS41</f>
        <v>-193354.5</v>
      </c>
      <c r="AU49" s="9">
        <f>'REV-REVCALC_CWS'!AT41</f>
        <v>-212060.5</v>
      </c>
      <c r="AV49" s="9">
        <f>'REV-REVCALC_CWS'!AU41</f>
        <v>-174613.5</v>
      </c>
      <c r="AW49" s="9">
        <f>'REV-REVCALC_CWS'!AV41</f>
        <v>-193354.5</v>
      </c>
      <c r="AX49" s="9">
        <f>'REV-REVCALC_CWS'!AW41</f>
        <v>-155740</v>
      </c>
      <c r="AY49" s="9">
        <f>'REV-REVCALC_CWS'!AX41</f>
        <v>-155740</v>
      </c>
      <c r="AZ49" s="9">
        <f>'REV-REVCALC_CWS'!AY41</f>
        <v>-155740</v>
      </c>
      <c r="BA49" s="9">
        <f>'REV-REVCALC_CWS'!AZ41</f>
        <v>-96611</v>
      </c>
      <c r="BB49" s="9">
        <f>'REV-REVCALC_CWS'!BA41</f>
        <v>-25616.899999999994</v>
      </c>
      <c r="BC49" s="9">
        <f>'REV-REVCALC_CWS'!BB41</f>
        <v>-41137.899999999965</v>
      </c>
      <c r="BD49" s="9">
        <f>'REV-REVCALC_CWS'!BC41</f>
        <v>-45836.200000000012</v>
      </c>
      <c r="BE49" s="9">
        <f>'REV-REVCALC_CWS'!BD41</f>
        <v>-45221.200000000012</v>
      </c>
      <c r="BF49" s="9">
        <f>'REV-REVCALC_CWS'!BE41</f>
        <v>-50751.299999999988</v>
      </c>
      <c r="BG49" s="9">
        <f>'REV-REVCALC_CWS'!BF41</f>
        <v>-55124.599999999977</v>
      </c>
      <c r="BH49" s="9">
        <f>'REV-REVCALC_CWS'!BG41</f>
        <v>-45221.200000000012</v>
      </c>
      <c r="BI49" s="9">
        <f>'REV-REVCALC_CWS'!BH41</f>
        <v>-50751.299999999988</v>
      </c>
      <c r="BJ49" s="9">
        <f>'REV-REVCALC_CWS'!BI41</f>
        <v>-40557.899999999965</v>
      </c>
      <c r="BK49" s="9">
        <f>'REV-REVCALC_CWS'!BJ41</f>
        <v>-40557.899999999965</v>
      </c>
      <c r="BL49" s="9">
        <f>'REV-REVCALC_CWS'!BK41</f>
        <v>-40557.899999999965</v>
      </c>
      <c r="BM49" s="9">
        <f>'REV-REVCALC_CWS'!BL41</f>
        <v>-25309.399999999994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776</v>
      </c>
      <c r="J50" s="9">
        <f t="shared" si="14"/>
        <v>873</v>
      </c>
      <c r="K50" s="9">
        <f t="shared" si="14"/>
        <v>970</v>
      </c>
      <c r="L50" s="9">
        <f t="shared" si="14"/>
        <v>776</v>
      </c>
      <c r="M50" s="9">
        <f t="shared" si="14"/>
        <v>873</v>
      </c>
      <c r="N50" s="9">
        <f t="shared" si="14"/>
        <v>679</v>
      </c>
      <c r="O50" s="9">
        <f t="shared" si="14"/>
        <v>679</v>
      </c>
      <c r="P50" s="9">
        <f t="shared" si="14"/>
        <v>679</v>
      </c>
      <c r="Q50" s="9">
        <f t="shared" si="14"/>
        <v>388</v>
      </c>
      <c r="R50" s="9">
        <f t="shared" si="14"/>
        <v>1481.71875</v>
      </c>
      <c r="S50" s="9">
        <f t="shared" si="14"/>
        <v>2407.96875</v>
      </c>
      <c r="T50" s="9">
        <f t="shared" si="14"/>
        <v>2685.9375</v>
      </c>
      <c r="U50" s="9">
        <f t="shared" si="14"/>
        <v>2698.125</v>
      </c>
      <c r="V50" s="9">
        <f t="shared" si="14"/>
        <v>2980.3125</v>
      </c>
      <c r="W50" s="9">
        <f t="shared" si="14"/>
        <v>3258.90625</v>
      </c>
      <c r="X50" s="9">
        <f t="shared" si="14"/>
        <v>2698.125</v>
      </c>
      <c r="Y50" s="9">
        <f t="shared" si="14"/>
        <v>2980.3125</v>
      </c>
      <c r="Z50" s="9">
        <f t="shared" si="14"/>
        <v>2419.53125</v>
      </c>
      <c r="AA50" s="9">
        <f t="shared" si="14"/>
        <v>2419.53125</v>
      </c>
      <c r="AB50" s="9">
        <f t="shared" si="14"/>
        <v>2419.53125</v>
      </c>
      <c r="AC50" s="9">
        <f t="shared" si="14"/>
        <v>1487.8125</v>
      </c>
      <c r="AD50" s="9">
        <f t="shared" si="14"/>
        <v>-3586.40625</v>
      </c>
      <c r="AE50" s="9">
        <f t="shared" si="14"/>
        <v>-5813.75</v>
      </c>
      <c r="AF50" s="9">
        <f t="shared" si="14"/>
        <v>-6557.4375</v>
      </c>
      <c r="AG50" s="9">
        <f t="shared" si="14"/>
        <v>-6544.125</v>
      </c>
      <c r="AH50" s="9">
        <f t="shared" si="14"/>
        <v>-7158.34375</v>
      </c>
      <c r="AI50" s="9">
        <f t="shared" si="14"/>
        <v>-7901.9375</v>
      </c>
      <c r="AJ50" s="9">
        <f t="shared" si="14"/>
        <v>-6544.125</v>
      </c>
      <c r="AK50" s="9">
        <f t="shared" ref="AK50:BM50" si="15">AK49*$D50</f>
        <v>-7158.34375</v>
      </c>
      <c r="AL50" s="9">
        <f t="shared" si="15"/>
        <v>-5801.0625</v>
      </c>
      <c r="AM50" s="9">
        <f t="shared" si="15"/>
        <v>-5801.0625</v>
      </c>
      <c r="AN50" s="9">
        <f t="shared" si="15"/>
        <v>-5801.0625</v>
      </c>
      <c r="AO50" s="9">
        <f t="shared" si="15"/>
        <v>-3579.75</v>
      </c>
      <c r="AP50" s="9">
        <f t="shared" si="15"/>
        <v>-2422.9625000000001</v>
      </c>
      <c r="AQ50" s="9">
        <f t="shared" si="15"/>
        <v>-3908</v>
      </c>
      <c r="AR50" s="9">
        <f t="shared" si="15"/>
        <v>-4380.7125000000005</v>
      </c>
      <c r="AS50" s="9">
        <f t="shared" si="15"/>
        <v>-4365.3375000000005</v>
      </c>
      <c r="AT50" s="9">
        <f t="shared" si="15"/>
        <v>-4833.8625000000002</v>
      </c>
      <c r="AU50" s="9">
        <f t="shared" si="15"/>
        <v>-5301.5125000000007</v>
      </c>
      <c r="AV50" s="9">
        <f t="shared" si="15"/>
        <v>-4365.3375000000005</v>
      </c>
      <c r="AW50" s="9">
        <f t="shared" si="15"/>
        <v>-4833.8625000000002</v>
      </c>
      <c r="AX50" s="9">
        <f t="shared" si="15"/>
        <v>-3893.5</v>
      </c>
      <c r="AY50" s="9">
        <f t="shared" si="15"/>
        <v>-3893.5</v>
      </c>
      <c r="AZ50" s="9">
        <f t="shared" si="15"/>
        <v>-3893.5</v>
      </c>
      <c r="BA50" s="9">
        <f t="shared" si="15"/>
        <v>-2415.2750000000001</v>
      </c>
      <c r="BB50" s="9">
        <f t="shared" si="15"/>
        <v>-640.4224999999999</v>
      </c>
      <c r="BC50" s="9">
        <f t="shared" si="15"/>
        <v>-1028.4474999999991</v>
      </c>
      <c r="BD50" s="9">
        <f t="shared" si="15"/>
        <v>-1145.9050000000004</v>
      </c>
      <c r="BE50" s="9">
        <f t="shared" si="15"/>
        <v>-1130.5300000000004</v>
      </c>
      <c r="BF50" s="9">
        <f t="shared" si="15"/>
        <v>-1268.7824999999998</v>
      </c>
      <c r="BG50" s="9">
        <f t="shared" si="15"/>
        <v>-1378.1149999999996</v>
      </c>
      <c r="BH50" s="9">
        <f t="shared" si="15"/>
        <v>-1130.5300000000004</v>
      </c>
      <c r="BI50" s="9">
        <f t="shared" si="15"/>
        <v>-1268.7824999999998</v>
      </c>
      <c r="BJ50" s="9">
        <f t="shared" si="15"/>
        <v>-1013.9474999999992</v>
      </c>
      <c r="BK50" s="9">
        <f t="shared" si="15"/>
        <v>-1013.9474999999992</v>
      </c>
      <c r="BL50" s="9">
        <f t="shared" si="15"/>
        <v>-1013.9474999999992</v>
      </c>
      <c r="BM50" s="9">
        <f t="shared" si="15"/>
        <v>-632.7349999999999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1552</v>
      </c>
      <c r="J51" s="9">
        <f t="shared" si="16"/>
        <v>1746</v>
      </c>
      <c r="K51" s="9">
        <f t="shared" si="16"/>
        <v>1940</v>
      </c>
      <c r="L51" s="9">
        <f t="shared" si="16"/>
        <v>1552</v>
      </c>
      <c r="M51" s="9">
        <f t="shared" si="16"/>
        <v>1746</v>
      </c>
      <c r="N51" s="9">
        <f t="shared" si="16"/>
        <v>1358</v>
      </c>
      <c r="O51" s="9">
        <f t="shared" si="16"/>
        <v>1358</v>
      </c>
      <c r="P51" s="9">
        <f t="shared" si="16"/>
        <v>1358</v>
      </c>
      <c r="Q51" s="9">
        <f t="shared" si="16"/>
        <v>776</v>
      </c>
      <c r="R51" s="9">
        <f t="shared" si="16"/>
        <v>2963.4375</v>
      </c>
      <c r="S51" s="9">
        <f t="shared" si="16"/>
        <v>4815.9375</v>
      </c>
      <c r="T51" s="9">
        <f t="shared" si="16"/>
        <v>5371.875</v>
      </c>
      <c r="U51" s="9">
        <f t="shared" si="16"/>
        <v>5396.25</v>
      </c>
      <c r="V51" s="9">
        <f t="shared" si="16"/>
        <v>5960.625</v>
      </c>
      <c r="W51" s="9">
        <f t="shared" si="16"/>
        <v>6517.8125</v>
      </c>
      <c r="X51" s="9">
        <f t="shared" si="16"/>
        <v>5396.25</v>
      </c>
      <c r="Y51" s="9">
        <f t="shared" si="16"/>
        <v>5960.625</v>
      </c>
      <c r="Z51" s="9">
        <f t="shared" si="16"/>
        <v>4839.0625</v>
      </c>
      <c r="AA51" s="9">
        <f t="shared" si="16"/>
        <v>4839.0625</v>
      </c>
      <c r="AB51" s="9">
        <f t="shared" si="16"/>
        <v>4839.0625</v>
      </c>
      <c r="AC51" s="9">
        <f t="shared" si="16"/>
        <v>2975.625</v>
      </c>
      <c r="AD51" s="9">
        <f t="shared" si="16"/>
        <v>-7172.8125</v>
      </c>
      <c r="AE51" s="9">
        <f t="shared" si="16"/>
        <v>-11627.5</v>
      </c>
      <c r="AF51" s="9">
        <f t="shared" si="16"/>
        <v>-13114.875</v>
      </c>
      <c r="AG51" s="9">
        <f t="shared" si="16"/>
        <v>-13088.25</v>
      </c>
      <c r="AH51" s="9">
        <f t="shared" si="16"/>
        <v>-14316.6875</v>
      </c>
      <c r="AI51" s="9">
        <f t="shared" si="16"/>
        <v>-15803.875</v>
      </c>
      <c r="AJ51" s="9">
        <f t="shared" si="16"/>
        <v>-13088.25</v>
      </c>
      <c r="AK51" s="9">
        <f t="shared" ref="AK51:BM51" si="17">AK49*$D51</f>
        <v>-14316.6875</v>
      </c>
      <c r="AL51" s="9">
        <f t="shared" si="17"/>
        <v>-11602.125</v>
      </c>
      <c r="AM51" s="9">
        <f t="shared" si="17"/>
        <v>-11602.125</v>
      </c>
      <c r="AN51" s="9">
        <f t="shared" si="17"/>
        <v>-11602.125</v>
      </c>
      <c r="AO51" s="9">
        <f t="shared" si="17"/>
        <v>-7159.5</v>
      </c>
      <c r="AP51" s="9">
        <f t="shared" si="17"/>
        <v>-4845.9250000000002</v>
      </c>
      <c r="AQ51" s="9">
        <f t="shared" si="17"/>
        <v>-7816</v>
      </c>
      <c r="AR51" s="9">
        <f t="shared" si="17"/>
        <v>-8761.4250000000011</v>
      </c>
      <c r="AS51" s="9">
        <f t="shared" si="17"/>
        <v>-8730.6750000000011</v>
      </c>
      <c r="AT51" s="9">
        <f t="shared" si="17"/>
        <v>-9667.7250000000004</v>
      </c>
      <c r="AU51" s="9">
        <f t="shared" si="17"/>
        <v>-10603.025000000001</v>
      </c>
      <c r="AV51" s="9">
        <f t="shared" si="17"/>
        <v>-8730.6750000000011</v>
      </c>
      <c r="AW51" s="9">
        <f t="shared" si="17"/>
        <v>-9667.7250000000004</v>
      </c>
      <c r="AX51" s="9">
        <f t="shared" si="17"/>
        <v>-7787</v>
      </c>
      <c r="AY51" s="9">
        <f t="shared" si="17"/>
        <v>-7787</v>
      </c>
      <c r="AZ51" s="9">
        <f t="shared" si="17"/>
        <v>-7787</v>
      </c>
      <c r="BA51" s="9">
        <f t="shared" si="17"/>
        <v>-4830.55</v>
      </c>
      <c r="BB51" s="9">
        <f t="shared" si="17"/>
        <v>-1280.8449999999998</v>
      </c>
      <c r="BC51" s="9">
        <f t="shared" si="17"/>
        <v>-2056.8949999999982</v>
      </c>
      <c r="BD51" s="9">
        <f t="shared" si="17"/>
        <v>-2291.8100000000009</v>
      </c>
      <c r="BE51" s="9">
        <f t="shared" si="17"/>
        <v>-2261.0600000000009</v>
      </c>
      <c r="BF51" s="9">
        <f t="shared" si="17"/>
        <v>-2537.5649999999996</v>
      </c>
      <c r="BG51" s="9">
        <f t="shared" si="17"/>
        <v>-2756.2299999999991</v>
      </c>
      <c r="BH51" s="9">
        <f t="shared" si="17"/>
        <v>-2261.0600000000009</v>
      </c>
      <c r="BI51" s="9">
        <f t="shared" si="17"/>
        <v>-2537.5649999999996</v>
      </c>
      <c r="BJ51" s="9">
        <f t="shared" si="17"/>
        <v>-2027.8949999999984</v>
      </c>
      <c r="BK51" s="9">
        <f t="shared" si="17"/>
        <v>-2027.8949999999984</v>
      </c>
      <c r="BL51" s="9">
        <f t="shared" si="17"/>
        <v>-2027.8949999999984</v>
      </c>
      <c r="BM51" s="9">
        <f t="shared" si="17"/>
        <v>-1265.4699999999998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776</v>
      </c>
      <c r="J72" s="9">
        <f t="shared" si="21"/>
        <v>873</v>
      </c>
      <c r="K72" s="9">
        <f t="shared" si="21"/>
        <v>970</v>
      </c>
      <c r="L72" s="9">
        <f t="shared" si="21"/>
        <v>776</v>
      </c>
      <c r="M72" s="9">
        <f t="shared" si="21"/>
        <v>873</v>
      </c>
      <c r="N72" s="9">
        <f t="shared" si="21"/>
        <v>679</v>
      </c>
      <c r="O72" s="9">
        <f t="shared" si="21"/>
        <v>679</v>
      </c>
      <c r="P72" s="9">
        <f t="shared" si="21"/>
        <v>679</v>
      </c>
      <c r="Q72" s="9">
        <f t="shared" si="21"/>
        <v>388</v>
      </c>
      <c r="R72" s="9">
        <f t="shared" si="21"/>
        <v>1481.71875</v>
      </c>
      <c r="S72" s="9">
        <f t="shared" si="21"/>
        <v>2407.96875</v>
      </c>
      <c r="T72" s="9">
        <f t="shared" si="21"/>
        <v>2685.9375</v>
      </c>
      <c r="U72" s="9">
        <f t="shared" si="21"/>
        <v>2698.125</v>
      </c>
      <c r="V72" s="9">
        <f t="shared" si="21"/>
        <v>2980.3125</v>
      </c>
      <c r="W72" s="9">
        <f t="shared" si="21"/>
        <v>3258.90625</v>
      </c>
      <c r="X72" s="9">
        <f t="shared" si="21"/>
        <v>2698.125</v>
      </c>
      <c r="Y72" s="9">
        <f t="shared" si="21"/>
        <v>2980.3125</v>
      </c>
      <c r="Z72" s="9">
        <f t="shared" si="21"/>
        <v>2419.53125</v>
      </c>
      <c r="AA72" s="9">
        <f t="shared" si="21"/>
        <v>2419.53125</v>
      </c>
      <c r="AB72" s="9">
        <f t="shared" si="21"/>
        <v>2419.53125</v>
      </c>
      <c r="AC72" s="9">
        <f t="shared" si="21"/>
        <v>1487.8125</v>
      </c>
      <c r="AD72" s="9">
        <f t="shared" si="21"/>
        <v>-3586.40625</v>
      </c>
      <c r="AE72" s="9">
        <f t="shared" si="21"/>
        <v>-5813.75</v>
      </c>
      <c r="AF72" s="9">
        <f t="shared" si="21"/>
        <v>-6557.4375</v>
      </c>
      <c r="AG72" s="9">
        <f t="shared" si="21"/>
        <v>-6544.125</v>
      </c>
      <c r="AH72" s="9">
        <f t="shared" si="21"/>
        <v>-7158.34375</v>
      </c>
      <c r="AI72" s="9">
        <f t="shared" si="21"/>
        <v>-7901.9375</v>
      </c>
      <c r="AJ72" s="9">
        <f t="shared" si="21"/>
        <v>-6544.125</v>
      </c>
      <c r="AK72" s="9">
        <f t="shared" si="21"/>
        <v>-7158.34375</v>
      </c>
      <c r="AL72" s="9">
        <f t="shared" si="21"/>
        <v>-5801.0625</v>
      </c>
      <c r="AM72" s="9">
        <f t="shared" si="21"/>
        <v>-5801.0625</v>
      </c>
      <c r="AN72" s="9">
        <f t="shared" si="21"/>
        <v>-5801.0625</v>
      </c>
      <c r="AO72" s="9">
        <f t="shared" si="21"/>
        <v>-3579.75</v>
      </c>
      <c r="AP72" s="9">
        <f t="shared" si="21"/>
        <v>-2422.9625000000001</v>
      </c>
      <c r="AQ72" s="9">
        <f t="shared" si="21"/>
        <v>-3908</v>
      </c>
      <c r="AR72" s="9">
        <f t="shared" si="21"/>
        <v>-4380.7125000000005</v>
      </c>
      <c r="AS72" s="9">
        <f t="shared" si="21"/>
        <v>-4365.3375000000005</v>
      </c>
      <c r="AT72" s="9">
        <f t="shared" si="21"/>
        <v>-4833.8625000000002</v>
      </c>
      <c r="AU72" s="9">
        <f t="shared" si="21"/>
        <v>-5301.5125000000007</v>
      </c>
      <c r="AV72" s="9">
        <f t="shared" si="21"/>
        <v>-4365.3375000000005</v>
      </c>
      <c r="AW72" s="9">
        <f t="shared" si="21"/>
        <v>-4833.8625000000002</v>
      </c>
      <c r="AX72" s="9">
        <f t="shared" si="21"/>
        <v>-3893.5</v>
      </c>
      <c r="AY72" s="9">
        <f t="shared" si="21"/>
        <v>-3893.5</v>
      </c>
      <c r="AZ72" s="9">
        <f t="shared" si="21"/>
        <v>-3893.5</v>
      </c>
      <c r="BA72" s="9">
        <f t="shared" si="21"/>
        <v>-2415.2750000000001</v>
      </c>
      <c r="BB72" s="9">
        <f t="shared" si="21"/>
        <v>-640.4224999999999</v>
      </c>
      <c r="BC72" s="9">
        <f t="shared" si="21"/>
        <v>-1028.4474999999991</v>
      </c>
      <c r="BD72" s="9">
        <f t="shared" si="21"/>
        <v>-1145.9050000000004</v>
      </c>
      <c r="BE72" s="9">
        <f t="shared" si="21"/>
        <v>-1130.5300000000004</v>
      </c>
      <c r="BF72" s="9">
        <f t="shared" si="21"/>
        <v>-1268.7824999999998</v>
      </c>
      <c r="BG72" s="9">
        <f t="shared" si="21"/>
        <v>-1378.1149999999996</v>
      </c>
      <c r="BH72" s="9">
        <f t="shared" si="21"/>
        <v>-1130.5300000000004</v>
      </c>
      <c r="BI72" s="9">
        <f t="shared" si="21"/>
        <v>-1268.7824999999998</v>
      </c>
      <c r="BJ72" s="9">
        <f t="shared" si="21"/>
        <v>-1013.9474999999992</v>
      </c>
      <c r="BK72" s="9">
        <f t="shared" si="21"/>
        <v>-1013.9474999999992</v>
      </c>
      <c r="BL72" s="9">
        <f t="shared" si="21"/>
        <v>-1013.9474999999992</v>
      </c>
      <c r="BM72" s="9">
        <f t="shared" si="21"/>
        <v>-632.7349999999999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776</v>
      </c>
      <c r="J82" s="9">
        <f t="shared" si="29"/>
        <v>873</v>
      </c>
      <c r="K82" s="9">
        <f t="shared" si="29"/>
        <v>970</v>
      </c>
      <c r="L82" s="9">
        <f t="shared" si="29"/>
        <v>776</v>
      </c>
      <c r="M82" s="9">
        <f t="shared" si="29"/>
        <v>873</v>
      </c>
      <c r="N82" s="9">
        <f t="shared" si="29"/>
        <v>679</v>
      </c>
      <c r="O82" s="9">
        <f t="shared" si="29"/>
        <v>679</v>
      </c>
      <c r="P82" s="9">
        <f t="shared" si="29"/>
        <v>679</v>
      </c>
      <c r="Q82" s="9">
        <f t="shared" si="29"/>
        <v>388</v>
      </c>
      <c r="R82" s="9">
        <f t="shared" si="29"/>
        <v>1481.71875</v>
      </c>
      <c r="S82" s="9">
        <f t="shared" si="29"/>
        <v>2407.96875</v>
      </c>
      <c r="T82" s="9">
        <f t="shared" si="29"/>
        <v>2685.9375</v>
      </c>
      <c r="U82" s="9">
        <f t="shared" si="29"/>
        <v>2698.125</v>
      </c>
      <c r="V82" s="9">
        <f t="shared" si="29"/>
        <v>2980.3125</v>
      </c>
      <c r="W82" s="9">
        <f t="shared" si="29"/>
        <v>3258.90625</v>
      </c>
      <c r="X82" s="9">
        <f t="shared" si="29"/>
        <v>2698.125</v>
      </c>
      <c r="Y82" s="9">
        <f t="shared" si="29"/>
        <v>2980.3125</v>
      </c>
      <c r="Z82" s="9">
        <f t="shared" si="29"/>
        <v>2419.53125</v>
      </c>
      <c r="AA82" s="9">
        <f t="shared" si="29"/>
        <v>2419.53125</v>
      </c>
      <c r="AB82" s="9">
        <f t="shared" si="29"/>
        <v>2419.53125</v>
      </c>
      <c r="AC82" s="9">
        <f t="shared" si="29"/>
        <v>1487.8125</v>
      </c>
      <c r="AD82" s="9">
        <f t="shared" si="29"/>
        <v>-3586.40625</v>
      </c>
      <c r="AE82" s="9">
        <f t="shared" si="29"/>
        <v>-5813.75</v>
      </c>
      <c r="AF82" s="9">
        <f t="shared" si="29"/>
        <v>-6557.4375</v>
      </c>
      <c r="AG82" s="9">
        <f t="shared" si="29"/>
        <v>-6544.125</v>
      </c>
      <c r="AH82" s="9">
        <f t="shared" si="29"/>
        <v>-7158.34375</v>
      </c>
      <c r="AI82" s="9">
        <f t="shared" si="29"/>
        <v>-7901.9375</v>
      </c>
      <c r="AJ82" s="9">
        <f t="shared" si="29"/>
        <v>-6544.125</v>
      </c>
      <c r="AK82" s="9">
        <f t="shared" si="29"/>
        <v>-7158.34375</v>
      </c>
      <c r="AL82" s="9">
        <f t="shared" si="29"/>
        <v>-5801.0625</v>
      </c>
      <c r="AM82" s="9">
        <f t="shared" si="29"/>
        <v>-5801.0625</v>
      </c>
      <c r="AN82" s="9">
        <f t="shared" si="29"/>
        <v>-5801.0625</v>
      </c>
      <c r="AO82" s="9">
        <f t="shared" si="29"/>
        <v>-3579.75</v>
      </c>
      <c r="AP82" s="9">
        <f t="shared" si="29"/>
        <v>-2422.9625000000001</v>
      </c>
      <c r="AQ82" s="9">
        <f t="shared" si="29"/>
        <v>-3908</v>
      </c>
      <c r="AR82" s="9">
        <f t="shared" si="29"/>
        <v>-4380.7125000000005</v>
      </c>
      <c r="AS82" s="9">
        <f t="shared" si="29"/>
        <v>-4365.3375000000005</v>
      </c>
      <c r="AT82" s="9">
        <f t="shared" si="29"/>
        <v>-4833.8625000000002</v>
      </c>
      <c r="AU82" s="9">
        <f t="shared" si="29"/>
        <v>-5301.5125000000007</v>
      </c>
      <c r="AV82" s="9">
        <f t="shared" si="29"/>
        <v>-4365.3375000000005</v>
      </c>
      <c r="AW82" s="9">
        <f t="shared" si="29"/>
        <v>-4833.8625000000002</v>
      </c>
      <c r="AX82" s="9">
        <f t="shared" si="29"/>
        <v>-3893.5</v>
      </c>
      <c r="AY82" s="9">
        <f t="shared" si="29"/>
        <v>-3893.5</v>
      </c>
      <c r="AZ82" s="9">
        <f t="shared" si="29"/>
        <v>-3893.5</v>
      </c>
      <c r="BA82" s="9">
        <f t="shared" si="29"/>
        <v>-2415.2750000000001</v>
      </c>
      <c r="BB82" s="9">
        <f t="shared" si="29"/>
        <v>-640.4224999999999</v>
      </c>
      <c r="BC82" s="9">
        <f t="shared" si="29"/>
        <v>-1028.4474999999991</v>
      </c>
      <c r="BD82" s="9">
        <f t="shared" si="29"/>
        <v>-1145.9050000000004</v>
      </c>
      <c r="BE82" s="9">
        <f t="shared" si="29"/>
        <v>-1130.5300000000004</v>
      </c>
      <c r="BF82" s="9">
        <f t="shared" si="29"/>
        <v>-1268.7824999999998</v>
      </c>
      <c r="BG82" s="9">
        <f t="shared" si="29"/>
        <v>-1378.1149999999996</v>
      </c>
      <c r="BH82" s="9">
        <f t="shared" si="29"/>
        <v>-1130.5300000000004</v>
      </c>
      <c r="BI82" s="9">
        <f t="shared" si="29"/>
        <v>-1268.7824999999998</v>
      </c>
      <c r="BJ82" s="9">
        <f t="shared" si="29"/>
        <v>-1013.9474999999992</v>
      </c>
      <c r="BK82" s="9">
        <f t="shared" si="29"/>
        <v>-1013.9474999999992</v>
      </c>
      <c r="BL82" s="9">
        <f t="shared" si="29"/>
        <v>-1013.9474999999992</v>
      </c>
      <c r="BM82" s="9">
        <f t="shared" si="29"/>
        <v>-632.7349999999999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267720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-3871601.9500000011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9" t="s">
        <v>36</v>
      </c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/>
      <c r="AB34" s="369" t="s">
        <v>37</v>
      </c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/>
      <c r="AN34" s="369" t="s">
        <v>38</v>
      </c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/>
      <c r="AZ34" s="369" t="s">
        <v>39</v>
      </c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  <c r="BK34" s="369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3" t="s">
        <v>35</v>
      </c>
      <c r="E38" s="373"/>
      <c r="F38" s="373"/>
      <c r="G38" s="373"/>
      <c r="H38" s="373"/>
      <c r="I38" s="373"/>
      <c r="J38" s="373"/>
      <c r="K38" s="373"/>
      <c r="L38" s="373"/>
      <c r="M38" s="373"/>
      <c r="N38" s="373"/>
      <c r="O38" s="373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>
      <selection activeCell="I12" sqref="I12"/>
    </sheetView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9" t="s">
        <v>642</v>
      </c>
      <c r="C2" s="369"/>
      <c r="D2" s="369"/>
      <c r="E2" s="369"/>
      <c r="F2" s="369"/>
      <c r="G2" s="369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1240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9" t="s">
        <v>643</v>
      </c>
      <c r="C12" s="369"/>
      <c r="D12" s="369"/>
      <c r="E12" s="369"/>
      <c r="F12" s="369"/>
      <c r="G12" s="369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69" t="s">
        <v>644</v>
      </c>
      <c r="D21" s="369"/>
      <c r="E21" s="369"/>
      <c r="F21" s="369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9" t="s">
        <v>646</v>
      </c>
      <c r="C32" s="369"/>
      <c r="D32" s="369"/>
      <c r="E32" s="369"/>
      <c r="F32" s="369"/>
      <c r="G32" s="369"/>
      <c r="H32" s="369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368</v>
      </c>
      <c r="E3" s="66">
        <f>E24</f>
        <v>1130220</v>
      </c>
      <c r="F3" s="66">
        <f>F24</f>
        <v>4781700</v>
      </c>
      <c r="G3" s="66">
        <f>G24</f>
        <v>2983500</v>
      </c>
      <c r="H3" s="66">
        <f>H24</f>
        <v>3638700</v>
      </c>
      <c r="I3" s="66">
        <f>I24</f>
        <v>4299975</v>
      </c>
      <c r="J3" s="118">
        <f>SUM(E3:I3)</f>
        <v>16834095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862500</v>
      </c>
      <c r="F5" s="66">
        <f>F31</f>
        <v>3654700</v>
      </c>
      <c r="G5" s="66">
        <f>G31</f>
        <v>6040125</v>
      </c>
      <c r="H5" s="66">
        <f>H31</f>
        <v>5855197</v>
      </c>
      <c r="I5" s="66">
        <f>I31</f>
        <v>5189163.7000000011</v>
      </c>
      <c r="J5" s="118">
        <f>SUM(E5:I5)</f>
        <v>21601685.700000003</v>
      </c>
    </row>
    <row r="6" spans="2:11" x14ac:dyDescent="0.15">
      <c r="B6" s="33" t="s">
        <v>345</v>
      </c>
      <c r="E6" s="66">
        <f>E3-E5</f>
        <v>267720</v>
      </c>
      <c r="F6" s="66">
        <f>F3-F5</f>
        <v>1127000</v>
      </c>
      <c r="G6" s="66">
        <f>G3-G5</f>
        <v>-3056625</v>
      </c>
      <c r="H6" s="66">
        <f>H3-H5</f>
        <v>-2216497</v>
      </c>
      <c r="I6" s="66">
        <f>I3-I5</f>
        <v>-889188.70000000112</v>
      </c>
      <c r="J6" s="118">
        <f>SUM(E6:I6)</f>
        <v>-4767590.7000000011</v>
      </c>
    </row>
    <row r="7" spans="2:11" x14ac:dyDescent="0.15">
      <c r="B7" s="33" t="s">
        <v>327</v>
      </c>
      <c r="E7" s="116">
        <f>E6/E3</f>
        <v>0.23687423687423687</v>
      </c>
      <c r="F7" s="116">
        <f>F6/F3</f>
        <v>0.2356902356902357</v>
      </c>
      <c r="G7" s="116">
        <f>G6/G3</f>
        <v>-1.0245098039215685</v>
      </c>
      <c r="H7" s="116">
        <f>H6/H3</f>
        <v>-0.60914529914529914</v>
      </c>
      <c r="I7" s="116">
        <f>I6/I3</f>
        <v>-0.20678927203065159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369</v>
      </c>
      <c r="E9" s="66">
        <f t="shared" ref="E9:I10" si="0">E44</f>
        <v>0</v>
      </c>
      <c r="F9" s="66">
        <f t="shared" si="0"/>
        <v>35250</v>
      </c>
      <c r="G9" s="66">
        <f t="shared" si="0"/>
        <v>48450</v>
      </c>
      <c r="H9" s="66">
        <f t="shared" si="0"/>
        <v>38430</v>
      </c>
      <c r="I9" s="66">
        <f t="shared" si="0"/>
        <v>18900</v>
      </c>
      <c r="J9" s="118">
        <f t="shared" ref="J9:J17" si="1">SUM(E9:I9)</f>
        <v>141030</v>
      </c>
    </row>
    <row r="10" spans="2:11" x14ac:dyDescent="0.15">
      <c r="B10" s="33" t="s">
        <v>370</v>
      </c>
      <c r="E10" s="66">
        <f t="shared" si="0"/>
        <v>0</v>
      </c>
      <c r="F10" s="66">
        <f t="shared" si="0"/>
        <v>5925</v>
      </c>
      <c r="G10" s="66">
        <f t="shared" si="0"/>
        <v>11625</v>
      </c>
      <c r="H10" s="66">
        <f t="shared" si="0"/>
        <v>20545</v>
      </c>
      <c r="I10" s="66">
        <f t="shared" si="0"/>
        <v>22645</v>
      </c>
      <c r="J10" s="118">
        <f t="shared" si="1"/>
        <v>60740</v>
      </c>
    </row>
    <row r="11" spans="2:11" x14ac:dyDescent="0.15">
      <c r="B11" s="33" t="s">
        <v>374</v>
      </c>
      <c r="E11" s="66">
        <f>SUM(E9:E10)</f>
        <v>0</v>
      </c>
      <c r="F11" s="66">
        <f>SUM(F9:F10)</f>
        <v>41175</v>
      </c>
      <c r="G11" s="66">
        <f>SUM(G9:G10)</f>
        <v>60075</v>
      </c>
      <c r="H11" s="66">
        <f>SUM(H9:H10)</f>
        <v>58975</v>
      </c>
      <c r="I11" s="66">
        <f>SUM(I9:I10)</f>
        <v>41545</v>
      </c>
      <c r="J11" s="118">
        <f t="shared" si="1"/>
        <v>201770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373</v>
      </c>
      <c r="E13" s="66">
        <f t="shared" ref="E13:I14" si="2">E47</f>
        <v>0</v>
      </c>
      <c r="F13" s="66">
        <f t="shared" si="2"/>
        <v>3350</v>
      </c>
      <c r="G13" s="66">
        <f t="shared" si="2"/>
        <v>8925</v>
      </c>
      <c r="H13" s="66">
        <f t="shared" si="2"/>
        <v>12500</v>
      </c>
      <c r="I13" s="66">
        <f t="shared" si="2"/>
        <v>14975</v>
      </c>
      <c r="J13" s="118">
        <f t="shared" si="1"/>
        <v>39750</v>
      </c>
    </row>
    <row r="14" spans="2:11" x14ac:dyDescent="0.15">
      <c r="B14" s="33" t="s">
        <v>372</v>
      </c>
      <c r="E14" s="66">
        <f t="shared" si="2"/>
        <v>0</v>
      </c>
      <c r="F14" s="66">
        <f t="shared" si="2"/>
        <v>25987.5</v>
      </c>
      <c r="G14" s="66">
        <f t="shared" si="2"/>
        <v>97728.75</v>
      </c>
      <c r="H14" s="66">
        <f t="shared" si="2"/>
        <v>204727.5</v>
      </c>
      <c r="I14" s="66">
        <f t="shared" si="2"/>
        <v>326025</v>
      </c>
      <c r="J14" s="118">
        <f t="shared" si="1"/>
        <v>654468.75</v>
      </c>
    </row>
    <row r="15" spans="2:11" x14ac:dyDescent="0.15">
      <c r="B15" s="33" t="s">
        <v>375</v>
      </c>
      <c r="E15" s="66">
        <f>SUM(E13:E14)</f>
        <v>0</v>
      </c>
      <c r="F15" s="66">
        <f>SUM(F13:F14)</f>
        <v>29337.5</v>
      </c>
      <c r="G15" s="66">
        <f>SUM(G13:G14)</f>
        <v>106653.75</v>
      </c>
      <c r="H15" s="66">
        <f>SUM(H13:H14)</f>
        <v>217227.5</v>
      </c>
      <c r="I15" s="66">
        <f>SUM(I13:I14)</f>
        <v>341000</v>
      </c>
      <c r="J15" s="118">
        <f t="shared" si="1"/>
        <v>694218.75</v>
      </c>
      <c r="K15" s="120">
        <f>J15+J14+J13+J11+J6</f>
        <v>-3177383.2000000011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>
        <f>E6+E11+E15</f>
        <v>267720</v>
      </c>
      <c r="F17" s="66">
        <f>F6+F11+F15</f>
        <v>1197512.5</v>
      </c>
      <c r="G17" s="66">
        <f>G6+G11+G15</f>
        <v>-2889896.25</v>
      </c>
      <c r="H17" s="66">
        <f>H6+H11+H15</f>
        <v>-1940294.5</v>
      </c>
      <c r="I17" s="66">
        <f>I6+I11+I15</f>
        <v>-506643.70000000112</v>
      </c>
      <c r="J17" s="118">
        <f t="shared" si="1"/>
        <v>-3871601.9500000011</v>
      </c>
      <c r="K17" s="120">
        <f>J15+J11+J3</f>
        <v>17730083.75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648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69</v>
      </c>
      <c r="F20">
        <f>SUM('REV-REVCALC_CWS'!Q6:AB6)</f>
        <v>322</v>
      </c>
      <c r="G20">
        <f>SUM('REV-REVCALC_CWS'!AC6:AN6)</f>
        <v>585</v>
      </c>
      <c r="H20">
        <f>SUM('REV-REVCALC_CWS'!AO6:AZ6)</f>
        <v>622</v>
      </c>
      <c r="I20">
        <f>SUM('REV-REVCALC_CWS'!BA6:BL6)</f>
        <v>659</v>
      </c>
      <c r="J20" s="118">
        <f>SUM(E20:I20)</f>
        <v>2257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1242000</v>
      </c>
      <c r="F21" s="66">
        <f>SUM('REV-REVCALC_CWS'!Q7:AB7)</f>
        <v>6375600</v>
      </c>
      <c r="G21" s="66">
        <f>SUM('REV-REVCALC_CWS'!AC7:AN7)</f>
        <v>3510000</v>
      </c>
      <c r="H21" s="66">
        <f>SUM('REV-REVCALC_CWS'!AO7:AZ7)</f>
        <v>4043000</v>
      </c>
      <c r="I21" s="66">
        <f>SUM('REV-REVCALC_CWS'!BA7:BL7)</f>
        <v>4777750</v>
      </c>
      <c r="J21" s="118">
        <f>SUM(E21:I21)</f>
        <v>19948350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0.09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1130220</v>
      </c>
      <c r="F24" s="66">
        <f>SUM('REV-REVCALC_CWS'!Q10:AB10)</f>
        <v>4781700</v>
      </c>
      <c r="G24" s="66">
        <f>SUM('REV-REVCALC_CWS'!AC10:AN10)</f>
        <v>2983500</v>
      </c>
      <c r="H24" s="66">
        <f>SUM('REV-REVCALC_CWS'!AO10:AZ10)</f>
        <v>3638700</v>
      </c>
      <c r="I24" s="66">
        <f>SUM('REV-REVCALC_CWS'!BA10:BL10)</f>
        <v>4299975</v>
      </c>
      <c r="J24" s="118">
        <f>SUM(E24:I24)</f>
        <v>16834095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828000</v>
      </c>
      <c r="F27" s="66">
        <f>SUM('REV-REVCALC_CWS'!Q14:AB14)</f>
        <v>3477600</v>
      </c>
      <c r="G27" s="66">
        <f>SUM('REV-REVCALC_CWS'!AC14:AN14)</f>
        <v>5686200</v>
      </c>
      <c r="H27" s="66">
        <f>SUM('REV-REVCALC_CWS'!AO14:AZ14)</f>
        <v>5441256</v>
      </c>
      <c r="I27" s="66">
        <f>SUM('REV-REVCALC_CWS'!BA14:BL14)</f>
        <v>5188438.7999999989</v>
      </c>
      <c r="J27" s="118">
        <f>SUM(E27:I27)</f>
        <v>20621494.799999997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34500</v>
      </c>
      <c r="F28" s="66">
        <f>SUM('REV-REVCALC_CWS'!Q15:AB15)</f>
        <v>177100</v>
      </c>
      <c r="G28" s="66">
        <f>SUM('REV-REVCALC_CWS'!AC15:AN15)</f>
        <v>353925</v>
      </c>
      <c r="H28" s="66">
        <f>SUM('REV-REVCALC_CWS'!AO15:AZ15)</f>
        <v>413941</v>
      </c>
      <c r="I28" s="66">
        <f>SUM('REV-REVCALC_CWS'!BA15:BL15)</f>
        <v>724.89999999999986</v>
      </c>
      <c r="J28" s="118">
        <f>SUM(E28:I28)</f>
        <v>980190.9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0</v>
      </c>
      <c r="F29" s="66">
        <f>SUM('REV-REVCALC_CWS'!Q16:AB16)</f>
        <v>0</v>
      </c>
      <c r="G29" s="66">
        <f>SUM('REV-REVCALC_CWS'!AC16:AN16)</f>
        <v>0</v>
      </c>
      <c r="H29" s="66">
        <f>SUM('REV-REVCALC_CWS'!AO16:AZ16)</f>
        <v>0</v>
      </c>
      <c r="I29" s="66">
        <f>SUM('REV-REVCALC_CWS'!BA16:BL16)</f>
        <v>0</v>
      </c>
      <c r="J29" s="118">
        <f>SUM(E29:I29)</f>
        <v>0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0</v>
      </c>
      <c r="F30" s="66">
        <f>SUM('REV-REVCALC_CWS'!Q17:AB17)</f>
        <v>0</v>
      </c>
      <c r="G30" s="66">
        <f>SUM('REV-REVCALC_CWS'!AC17:AN17)</f>
        <v>0</v>
      </c>
      <c r="H30" s="66">
        <f>SUM('REV-REVCALC_CWS'!AO17:AZ17)</f>
        <v>0</v>
      </c>
      <c r="I30" s="66">
        <f>SUM('REV-REVCALC_CWS'!BA17:BL17)</f>
        <v>0</v>
      </c>
      <c r="J30" s="118">
        <f>SUM(E30:I30)</f>
        <v>0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862500</v>
      </c>
      <c r="F31" s="66">
        <f>SUM('REV-REVCALC_CWS'!Q19:AB19)</f>
        <v>3654700</v>
      </c>
      <c r="G31" s="66">
        <f>SUM('REV-REVCALC_CWS'!AC19:AN19)</f>
        <v>6040125</v>
      </c>
      <c r="H31" s="66">
        <f>SUM('REV-REVCALC_CWS'!AO19:AZ19)</f>
        <v>5855197</v>
      </c>
      <c r="I31" s="66">
        <f>SUM('REV-REVCALC_CWS'!BA19:BL19)</f>
        <v>5189163.7000000011</v>
      </c>
      <c r="J31" s="118">
        <f>SUM(E31:I31)</f>
        <v>21601685.700000003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267720</v>
      </c>
      <c r="F33" s="66">
        <f>SUM('REV-REVCALC_CWS'!Q21:AB21)</f>
        <v>1127000</v>
      </c>
      <c r="G33" s="66">
        <f>SUM('REV-REVCALC_CWS'!AC21:AN21)</f>
        <v>-3056625</v>
      </c>
      <c r="H33" s="66">
        <f>SUM('REV-REVCALC_CWS'!AO21:AZ21)</f>
        <v>-2216497</v>
      </c>
      <c r="I33" s="66">
        <f>SUM('REV-REVCALC_CWS'!BA21:BL21)</f>
        <v>-889188.6999999996</v>
      </c>
      <c r="J33" s="118">
        <f>SUM(E33:I33)</f>
        <v>-4767590.6999999993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0.23687423687423687</v>
      </c>
      <c r="F34" s="116">
        <f>F33/F24</f>
        <v>0.2356902356902357</v>
      </c>
      <c r="G34" s="116">
        <f>G33/G24</f>
        <v>-1.0245098039215685</v>
      </c>
      <c r="H34" s="116">
        <f>H33/H24</f>
        <v>-0.60914529914529914</v>
      </c>
      <c r="I34" s="116">
        <f>I33/I24</f>
        <v>-0.20678927203065126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49</v>
      </c>
      <c r="F38">
        <f>SUM('REV-REVCALC_CWS'!Q27:AB27)</f>
        <v>188</v>
      </c>
      <c r="G38">
        <f>SUM('REV-REVCALC_CWS'!AC27:AN27)</f>
        <v>228</v>
      </c>
      <c r="H38">
        <f>SUM('REV-REVCALC_CWS'!AO27:AZ27)</f>
        <v>122</v>
      </c>
      <c r="I38">
        <f>SUM('REV-REVCALC_CWS'!BA27:BL27)</f>
        <v>60</v>
      </c>
      <c r="J38" s="118">
        <f>SUM(E38:I38)</f>
        <v>647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20</v>
      </c>
      <c r="F39">
        <f>SUM('REV-REVCALC_CWS'!Q28:AB28)</f>
        <v>134</v>
      </c>
      <c r="G39">
        <f>SUM('REV-REVCALC_CWS'!AC28:AN28)</f>
        <v>357</v>
      </c>
      <c r="H39">
        <f>SUM('REV-REVCALC_CWS'!AO28:AZ28)</f>
        <v>500</v>
      </c>
      <c r="I39">
        <f>SUM('REV-REVCALC_CWS'!BA28:BL28)</f>
        <v>599</v>
      </c>
      <c r="J39" s="118">
        <f>SUM(E39:I39)</f>
        <v>1610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SUM('REV-REVCALC_CWS'!E31:P31)</f>
        <v>0</v>
      </c>
      <c r="F42" s="66">
        <f>SUM('REV-REVCALC_CWS'!Q31:AB31)</f>
        <v>47000</v>
      </c>
      <c r="G42" s="66">
        <f>SUM('REV-REVCALC_CWS'!AC31:AN31)</f>
        <v>57000</v>
      </c>
      <c r="H42" s="66">
        <f>SUM('REV-REVCALC_CWS'!AO31:AZ31)</f>
        <v>42700</v>
      </c>
      <c r="I42" s="66">
        <f>SUM('REV-REVCALC_CWS'!BA31:BL31)</f>
        <v>21000</v>
      </c>
      <c r="J42" s="118">
        <f>SUM(E42:I42)</f>
        <v>167700</v>
      </c>
      <c r="K42" s="120">
        <f>J42-'REV-REVCALC_CWS'!BM31</f>
        <v>0</v>
      </c>
    </row>
    <row r="43" spans="2:11" x14ac:dyDescent="0.15">
      <c r="B43" s="47" t="s">
        <v>347</v>
      </c>
      <c r="C43" s="47"/>
      <c r="E43" s="98">
        <f>'REV-REVCALC_CWS'!P32</f>
        <v>0</v>
      </c>
      <c r="F43" s="98">
        <f>'REV-REVCALC_CWS'!AB32</f>
        <v>0.25</v>
      </c>
      <c r="G43" s="98">
        <f>'REV-REVCALC_CWS'!AN32</f>
        <v>0.15</v>
      </c>
      <c r="H43" s="98">
        <f>'REV-REVCALC_CWS'!AZ32</f>
        <v>0.1</v>
      </c>
      <c r="I43" s="98">
        <f>'REV-REVCALC_CWS'!BL32</f>
        <v>0.1</v>
      </c>
    </row>
    <row r="44" spans="2:11" x14ac:dyDescent="0.15">
      <c r="B44" s="47" t="s">
        <v>355</v>
      </c>
      <c r="C44" s="47"/>
      <c r="E44" s="66">
        <f>SUM('REV-REVCALC_CWS'!E33:P33)</f>
        <v>0</v>
      </c>
      <c r="F44" s="66">
        <f>SUM('REV-REVCALC_CWS'!Q33:AB33)</f>
        <v>35250</v>
      </c>
      <c r="G44" s="66">
        <f>SUM('REV-REVCALC_CWS'!AC33:AN33)</f>
        <v>48450</v>
      </c>
      <c r="H44" s="66">
        <f>SUM('REV-REVCALC_CWS'!AO33:AZ33)</f>
        <v>38430</v>
      </c>
      <c r="I44" s="66">
        <f>SUM('REV-REVCALC_CWS'!BA33:BL33)</f>
        <v>18900</v>
      </c>
      <c r="J44" s="118">
        <f>SUM(E44:I44)</f>
        <v>141030</v>
      </c>
      <c r="K44" s="120">
        <f>J44-'REV-REVCALC_CWS'!BM33</f>
        <v>0</v>
      </c>
    </row>
    <row r="45" spans="2:11" x14ac:dyDescent="0.15">
      <c r="B45" s="47" t="s">
        <v>365</v>
      </c>
      <c r="C45" s="47"/>
      <c r="E45" s="66">
        <f>SUM('REV-REVCALC_CWS'!E34:P34)</f>
        <v>0</v>
      </c>
      <c r="F45" s="66">
        <f>SUM('REV-REVCALC_CWS'!Q34:AB34)</f>
        <v>5925</v>
      </c>
      <c r="G45" s="66">
        <f>SUM('REV-REVCALC_CWS'!AC34:AN34)</f>
        <v>11625</v>
      </c>
      <c r="H45" s="66">
        <f>SUM('REV-REVCALC_CWS'!AO34:AZ34)</f>
        <v>20545</v>
      </c>
      <c r="I45" s="66">
        <f>SUM('REV-REVCALC_CWS'!BA34:BL34)</f>
        <v>22645</v>
      </c>
      <c r="J45" s="118">
        <f>SUM(E45:I45)</f>
        <v>60740</v>
      </c>
      <c r="K45" s="120">
        <f>J45-'REV-REVCALC_CWS'!BM34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357</v>
      </c>
      <c r="E47" s="66">
        <f>SUM('REV-REVCALC_CWS'!E37:P37)</f>
        <v>0</v>
      </c>
      <c r="F47" s="66">
        <f>SUM('REV-REVCALC_CWS'!Q37:AB37)</f>
        <v>3350</v>
      </c>
      <c r="G47" s="66">
        <f>SUM('REV-REVCALC_CWS'!AC37:AN37)</f>
        <v>8925</v>
      </c>
      <c r="H47" s="66">
        <f>SUM('REV-REVCALC_CWS'!AO37:AZ37)</f>
        <v>12500</v>
      </c>
      <c r="I47" s="66">
        <f>SUM('REV-REVCALC_CWS'!BA37:BL37)</f>
        <v>14975</v>
      </c>
      <c r="J47" s="118">
        <f>SUM(E47:I47)</f>
        <v>39750</v>
      </c>
      <c r="K47" s="120">
        <f>J47-'REV-REVCALC_CWS'!BM37</f>
        <v>0</v>
      </c>
    </row>
    <row r="48" spans="2:11" x14ac:dyDescent="0.15">
      <c r="B48" s="47" t="s">
        <v>364</v>
      </c>
      <c r="E48" s="66">
        <f>SUM('REV-REVCALC_CWS'!E38:P38)</f>
        <v>0</v>
      </c>
      <c r="F48" s="66">
        <f>SUM('REV-REVCALC_CWS'!Q38:AB38)</f>
        <v>25987.5</v>
      </c>
      <c r="G48" s="66">
        <f>SUM('REV-REVCALC_CWS'!AC38:AN38)</f>
        <v>97728.75</v>
      </c>
      <c r="H48" s="66">
        <f>SUM('REV-REVCALC_CWS'!AO38:AZ38)</f>
        <v>204727.5</v>
      </c>
      <c r="I48" s="66">
        <f>SUM('REV-REVCALC_CWS'!BA38:BL38)</f>
        <v>326025</v>
      </c>
      <c r="J48" s="118">
        <f>SUM(E48:I48)</f>
        <v>654468.75</v>
      </c>
      <c r="K48" s="120">
        <f>J48-'REV-REVCALC_CWS'!BM38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9" t="s">
        <v>724</v>
      </c>
      <c r="C2" s="369"/>
      <c r="D2" s="369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69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2257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1478400</v>
      </c>
      <c r="G7" s="114">
        <f t="shared" si="0"/>
        <v>1556160</v>
      </c>
      <c r="H7" s="114">
        <f t="shared" si="0"/>
        <v>1626144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140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1680000</v>
      </c>
      <c r="E10" s="9">
        <f>SUM(P35:AA35)</f>
        <v>4104000</v>
      </c>
      <c r="F10" s="9">
        <f>SUM(AB35:AM35)</f>
        <v>5763960</v>
      </c>
      <c r="G10" s="9">
        <f>SUM(AN35:AY35)</f>
        <v>5511240</v>
      </c>
      <c r="H10" s="9">
        <f>SUM(AZ35:BK35)</f>
        <v>17037604.800000001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69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828000</v>
      </c>
      <c r="E13" s="9">
        <f>SUM(P39:AA39)</f>
        <v>3477600</v>
      </c>
      <c r="F13" s="9">
        <f>SUM(AB39:AM39)</f>
        <v>5686200</v>
      </c>
      <c r="G13" s="9">
        <f>SUM(AN39:AY39)</f>
        <v>5441256</v>
      </c>
      <c r="H13" s="9">
        <f>SUM(AZ39:BK39)</f>
        <v>5188438.7999999989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626400</v>
      </c>
      <c r="F16" s="9">
        <f t="shared" si="1"/>
        <v>77760</v>
      </c>
      <c r="G16" s="9">
        <f t="shared" si="1"/>
        <v>69984</v>
      </c>
      <c r="H16" s="9">
        <f t="shared" si="1"/>
        <v>11849166.000000002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1478400</v>
      </c>
      <c r="F19" s="9">
        <f t="shared" si="2"/>
        <v>1556160</v>
      </c>
      <c r="G19" s="9">
        <f t="shared" si="2"/>
        <v>1626144</v>
      </c>
      <c r="H19" s="9">
        <f t="shared" si="2"/>
        <v>13475310.000000002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9" t="s">
        <v>35</v>
      </c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/>
      <c r="P21" s="369" t="s">
        <v>36</v>
      </c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/>
      <c r="AB21" s="369" t="s">
        <v>37</v>
      </c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/>
      <c r="AN21" s="369" t="s">
        <v>38</v>
      </c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/>
      <c r="AZ21" s="369" t="s">
        <v>39</v>
      </c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  <c r="BK21" s="369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8</v>
      </c>
      <c r="H25" s="314">
        <f>'REV-REVCALC_CWS'!I6</f>
        <v>9</v>
      </c>
      <c r="I25" s="314">
        <f>'REV-REVCALC_CWS'!J6</f>
        <v>10</v>
      </c>
      <c r="J25" s="314">
        <f>'REV-REVCALC_CWS'!K6</f>
        <v>8</v>
      </c>
      <c r="K25" s="314">
        <f>'REV-REVCALC_CWS'!L6</f>
        <v>9</v>
      </c>
      <c r="L25" s="314">
        <f>'REV-REVCALC_CWS'!M6</f>
        <v>7</v>
      </c>
      <c r="M25" s="314">
        <f>'REV-REVCALC_CWS'!N6</f>
        <v>7</v>
      </c>
      <c r="N25" s="314">
        <f>'REV-REVCALC_CWS'!O6</f>
        <v>7</v>
      </c>
      <c r="O25" s="314">
        <f>'REV-REVCALC_CWS'!P6</f>
        <v>4</v>
      </c>
      <c r="P25" s="314">
        <f>'REV-REVCALC_CWS'!Q6</f>
        <v>16</v>
      </c>
      <c r="Q25" s="314">
        <f>'REV-REVCALC_CWS'!R6</f>
        <v>26</v>
      </c>
      <c r="R25" s="314">
        <f>'REV-REVCALC_CWS'!S6</f>
        <v>29</v>
      </c>
      <c r="S25" s="314">
        <f>'REV-REVCALC_CWS'!T6</f>
        <v>29</v>
      </c>
      <c r="T25" s="314">
        <f>'REV-REVCALC_CWS'!U6</f>
        <v>32</v>
      </c>
      <c r="U25" s="314">
        <f>'REV-REVCALC_CWS'!V6</f>
        <v>35</v>
      </c>
      <c r="V25" s="314">
        <f>'REV-REVCALC_CWS'!W6</f>
        <v>29</v>
      </c>
      <c r="W25" s="314">
        <f>'REV-REVCALC_CWS'!X6</f>
        <v>32</v>
      </c>
      <c r="X25" s="314">
        <f>'REV-REVCALC_CWS'!Y6</f>
        <v>26</v>
      </c>
      <c r="Y25" s="314">
        <f>'REV-REVCALC_CWS'!Z6</f>
        <v>26</v>
      </c>
      <c r="Z25" s="314">
        <f>'REV-REVCALC_CWS'!AA6</f>
        <v>26</v>
      </c>
      <c r="AA25" s="314">
        <f>'REV-REVCALC_CWS'!AB6</f>
        <v>16</v>
      </c>
      <c r="AB25" s="314">
        <f>'REV-REVCALC_CWS'!AC6</f>
        <v>29</v>
      </c>
      <c r="AC25" s="314">
        <f>'REV-REVCALC_CWS'!AD6</f>
        <v>47</v>
      </c>
      <c r="AD25" s="314">
        <f>'REV-REVCALC_CWS'!AE6</f>
        <v>53</v>
      </c>
      <c r="AE25" s="314">
        <f>'REV-REVCALC_CWS'!AF6</f>
        <v>53</v>
      </c>
      <c r="AF25" s="314">
        <f>'REV-REVCALC_CWS'!AG6</f>
        <v>58</v>
      </c>
      <c r="AG25" s="314">
        <f>'REV-REVCALC_CWS'!AH6</f>
        <v>64</v>
      </c>
      <c r="AH25" s="314">
        <f>'REV-REVCALC_CWS'!AI6</f>
        <v>53</v>
      </c>
      <c r="AI25" s="314">
        <f>'REV-REVCALC_CWS'!AJ6</f>
        <v>58</v>
      </c>
      <c r="AJ25" s="314">
        <f>'REV-REVCALC_CWS'!AK6</f>
        <v>47</v>
      </c>
      <c r="AK25" s="314">
        <f>'REV-REVCALC_CWS'!AL6</f>
        <v>47</v>
      </c>
      <c r="AL25" s="314">
        <f>'REV-REVCALC_CWS'!AM6</f>
        <v>47</v>
      </c>
      <c r="AM25" s="314">
        <f>'REV-REVCALC_CWS'!AN6</f>
        <v>29</v>
      </c>
      <c r="AN25" s="314">
        <f>'REV-REVCALC_CWS'!AO6</f>
        <v>31</v>
      </c>
      <c r="AO25" s="314">
        <f>'REV-REVCALC_CWS'!AP6</f>
        <v>50</v>
      </c>
      <c r="AP25" s="314">
        <f>'REV-REVCALC_CWS'!AQ6</f>
        <v>56</v>
      </c>
      <c r="AQ25" s="314">
        <f>'REV-REVCALC_CWS'!AR6</f>
        <v>56</v>
      </c>
      <c r="AR25" s="314">
        <f>'REV-REVCALC_CWS'!AS6</f>
        <v>62</v>
      </c>
      <c r="AS25" s="314">
        <f>'REV-REVCALC_CWS'!AT6</f>
        <v>68</v>
      </c>
      <c r="AT25" s="314">
        <f>'REV-REVCALC_CWS'!AU6</f>
        <v>56</v>
      </c>
      <c r="AU25" s="314">
        <f>'REV-REVCALC_CWS'!AV6</f>
        <v>62</v>
      </c>
      <c r="AV25" s="314">
        <f>'REV-REVCALC_CWS'!AW6</f>
        <v>50</v>
      </c>
      <c r="AW25" s="314">
        <f>'REV-REVCALC_CWS'!AX6</f>
        <v>50</v>
      </c>
      <c r="AX25" s="314">
        <f>'REV-REVCALC_CWS'!AY6</f>
        <v>50</v>
      </c>
      <c r="AY25" s="314">
        <f>'REV-REVCALC_CWS'!AZ6</f>
        <v>31</v>
      </c>
      <c r="AZ25" s="314">
        <f>'REV-REVCALC_CWS'!BA6</f>
        <v>33</v>
      </c>
      <c r="BA25" s="314">
        <f>'REV-REVCALC_CWS'!BB6</f>
        <v>53</v>
      </c>
      <c r="BB25" s="314">
        <f>'REV-REVCALC_CWS'!BC6</f>
        <v>59</v>
      </c>
      <c r="BC25" s="314">
        <f>'REV-REVCALC_CWS'!BD6</f>
        <v>59</v>
      </c>
      <c r="BD25" s="314">
        <f>'REV-REVCALC_CWS'!BE6</f>
        <v>66</v>
      </c>
      <c r="BE25" s="314">
        <f>'REV-REVCALC_CWS'!BF6</f>
        <v>72</v>
      </c>
      <c r="BF25" s="314">
        <f>'REV-REVCALC_CWS'!BG6</f>
        <v>59</v>
      </c>
      <c r="BG25" s="314">
        <f>'REV-REVCALC_CWS'!BH6</f>
        <v>66</v>
      </c>
      <c r="BH25" s="314">
        <f>'REV-REVCALC_CWS'!BI6</f>
        <v>53</v>
      </c>
      <c r="BI25" s="314">
        <f>'REV-REVCALC_CWS'!BJ6</f>
        <v>53</v>
      </c>
      <c r="BJ25" s="314">
        <f>'REV-REVCALC_CWS'!BK6</f>
        <v>53</v>
      </c>
      <c r="BK25" s="314">
        <f>'REV-REVCALC_CWS'!BL6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'COGS-PRICE-MARGIN_CWS'!$F4</f>
        <v>12000</v>
      </c>
      <c r="D27" s="145">
        <f>'COGS-PRICE-MARGIN_CWS'!$F4</f>
        <v>12000</v>
      </c>
      <c r="E27" s="145">
        <f>'COGS-PRICE-MARGIN_CWS'!$F4</f>
        <v>12000</v>
      </c>
      <c r="F27" s="145">
        <f>'COGS-PRICE-MARGIN_CWS'!$F4</f>
        <v>12000</v>
      </c>
      <c r="G27" s="145">
        <f>'COGS-PRICE-MARGIN_CWS'!$F4</f>
        <v>12000</v>
      </c>
      <c r="H27" s="145">
        <f>'COGS-PRICE-MARGIN_CWS'!$F4</f>
        <v>12000</v>
      </c>
      <c r="I27" s="145">
        <f>'COGS-PRICE-MARGIN_CWS'!$F4</f>
        <v>12000</v>
      </c>
      <c r="J27" s="145">
        <f>'COGS-PRICE-MARGIN_CWS'!$F4</f>
        <v>12000</v>
      </c>
      <c r="K27" s="145">
        <f>'COGS-PRICE-MARGIN_CWS'!$F4</f>
        <v>12000</v>
      </c>
      <c r="L27" s="145">
        <f>'COGS-PRICE-MARGIN_CWS'!$F4</f>
        <v>12000</v>
      </c>
      <c r="M27" s="145">
        <f>'COGS-PRICE-MARGIN_CWS'!$F4</f>
        <v>12000</v>
      </c>
      <c r="N27" s="145">
        <f>'COGS-PRICE-MARGIN_CWS'!$F4</f>
        <v>12000</v>
      </c>
      <c r="O27" s="145">
        <f>'COGS-PRICE-MARGIN_CWS'!$F4</f>
        <v>12000</v>
      </c>
      <c r="P27" s="145">
        <f>'COGS-PRICE-MARGIN_CWS'!$F36</f>
        <v>10800</v>
      </c>
      <c r="Q27" s="145">
        <f>'COGS-PRICE-MARGIN_CWS'!$F36</f>
        <v>10800</v>
      </c>
      <c r="R27" s="145">
        <f>'COGS-PRICE-MARGIN_CWS'!$F36</f>
        <v>10800</v>
      </c>
      <c r="S27" s="145">
        <f>'COGS-PRICE-MARGIN_CWS'!$F36</f>
        <v>10800</v>
      </c>
      <c r="T27" s="145">
        <f>'COGS-PRICE-MARGIN_CWS'!$F36</f>
        <v>10800</v>
      </c>
      <c r="U27" s="145">
        <f>'COGS-PRICE-MARGIN_CWS'!$F36</f>
        <v>10800</v>
      </c>
      <c r="V27" s="145">
        <f>'COGS-PRICE-MARGIN_CWS'!$F36</f>
        <v>10800</v>
      </c>
      <c r="W27" s="145">
        <f>'COGS-PRICE-MARGIN_CWS'!$F36</f>
        <v>10800</v>
      </c>
      <c r="X27" s="145">
        <f>'COGS-PRICE-MARGIN_CWS'!$F36</f>
        <v>10800</v>
      </c>
      <c r="Y27" s="145">
        <f>'COGS-PRICE-MARGIN_CWS'!$F36</f>
        <v>10800</v>
      </c>
      <c r="Z27" s="145">
        <f>'COGS-PRICE-MARGIN_CWS'!$F36</f>
        <v>10800</v>
      </c>
      <c r="AA27" s="145">
        <f>'COGS-PRICE-MARGIN_CWS'!$F36</f>
        <v>10800</v>
      </c>
      <c r="AB27" s="145">
        <f>'COGS-PRICE-MARGIN_CWS'!$F57</f>
        <v>9720</v>
      </c>
      <c r="AC27" s="145">
        <f>'COGS-PRICE-MARGIN_CWS'!$F57</f>
        <v>9720</v>
      </c>
      <c r="AD27" s="145">
        <f>'COGS-PRICE-MARGIN_CWS'!$F57</f>
        <v>9720</v>
      </c>
      <c r="AE27" s="145">
        <f>'COGS-PRICE-MARGIN_CWS'!$F57</f>
        <v>9720</v>
      </c>
      <c r="AF27" s="145">
        <f>'COGS-PRICE-MARGIN_CWS'!$F57</f>
        <v>9720</v>
      </c>
      <c r="AG27" s="145">
        <f>'COGS-PRICE-MARGIN_CWS'!$F57</f>
        <v>9720</v>
      </c>
      <c r="AH27" s="145">
        <f>'COGS-PRICE-MARGIN_CWS'!$F57</f>
        <v>9720</v>
      </c>
      <c r="AI27" s="145">
        <f>'COGS-PRICE-MARGIN_CWS'!$F57</f>
        <v>9720</v>
      </c>
      <c r="AJ27" s="145">
        <f>'COGS-PRICE-MARGIN_CWS'!$F57</f>
        <v>9720</v>
      </c>
      <c r="AK27" s="145">
        <f>'COGS-PRICE-MARGIN_CWS'!$F57</f>
        <v>9720</v>
      </c>
      <c r="AL27" s="145">
        <f>'COGS-PRICE-MARGIN_CWS'!$F57</f>
        <v>9720</v>
      </c>
      <c r="AM27" s="145">
        <f>'COGS-PRICE-MARGIN_CWS'!$F57</f>
        <v>9720</v>
      </c>
      <c r="AN27" s="145">
        <f>'COGS-PRICE-MARGIN_CWS'!$F78</f>
        <v>8748</v>
      </c>
      <c r="AO27" s="145">
        <f>'COGS-PRICE-MARGIN_CWS'!$F78</f>
        <v>8748</v>
      </c>
      <c r="AP27" s="145">
        <f>'COGS-PRICE-MARGIN_CWS'!$F78</f>
        <v>8748</v>
      </c>
      <c r="AQ27" s="145">
        <f>'COGS-PRICE-MARGIN_CWS'!$F78</f>
        <v>8748</v>
      </c>
      <c r="AR27" s="145">
        <f>'COGS-PRICE-MARGIN_CWS'!$F78</f>
        <v>8748</v>
      </c>
      <c r="AS27" s="145">
        <f>'COGS-PRICE-MARGIN_CWS'!$F78</f>
        <v>8748</v>
      </c>
      <c r="AT27" s="145">
        <f>'COGS-PRICE-MARGIN_CWS'!$F78</f>
        <v>8748</v>
      </c>
      <c r="AU27" s="145">
        <f>'COGS-PRICE-MARGIN_CWS'!$F78</f>
        <v>8748</v>
      </c>
      <c r="AV27" s="145">
        <f>'COGS-PRICE-MARGIN_CWS'!$F78</f>
        <v>8748</v>
      </c>
      <c r="AW27" s="145">
        <f>'COGS-PRICE-MARGIN_CWS'!$F78</f>
        <v>8748</v>
      </c>
      <c r="AX27" s="145">
        <f>'COGS-PRICE-MARGIN_CWS'!$F78</f>
        <v>8748</v>
      </c>
      <c r="AY27" s="145">
        <f>'COGS-PRICE-MARGIN_CWS'!$F78</f>
        <v>8748</v>
      </c>
      <c r="AZ27" s="145">
        <f>'COGS-PRICE-MARGIN_CWS'!$F99</f>
        <v>7873.2</v>
      </c>
      <c r="BA27" s="145">
        <f>'COGS-PRICE-MARGIN_CWS'!$F99</f>
        <v>7873.2</v>
      </c>
      <c r="BB27" s="145">
        <f>'COGS-PRICE-MARGIN_CWS'!$F99</f>
        <v>7873.2</v>
      </c>
      <c r="BC27" s="145">
        <f>'COGS-PRICE-MARGIN_CWS'!$F99</f>
        <v>7873.2</v>
      </c>
      <c r="BD27" s="145">
        <f>'COGS-PRICE-MARGIN_CWS'!$F99</f>
        <v>7873.2</v>
      </c>
      <c r="BE27" s="145">
        <f>'COGS-PRICE-MARGIN_CWS'!$F99</f>
        <v>7873.2</v>
      </c>
      <c r="BF27" s="145">
        <f>'COGS-PRICE-MARGIN_CWS'!$F99</f>
        <v>7873.2</v>
      </c>
      <c r="BG27" s="145">
        <f>'COGS-PRICE-MARGIN_CWS'!$F99</f>
        <v>7873.2</v>
      </c>
      <c r="BH27" s="145">
        <f>'COGS-PRICE-MARGIN_CWS'!$F99</f>
        <v>7873.2</v>
      </c>
      <c r="BI27" s="145">
        <f>'COGS-PRICE-MARGIN_CWS'!$F99</f>
        <v>7873.2</v>
      </c>
      <c r="BJ27" s="145">
        <f>'COGS-PRICE-MARGIN_CWS'!$F99</f>
        <v>7873.2</v>
      </c>
      <c r="BK27" s="145">
        <f>'COGS-PRICE-MARGIN_CWS'!$F99</f>
        <v>7873.2</v>
      </c>
      <c r="BL27" s="145">
        <f>'COGS-PRICE-MARGIN_CWS'!$F99</f>
        <v>7873.2</v>
      </c>
      <c r="BM27" s="145">
        <f>'COGS-PRICE-MARGIN_CWS'!$F99</f>
        <v>7873.2</v>
      </c>
      <c r="BN27" s="145">
        <f>'COGS-PRICE-MARGIN_CWS'!$F99</f>
        <v>7873.2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8</v>
      </c>
      <c r="F30" s="169">
        <f t="shared" si="3"/>
        <v>17</v>
      </c>
      <c r="G30" s="169">
        <f t="shared" si="3"/>
        <v>27</v>
      </c>
      <c r="H30" s="169">
        <f t="shared" si="3"/>
        <v>27</v>
      </c>
      <c r="I30" s="169">
        <f t="shared" si="3"/>
        <v>27</v>
      </c>
      <c r="J30" s="169">
        <f t="shared" si="3"/>
        <v>24</v>
      </c>
      <c r="K30" s="169">
        <f t="shared" si="3"/>
        <v>23</v>
      </c>
      <c r="L30" s="169">
        <f t="shared" si="3"/>
        <v>21</v>
      </c>
      <c r="M30" s="169">
        <f t="shared" si="3"/>
        <v>18</v>
      </c>
      <c r="N30" s="169">
        <f t="shared" si="3"/>
        <v>27</v>
      </c>
      <c r="O30" s="169">
        <f t="shared" si="3"/>
        <v>46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96000</v>
      </c>
      <c r="F31" s="145">
        <f t="shared" si="5"/>
        <v>204000</v>
      </c>
      <c r="G31" s="145">
        <f t="shared" si="5"/>
        <v>324000</v>
      </c>
      <c r="H31" s="145">
        <f t="shared" si="5"/>
        <v>324000</v>
      </c>
      <c r="I31" s="145">
        <f t="shared" si="5"/>
        <v>324000</v>
      </c>
      <c r="J31" s="145">
        <f t="shared" si="5"/>
        <v>288000</v>
      </c>
      <c r="K31" s="145">
        <f t="shared" si="5"/>
        <v>276000</v>
      </c>
      <c r="L31" s="145">
        <f t="shared" si="5"/>
        <v>252000</v>
      </c>
      <c r="M31" s="145">
        <f t="shared" si="5"/>
        <v>216000</v>
      </c>
      <c r="N31" s="145">
        <f t="shared" si="5"/>
        <v>324000</v>
      </c>
      <c r="O31" s="145">
        <f t="shared" si="5"/>
        <v>552000</v>
      </c>
      <c r="P31" s="145">
        <f t="shared" si="5"/>
        <v>852000</v>
      </c>
      <c r="Q31" s="145">
        <f t="shared" si="5"/>
        <v>992400</v>
      </c>
      <c r="R31" s="145">
        <f t="shared" si="5"/>
        <v>1057200</v>
      </c>
      <c r="S31" s="145">
        <f t="shared" si="5"/>
        <v>1122000</v>
      </c>
      <c r="T31" s="145">
        <f t="shared" si="5"/>
        <v>1122000</v>
      </c>
      <c r="U31" s="145">
        <f t="shared" si="5"/>
        <v>1122000</v>
      </c>
      <c r="V31" s="145">
        <f t="shared" si="5"/>
        <v>1024800</v>
      </c>
      <c r="W31" s="145">
        <f t="shared" si="5"/>
        <v>992400</v>
      </c>
      <c r="X31" s="145">
        <f t="shared" si="5"/>
        <v>927600</v>
      </c>
      <c r="Y31" s="145">
        <f t="shared" si="5"/>
        <v>819600</v>
      </c>
      <c r="Z31" s="145">
        <f t="shared" si="5"/>
        <v>852000</v>
      </c>
      <c r="AA31" s="145">
        <f t="shared" si="5"/>
        <v>1078800</v>
      </c>
      <c r="AB31" s="145">
        <f t="shared" si="5"/>
        <v>1478400</v>
      </c>
      <c r="AC31" s="145">
        <f t="shared" si="5"/>
        <v>1711680</v>
      </c>
      <c r="AD31" s="145">
        <f t="shared" si="5"/>
        <v>1818600</v>
      </c>
      <c r="AE31" s="145">
        <f t="shared" si="5"/>
        <v>1925520</v>
      </c>
      <c r="AF31" s="145">
        <f t="shared" si="5"/>
        <v>1925520</v>
      </c>
      <c r="AG31" s="145">
        <f t="shared" si="5"/>
        <v>1925520</v>
      </c>
      <c r="AH31" s="145">
        <f t="shared" si="5"/>
        <v>1760280</v>
      </c>
      <c r="AI31" s="145">
        <f t="shared" si="5"/>
        <v>1701960</v>
      </c>
      <c r="AJ31" s="145">
        <f t="shared" ref="AJ31:BN31" si="6">AI48</f>
        <v>1595040</v>
      </c>
      <c r="AK31" s="145">
        <f t="shared" si="6"/>
        <v>1420080</v>
      </c>
      <c r="AL31" s="145">
        <f t="shared" si="6"/>
        <v>1264560</v>
      </c>
      <c r="AM31" s="145">
        <f t="shared" si="6"/>
        <v>1293720</v>
      </c>
      <c r="AN31" s="145">
        <f t="shared" si="6"/>
        <v>1556160</v>
      </c>
      <c r="AO31" s="145">
        <f t="shared" si="6"/>
        <v>1774860</v>
      </c>
      <c r="AP31" s="145">
        <f t="shared" si="6"/>
        <v>1879836</v>
      </c>
      <c r="AQ31" s="145">
        <f t="shared" si="6"/>
        <v>1984812</v>
      </c>
      <c r="AR31" s="145">
        <f t="shared" si="6"/>
        <v>1984812</v>
      </c>
      <c r="AS31" s="145">
        <f t="shared" si="6"/>
        <v>1984812</v>
      </c>
      <c r="AT31" s="145">
        <f t="shared" si="6"/>
        <v>1827348</v>
      </c>
      <c r="AU31" s="145">
        <f t="shared" si="6"/>
        <v>1774860</v>
      </c>
      <c r="AV31" s="145">
        <f t="shared" si="6"/>
        <v>1669884</v>
      </c>
      <c r="AW31" s="145">
        <f t="shared" si="6"/>
        <v>1503672</v>
      </c>
      <c r="AX31" s="145">
        <f t="shared" si="6"/>
        <v>1354956</v>
      </c>
      <c r="AY31" s="145">
        <f t="shared" si="6"/>
        <v>1381200</v>
      </c>
      <c r="AZ31" s="145">
        <f t="shared" si="6"/>
        <v>1626144</v>
      </c>
      <c r="BA31" s="145">
        <f t="shared" si="6"/>
        <v>1830847.2</v>
      </c>
      <c r="BB31" s="145">
        <f t="shared" si="6"/>
        <v>1933198.8</v>
      </c>
      <c r="BC31" s="145">
        <f t="shared" si="6"/>
        <v>2035550.4000000001</v>
      </c>
      <c r="BD31" s="145">
        <f t="shared" si="6"/>
        <v>2035550.4000000001</v>
      </c>
      <c r="BE31" s="145">
        <f t="shared" si="6"/>
        <v>2035550.4000000001</v>
      </c>
      <c r="BF31" s="145">
        <f t="shared" si="6"/>
        <v>1885959.6</v>
      </c>
      <c r="BG31" s="145">
        <f t="shared" si="6"/>
        <v>1838720.4000000001</v>
      </c>
      <c r="BH31" s="145">
        <f t="shared" si="6"/>
        <v>1736368.8</v>
      </c>
      <c r="BI31" s="145">
        <f t="shared" si="6"/>
        <v>1578904.8</v>
      </c>
      <c r="BJ31" s="145">
        <f t="shared" si="6"/>
        <v>5098225.2</v>
      </c>
      <c r="BK31" s="145">
        <f t="shared" si="6"/>
        <v>8617545.5999999996</v>
      </c>
      <c r="BL31" s="145">
        <f t="shared" si="6"/>
        <v>13475310</v>
      </c>
      <c r="BM31" s="145">
        <f t="shared" si="6"/>
        <v>14656290</v>
      </c>
      <c r="BN31" s="145">
        <f t="shared" si="6"/>
        <v>15837270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8</v>
      </c>
      <c r="E34" s="169">
        <f t="shared" si="7"/>
        <v>9</v>
      </c>
      <c r="F34" s="169">
        <f t="shared" si="7"/>
        <v>10</v>
      </c>
      <c r="G34" s="169">
        <f t="shared" si="7"/>
        <v>8</v>
      </c>
      <c r="H34" s="169">
        <f t="shared" si="7"/>
        <v>9</v>
      </c>
      <c r="I34" s="169">
        <f t="shared" si="7"/>
        <v>7</v>
      </c>
      <c r="J34" s="169">
        <f t="shared" si="7"/>
        <v>7</v>
      </c>
      <c r="K34" s="169">
        <f t="shared" si="7"/>
        <v>7</v>
      </c>
      <c r="L34" s="169">
        <f t="shared" si="7"/>
        <v>4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2407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96000</v>
      </c>
      <c r="E35" s="145">
        <f t="shared" si="9"/>
        <v>108000</v>
      </c>
      <c r="F35" s="145">
        <f t="shared" si="9"/>
        <v>120000</v>
      </c>
      <c r="G35" s="145">
        <f t="shared" si="9"/>
        <v>96000</v>
      </c>
      <c r="H35" s="145">
        <f t="shared" si="9"/>
        <v>108000</v>
      </c>
      <c r="I35" s="145">
        <f t="shared" si="9"/>
        <v>84000</v>
      </c>
      <c r="J35" s="145">
        <f t="shared" si="9"/>
        <v>84000</v>
      </c>
      <c r="K35" s="145">
        <f t="shared" si="9"/>
        <v>84000</v>
      </c>
      <c r="L35" s="145">
        <f t="shared" si="9"/>
        <v>48000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313200</v>
      </c>
      <c r="Q35" s="145">
        <f t="shared" si="9"/>
        <v>345600</v>
      </c>
      <c r="R35" s="145">
        <f t="shared" si="9"/>
        <v>378000</v>
      </c>
      <c r="S35" s="145">
        <f t="shared" si="9"/>
        <v>313200</v>
      </c>
      <c r="T35" s="145">
        <f t="shared" si="9"/>
        <v>345600</v>
      </c>
      <c r="U35" s="145">
        <f t="shared" si="9"/>
        <v>280800</v>
      </c>
      <c r="V35" s="145">
        <f t="shared" si="9"/>
        <v>280800</v>
      </c>
      <c r="W35" s="145">
        <f t="shared" si="9"/>
        <v>280800</v>
      </c>
      <c r="X35" s="145">
        <f t="shared" si="9"/>
        <v>172800</v>
      </c>
      <c r="Y35" s="145">
        <f t="shared" si="9"/>
        <v>313200</v>
      </c>
      <c r="Z35" s="145">
        <f t="shared" si="9"/>
        <v>507600</v>
      </c>
      <c r="AA35" s="145">
        <f t="shared" si="9"/>
        <v>572400</v>
      </c>
      <c r="AB35" s="145">
        <f t="shared" si="9"/>
        <v>515160</v>
      </c>
      <c r="AC35" s="145">
        <f t="shared" si="9"/>
        <v>563760</v>
      </c>
      <c r="AD35" s="145">
        <f t="shared" si="9"/>
        <v>622080</v>
      </c>
      <c r="AE35" s="145">
        <f t="shared" si="9"/>
        <v>515160</v>
      </c>
      <c r="AF35" s="145">
        <f t="shared" si="9"/>
        <v>563760</v>
      </c>
      <c r="AG35" s="145">
        <f t="shared" si="9"/>
        <v>456840</v>
      </c>
      <c r="AH35" s="145">
        <f t="shared" si="9"/>
        <v>456840</v>
      </c>
      <c r="AI35" s="145">
        <f t="shared" ref="AI35:BN35" si="10">AI34*AI27</f>
        <v>456840</v>
      </c>
      <c r="AJ35" s="145">
        <f t="shared" si="10"/>
        <v>281880</v>
      </c>
      <c r="AK35" s="145">
        <f t="shared" si="10"/>
        <v>301320</v>
      </c>
      <c r="AL35" s="145">
        <f t="shared" si="10"/>
        <v>486000</v>
      </c>
      <c r="AM35" s="145">
        <f t="shared" si="10"/>
        <v>544320</v>
      </c>
      <c r="AN35" s="145">
        <f t="shared" si="10"/>
        <v>489888</v>
      </c>
      <c r="AO35" s="145">
        <f t="shared" si="10"/>
        <v>542376</v>
      </c>
      <c r="AP35" s="145">
        <f t="shared" si="10"/>
        <v>594864</v>
      </c>
      <c r="AQ35" s="145">
        <f t="shared" si="10"/>
        <v>489888</v>
      </c>
      <c r="AR35" s="145">
        <f t="shared" si="10"/>
        <v>542376</v>
      </c>
      <c r="AS35" s="145">
        <f t="shared" si="10"/>
        <v>437400</v>
      </c>
      <c r="AT35" s="145">
        <f t="shared" si="10"/>
        <v>437400</v>
      </c>
      <c r="AU35" s="145">
        <f t="shared" si="10"/>
        <v>437400</v>
      </c>
      <c r="AV35" s="145">
        <f t="shared" si="10"/>
        <v>271188</v>
      </c>
      <c r="AW35" s="145">
        <f t="shared" si="10"/>
        <v>288684</v>
      </c>
      <c r="AX35" s="145">
        <f t="shared" si="10"/>
        <v>463644</v>
      </c>
      <c r="AY35" s="145">
        <f t="shared" si="10"/>
        <v>516132</v>
      </c>
      <c r="AZ35" s="145">
        <f t="shared" si="10"/>
        <v>464518.8</v>
      </c>
      <c r="BA35" s="145">
        <f t="shared" si="10"/>
        <v>519631.2</v>
      </c>
      <c r="BB35" s="145">
        <f t="shared" si="10"/>
        <v>566870.4</v>
      </c>
      <c r="BC35" s="145">
        <f t="shared" si="10"/>
        <v>464518.8</v>
      </c>
      <c r="BD35" s="145">
        <f t="shared" si="10"/>
        <v>519631.2</v>
      </c>
      <c r="BE35" s="145">
        <f t="shared" si="10"/>
        <v>417279.6</v>
      </c>
      <c r="BF35" s="145">
        <f t="shared" si="10"/>
        <v>417279.6</v>
      </c>
      <c r="BG35" s="145">
        <f t="shared" si="10"/>
        <v>417279.6</v>
      </c>
      <c r="BH35" s="145">
        <f t="shared" si="10"/>
        <v>259815.6</v>
      </c>
      <c r="BI35" s="145">
        <f t="shared" si="10"/>
        <v>3936600</v>
      </c>
      <c r="BJ35" s="145">
        <f t="shared" si="10"/>
        <v>3936600</v>
      </c>
      <c r="BK35" s="145">
        <f t="shared" si="10"/>
        <v>5117580</v>
      </c>
      <c r="BL35" s="145">
        <f t="shared" si="10"/>
        <v>18950792.399999999</v>
      </c>
      <c r="BM35" s="145">
        <f t="shared" si="10"/>
        <v>1180980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8</v>
      </c>
      <c r="H38" s="169">
        <f>'REV-REVCALC_CWS'!I6</f>
        <v>9</v>
      </c>
      <c r="I38" s="169">
        <f>'REV-REVCALC_CWS'!J6</f>
        <v>10</v>
      </c>
      <c r="J38" s="169">
        <f>'REV-REVCALC_CWS'!K6</f>
        <v>8</v>
      </c>
      <c r="K38" s="169">
        <f>'REV-REVCALC_CWS'!L6</f>
        <v>9</v>
      </c>
      <c r="L38" s="169">
        <f>'REV-REVCALC_CWS'!M6</f>
        <v>7</v>
      </c>
      <c r="M38" s="169">
        <f>'REV-REVCALC_CWS'!N6</f>
        <v>7</v>
      </c>
      <c r="N38" s="169">
        <f>'REV-REVCALC_CWS'!O6</f>
        <v>7</v>
      </c>
      <c r="O38" s="169">
        <f>'REV-REVCALC_CWS'!P6</f>
        <v>4</v>
      </c>
      <c r="P38" s="169">
        <f>'REV-REVCALC_CWS'!Q6</f>
        <v>16</v>
      </c>
      <c r="Q38" s="169">
        <f>'REV-REVCALC_CWS'!R6</f>
        <v>26</v>
      </c>
      <c r="R38" s="169">
        <f>'REV-REVCALC_CWS'!S6</f>
        <v>29</v>
      </c>
      <c r="S38" s="169">
        <f>'REV-REVCALC_CWS'!T6</f>
        <v>29</v>
      </c>
      <c r="T38" s="169">
        <f>'REV-REVCALC_CWS'!U6</f>
        <v>32</v>
      </c>
      <c r="U38" s="169">
        <f>'REV-REVCALC_CWS'!V6</f>
        <v>35</v>
      </c>
      <c r="V38" s="169">
        <f>'REV-REVCALC_CWS'!W6</f>
        <v>29</v>
      </c>
      <c r="W38" s="169">
        <f>'REV-REVCALC_CWS'!X6</f>
        <v>32</v>
      </c>
      <c r="X38" s="169">
        <f>'REV-REVCALC_CWS'!Y6</f>
        <v>26</v>
      </c>
      <c r="Y38" s="169">
        <f>'REV-REVCALC_CWS'!Z6</f>
        <v>26</v>
      </c>
      <c r="Z38" s="169">
        <f>'REV-REVCALC_CWS'!AA6</f>
        <v>26</v>
      </c>
      <c r="AA38" s="169">
        <f>'REV-REVCALC_CWS'!AB6</f>
        <v>16</v>
      </c>
      <c r="AB38" s="169">
        <f>'REV-REVCALC_CWS'!AC6</f>
        <v>29</v>
      </c>
      <c r="AC38" s="169">
        <f>'REV-REVCALC_CWS'!AD6</f>
        <v>47</v>
      </c>
      <c r="AD38" s="169">
        <f>'REV-REVCALC_CWS'!AE6</f>
        <v>53</v>
      </c>
      <c r="AE38" s="169">
        <f>'REV-REVCALC_CWS'!AF6</f>
        <v>53</v>
      </c>
      <c r="AF38" s="169">
        <f>'REV-REVCALC_CWS'!AG6</f>
        <v>58</v>
      </c>
      <c r="AG38" s="169">
        <f>'REV-REVCALC_CWS'!AH6</f>
        <v>64</v>
      </c>
      <c r="AH38" s="169">
        <f>'REV-REVCALC_CWS'!AI6</f>
        <v>53</v>
      </c>
      <c r="AI38" s="169">
        <f>'REV-REVCALC_CWS'!AJ6</f>
        <v>58</v>
      </c>
      <c r="AJ38" s="169">
        <f>'REV-REVCALC_CWS'!AK6</f>
        <v>47</v>
      </c>
      <c r="AK38" s="169">
        <f>'REV-REVCALC_CWS'!AL6</f>
        <v>47</v>
      </c>
      <c r="AL38" s="169">
        <f>'REV-REVCALC_CWS'!AM6</f>
        <v>47</v>
      </c>
      <c r="AM38" s="169">
        <f>'REV-REVCALC_CWS'!AN6</f>
        <v>29</v>
      </c>
      <c r="AN38" s="169">
        <f>'REV-REVCALC_CWS'!AO6</f>
        <v>31</v>
      </c>
      <c r="AO38" s="169">
        <f>'REV-REVCALC_CWS'!AP6</f>
        <v>50</v>
      </c>
      <c r="AP38" s="169">
        <f>'REV-REVCALC_CWS'!AQ6</f>
        <v>56</v>
      </c>
      <c r="AQ38" s="169">
        <f>'REV-REVCALC_CWS'!AR6</f>
        <v>56</v>
      </c>
      <c r="AR38" s="169">
        <f>'REV-REVCALC_CWS'!AS6</f>
        <v>62</v>
      </c>
      <c r="AS38" s="169">
        <f>'REV-REVCALC_CWS'!AT6</f>
        <v>68</v>
      </c>
      <c r="AT38" s="169">
        <f>'REV-REVCALC_CWS'!AU6</f>
        <v>56</v>
      </c>
      <c r="AU38" s="169">
        <f>'REV-REVCALC_CWS'!AV6</f>
        <v>62</v>
      </c>
      <c r="AV38" s="169">
        <f>'REV-REVCALC_CWS'!AW6</f>
        <v>50</v>
      </c>
      <c r="AW38" s="169">
        <f>'REV-REVCALC_CWS'!AX6</f>
        <v>50</v>
      </c>
      <c r="AX38" s="169">
        <f>'REV-REVCALC_CWS'!AY6</f>
        <v>50</v>
      </c>
      <c r="AY38" s="169">
        <f>'REV-REVCALC_CWS'!AZ6</f>
        <v>31</v>
      </c>
      <c r="AZ38" s="169">
        <f>'REV-REVCALC_CWS'!BA6</f>
        <v>33</v>
      </c>
      <c r="BA38" s="169">
        <f>'REV-REVCALC_CWS'!BB6</f>
        <v>53</v>
      </c>
      <c r="BB38" s="169">
        <f>'REV-REVCALC_CWS'!BC6</f>
        <v>59</v>
      </c>
      <c r="BC38" s="169">
        <f>'REV-REVCALC_CWS'!BD6</f>
        <v>59</v>
      </c>
      <c r="BD38" s="169">
        <f>'REV-REVCALC_CWS'!BE6</f>
        <v>66</v>
      </c>
      <c r="BE38" s="169">
        <f>'REV-REVCALC_CWS'!BF6</f>
        <v>72</v>
      </c>
      <c r="BF38" s="169">
        <f>'REV-REVCALC_CWS'!BG6</f>
        <v>59</v>
      </c>
      <c r="BG38" s="169">
        <f>'REV-REVCALC_CWS'!BH6</f>
        <v>66</v>
      </c>
      <c r="BH38" s="169">
        <f>'REV-REVCALC_CWS'!BI6</f>
        <v>53</v>
      </c>
      <c r="BI38" s="169">
        <f>'REV-REVCALC_CWS'!BJ6</f>
        <v>53</v>
      </c>
      <c r="BJ38" s="169">
        <f>'REV-REVCALC_CWS'!BK6</f>
        <v>53</v>
      </c>
      <c r="BK38" s="169">
        <f>'REV-REVCALC_CWS'!BL6</f>
        <v>33</v>
      </c>
      <c r="BL38" s="169">
        <f>'REV-REVCALC_CWS'!BM6</f>
        <v>2257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96000</v>
      </c>
      <c r="H39" s="145">
        <f t="shared" si="11"/>
        <v>108000</v>
      </c>
      <c r="I39" s="145">
        <f t="shared" si="11"/>
        <v>120000</v>
      </c>
      <c r="J39" s="145">
        <f t="shared" si="11"/>
        <v>96000</v>
      </c>
      <c r="K39" s="145">
        <f t="shared" si="11"/>
        <v>108000</v>
      </c>
      <c r="L39" s="145">
        <f t="shared" si="11"/>
        <v>84000</v>
      </c>
      <c r="M39" s="145">
        <f t="shared" si="11"/>
        <v>84000</v>
      </c>
      <c r="N39" s="145">
        <f t="shared" si="11"/>
        <v>84000</v>
      </c>
      <c r="O39" s="145">
        <f t="shared" si="11"/>
        <v>48000</v>
      </c>
      <c r="P39" s="145">
        <f t="shared" si="11"/>
        <v>172800</v>
      </c>
      <c r="Q39" s="145">
        <f t="shared" si="11"/>
        <v>280800</v>
      </c>
      <c r="R39" s="145">
        <f t="shared" si="11"/>
        <v>313200</v>
      </c>
      <c r="S39" s="145">
        <f t="shared" si="11"/>
        <v>313200</v>
      </c>
      <c r="T39" s="145">
        <f t="shared" si="11"/>
        <v>345600</v>
      </c>
      <c r="U39" s="145">
        <f t="shared" si="11"/>
        <v>378000</v>
      </c>
      <c r="V39" s="145">
        <f t="shared" si="11"/>
        <v>313200</v>
      </c>
      <c r="W39" s="145">
        <f t="shared" si="11"/>
        <v>345600</v>
      </c>
      <c r="X39" s="145">
        <f t="shared" si="11"/>
        <v>280800</v>
      </c>
      <c r="Y39" s="145">
        <f t="shared" si="11"/>
        <v>280800</v>
      </c>
      <c r="Z39" s="145">
        <f t="shared" si="11"/>
        <v>280800</v>
      </c>
      <c r="AA39" s="145">
        <f t="shared" si="11"/>
        <v>172800</v>
      </c>
      <c r="AB39" s="145">
        <f t="shared" si="11"/>
        <v>281880</v>
      </c>
      <c r="AC39" s="145">
        <f t="shared" si="11"/>
        <v>456840</v>
      </c>
      <c r="AD39" s="145">
        <f t="shared" si="11"/>
        <v>515160</v>
      </c>
      <c r="AE39" s="145">
        <f t="shared" si="11"/>
        <v>515160</v>
      </c>
      <c r="AF39" s="145">
        <f t="shared" si="11"/>
        <v>563760</v>
      </c>
      <c r="AG39" s="145">
        <f t="shared" si="11"/>
        <v>622080</v>
      </c>
      <c r="AH39" s="145">
        <f t="shared" si="11"/>
        <v>515160</v>
      </c>
      <c r="AI39" s="145">
        <f t="shared" si="11"/>
        <v>563760</v>
      </c>
      <c r="AJ39" s="145">
        <f t="shared" ref="AJ39:BN39" si="12">AJ38*AJ27</f>
        <v>456840</v>
      </c>
      <c r="AK39" s="145">
        <f t="shared" si="12"/>
        <v>456840</v>
      </c>
      <c r="AL39" s="145">
        <f t="shared" si="12"/>
        <v>456840</v>
      </c>
      <c r="AM39" s="145">
        <f t="shared" si="12"/>
        <v>281880</v>
      </c>
      <c r="AN39" s="145">
        <f t="shared" si="12"/>
        <v>271188</v>
      </c>
      <c r="AO39" s="145">
        <f t="shared" si="12"/>
        <v>437400</v>
      </c>
      <c r="AP39" s="145">
        <f t="shared" si="12"/>
        <v>489888</v>
      </c>
      <c r="AQ39" s="145">
        <f t="shared" si="12"/>
        <v>489888</v>
      </c>
      <c r="AR39" s="145">
        <f t="shared" si="12"/>
        <v>542376</v>
      </c>
      <c r="AS39" s="145">
        <f t="shared" si="12"/>
        <v>594864</v>
      </c>
      <c r="AT39" s="145">
        <f t="shared" si="12"/>
        <v>489888</v>
      </c>
      <c r="AU39" s="145">
        <f t="shared" si="12"/>
        <v>542376</v>
      </c>
      <c r="AV39" s="145">
        <f t="shared" si="12"/>
        <v>437400</v>
      </c>
      <c r="AW39" s="145">
        <f t="shared" si="12"/>
        <v>437400</v>
      </c>
      <c r="AX39" s="145">
        <f t="shared" si="12"/>
        <v>437400</v>
      </c>
      <c r="AY39" s="145">
        <f t="shared" si="12"/>
        <v>271188</v>
      </c>
      <c r="AZ39" s="145">
        <f t="shared" si="12"/>
        <v>259815.6</v>
      </c>
      <c r="BA39" s="145">
        <f t="shared" si="12"/>
        <v>417279.6</v>
      </c>
      <c r="BB39" s="145">
        <f t="shared" si="12"/>
        <v>464518.8</v>
      </c>
      <c r="BC39" s="145">
        <f t="shared" si="12"/>
        <v>464518.8</v>
      </c>
      <c r="BD39" s="145">
        <f t="shared" si="12"/>
        <v>519631.2</v>
      </c>
      <c r="BE39" s="145">
        <f t="shared" si="12"/>
        <v>566870.4</v>
      </c>
      <c r="BF39" s="145">
        <f t="shared" si="12"/>
        <v>464518.8</v>
      </c>
      <c r="BG39" s="145">
        <f t="shared" si="12"/>
        <v>519631.2</v>
      </c>
      <c r="BH39" s="145">
        <f t="shared" si="12"/>
        <v>417279.6</v>
      </c>
      <c r="BI39" s="145">
        <f t="shared" si="12"/>
        <v>417279.6</v>
      </c>
      <c r="BJ39" s="145">
        <f t="shared" si="12"/>
        <v>417279.6</v>
      </c>
      <c r="BK39" s="145">
        <f t="shared" si="12"/>
        <v>259815.6</v>
      </c>
      <c r="BL39" s="145">
        <f t="shared" si="12"/>
        <v>17769812.399999999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8</v>
      </c>
      <c r="E42" s="169">
        <f t="shared" si="13"/>
        <v>9</v>
      </c>
      <c r="F42" s="169">
        <f t="shared" si="13"/>
        <v>10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-3</v>
      </c>
      <c r="M42" s="169">
        <f t="shared" si="13"/>
        <v>9</v>
      </c>
      <c r="N42" s="169">
        <f t="shared" si="13"/>
        <v>19</v>
      </c>
      <c r="O42" s="169">
        <f t="shared" si="13"/>
        <v>25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96000</v>
      </c>
      <c r="E43" s="145">
        <f t="shared" si="15"/>
        <v>108000</v>
      </c>
      <c r="F43" s="145">
        <f t="shared" si="15"/>
        <v>120000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-36000</v>
      </c>
      <c r="M43" s="145">
        <f t="shared" si="15"/>
        <v>108000</v>
      </c>
      <c r="N43" s="145">
        <f t="shared" si="15"/>
        <v>228000</v>
      </c>
      <c r="O43" s="145">
        <f t="shared" si="15"/>
        <v>300000</v>
      </c>
      <c r="P43" s="145">
        <f t="shared" si="15"/>
        <v>140400</v>
      </c>
      <c r="Q43" s="145">
        <f t="shared" si="15"/>
        <v>64800</v>
      </c>
      <c r="R43" s="145">
        <f t="shared" si="15"/>
        <v>64800</v>
      </c>
      <c r="S43" s="145">
        <f t="shared" si="15"/>
        <v>0</v>
      </c>
      <c r="T43" s="145">
        <f t="shared" si="15"/>
        <v>0</v>
      </c>
      <c r="U43" s="145">
        <f t="shared" si="15"/>
        <v>-97200</v>
      </c>
      <c r="V43" s="145">
        <f t="shared" si="15"/>
        <v>-32400</v>
      </c>
      <c r="W43" s="145">
        <f t="shared" si="15"/>
        <v>-64800</v>
      </c>
      <c r="X43" s="145">
        <f t="shared" si="15"/>
        <v>-108000</v>
      </c>
      <c r="Y43" s="145">
        <f t="shared" si="15"/>
        <v>32400</v>
      </c>
      <c r="Z43" s="145">
        <f t="shared" si="15"/>
        <v>226800</v>
      </c>
      <c r="AA43" s="145">
        <f t="shared" si="15"/>
        <v>399600</v>
      </c>
      <c r="AB43" s="145">
        <f t="shared" si="15"/>
        <v>233280</v>
      </c>
      <c r="AC43" s="145">
        <f t="shared" si="15"/>
        <v>106920</v>
      </c>
      <c r="AD43" s="145">
        <f t="shared" si="15"/>
        <v>106920</v>
      </c>
      <c r="AE43" s="145">
        <f t="shared" si="15"/>
        <v>0</v>
      </c>
      <c r="AF43" s="145">
        <f t="shared" si="15"/>
        <v>0</v>
      </c>
      <c r="AG43" s="145">
        <f t="shared" si="15"/>
        <v>-165240</v>
      </c>
      <c r="AH43" s="145">
        <f t="shared" si="15"/>
        <v>-58320</v>
      </c>
      <c r="AI43" s="145">
        <f t="shared" ref="AI43:BN43" si="16">AI35-AI39</f>
        <v>-106920</v>
      </c>
      <c r="AJ43" s="145">
        <f t="shared" si="16"/>
        <v>-174960</v>
      </c>
      <c r="AK43" s="145">
        <f t="shared" si="16"/>
        <v>-155520</v>
      </c>
      <c r="AL43" s="145">
        <f t="shared" si="16"/>
        <v>29160</v>
      </c>
      <c r="AM43" s="145">
        <f t="shared" si="16"/>
        <v>262440</v>
      </c>
      <c r="AN43" s="145">
        <f t="shared" si="16"/>
        <v>218700</v>
      </c>
      <c r="AO43" s="145">
        <f t="shared" si="16"/>
        <v>104976</v>
      </c>
      <c r="AP43" s="145">
        <f t="shared" si="16"/>
        <v>104976</v>
      </c>
      <c r="AQ43" s="145">
        <f t="shared" si="16"/>
        <v>0</v>
      </c>
      <c r="AR43" s="145">
        <f t="shared" si="16"/>
        <v>0</v>
      </c>
      <c r="AS43" s="145">
        <f t="shared" si="16"/>
        <v>-157464</v>
      </c>
      <c r="AT43" s="145">
        <f t="shared" si="16"/>
        <v>-52488</v>
      </c>
      <c r="AU43" s="145">
        <f t="shared" si="16"/>
        <v>-104976</v>
      </c>
      <c r="AV43" s="145">
        <f t="shared" si="16"/>
        <v>-166212</v>
      </c>
      <c r="AW43" s="145">
        <f t="shared" si="16"/>
        <v>-148716</v>
      </c>
      <c r="AX43" s="145">
        <f t="shared" si="16"/>
        <v>26244</v>
      </c>
      <c r="AY43" s="145">
        <f t="shared" si="16"/>
        <v>244944</v>
      </c>
      <c r="AZ43" s="145">
        <f t="shared" si="16"/>
        <v>204703.19999999998</v>
      </c>
      <c r="BA43" s="145">
        <f t="shared" si="16"/>
        <v>102351.60000000003</v>
      </c>
      <c r="BB43" s="145">
        <f t="shared" si="16"/>
        <v>102351.60000000003</v>
      </c>
      <c r="BC43" s="145">
        <f t="shared" si="16"/>
        <v>0</v>
      </c>
      <c r="BD43" s="145">
        <f t="shared" si="16"/>
        <v>0</v>
      </c>
      <c r="BE43" s="145">
        <f t="shared" si="16"/>
        <v>-149590.80000000005</v>
      </c>
      <c r="BF43" s="145">
        <f t="shared" si="16"/>
        <v>-47239.200000000012</v>
      </c>
      <c r="BG43" s="145">
        <f t="shared" si="16"/>
        <v>-102351.60000000003</v>
      </c>
      <c r="BH43" s="145">
        <f t="shared" si="16"/>
        <v>-157463.99999999997</v>
      </c>
      <c r="BI43" s="145">
        <f t="shared" si="16"/>
        <v>3519320.4</v>
      </c>
      <c r="BJ43" s="145">
        <f t="shared" si="16"/>
        <v>3519320.4</v>
      </c>
      <c r="BK43" s="145">
        <f t="shared" si="16"/>
        <v>4857764.4000000004</v>
      </c>
      <c r="BL43" s="145">
        <f t="shared" si="16"/>
        <v>1180980</v>
      </c>
      <c r="BM43" s="145">
        <f t="shared" si="16"/>
        <v>1180980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8</v>
      </c>
      <c r="E47" s="169">
        <f t="shared" si="17"/>
        <v>17</v>
      </c>
      <c r="F47" s="169">
        <f t="shared" si="17"/>
        <v>27</v>
      </c>
      <c r="G47" s="169">
        <f t="shared" si="17"/>
        <v>27</v>
      </c>
      <c r="H47" s="169">
        <f t="shared" si="17"/>
        <v>27</v>
      </c>
      <c r="I47" s="169">
        <f t="shared" si="17"/>
        <v>24</v>
      </c>
      <c r="J47" s="169">
        <f t="shared" si="17"/>
        <v>23</v>
      </c>
      <c r="K47" s="169">
        <f t="shared" si="17"/>
        <v>21</v>
      </c>
      <c r="L47" s="169">
        <f>SUM(M25:O25)</f>
        <v>18</v>
      </c>
      <c r="M47" s="169">
        <f t="shared" si="17"/>
        <v>27</v>
      </c>
      <c r="N47" s="169">
        <f>SUM(O25:Q25)</f>
        <v>46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96000</v>
      </c>
      <c r="E48" s="145">
        <f t="shared" si="18"/>
        <v>204000</v>
      </c>
      <c r="F48" s="145">
        <f t="shared" si="18"/>
        <v>324000</v>
      </c>
      <c r="G48" s="145">
        <f t="shared" si="18"/>
        <v>324000</v>
      </c>
      <c r="H48" s="145">
        <f t="shared" si="18"/>
        <v>324000</v>
      </c>
      <c r="I48" s="145">
        <f t="shared" si="18"/>
        <v>288000</v>
      </c>
      <c r="J48" s="145">
        <f t="shared" si="18"/>
        <v>276000</v>
      </c>
      <c r="K48" s="145">
        <f t="shared" si="18"/>
        <v>252000</v>
      </c>
      <c r="L48" s="145">
        <f t="shared" si="18"/>
        <v>216000</v>
      </c>
      <c r="M48" s="145">
        <f t="shared" si="18"/>
        <v>324000</v>
      </c>
      <c r="N48" s="145">
        <f t="shared" si="18"/>
        <v>552000</v>
      </c>
      <c r="O48" s="145">
        <f t="shared" si="18"/>
        <v>852000</v>
      </c>
      <c r="P48" s="145">
        <f t="shared" si="18"/>
        <v>992400</v>
      </c>
      <c r="Q48" s="145">
        <f t="shared" si="18"/>
        <v>1057200</v>
      </c>
      <c r="R48" s="145">
        <f t="shared" si="18"/>
        <v>1122000</v>
      </c>
      <c r="S48" s="145">
        <f t="shared" si="18"/>
        <v>1122000</v>
      </c>
      <c r="T48" s="145">
        <f t="shared" si="18"/>
        <v>1122000</v>
      </c>
      <c r="U48" s="145">
        <f t="shared" si="18"/>
        <v>1024800</v>
      </c>
      <c r="V48" s="145">
        <f t="shared" si="18"/>
        <v>992400</v>
      </c>
      <c r="W48" s="145">
        <f t="shared" si="18"/>
        <v>927600</v>
      </c>
      <c r="X48" s="145">
        <f t="shared" si="18"/>
        <v>819600</v>
      </c>
      <c r="Y48" s="145">
        <f t="shared" si="18"/>
        <v>852000</v>
      </c>
      <c r="Z48" s="145">
        <f t="shared" si="18"/>
        <v>1078800</v>
      </c>
      <c r="AA48" s="145">
        <f t="shared" si="18"/>
        <v>1478400</v>
      </c>
      <c r="AB48" s="145">
        <f t="shared" si="18"/>
        <v>1711680</v>
      </c>
      <c r="AC48" s="145">
        <f t="shared" si="18"/>
        <v>1818600</v>
      </c>
      <c r="AD48" s="145">
        <f t="shared" si="18"/>
        <v>1925520</v>
      </c>
      <c r="AE48" s="145">
        <f t="shared" si="18"/>
        <v>1925520</v>
      </c>
      <c r="AF48" s="145">
        <f t="shared" si="18"/>
        <v>1925520</v>
      </c>
      <c r="AG48" s="145">
        <f t="shared" si="18"/>
        <v>1760280</v>
      </c>
      <c r="AH48" s="145">
        <f t="shared" si="18"/>
        <v>1701960</v>
      </c>
      <c r="AI48" s="145">
        <f t="shared" si="18"/>
        <v>1595040</v>
      </c>
      <c r="AJ48" s="145">
        <f t="shared" ref="AJ48:BN48" si="19">AI48+AJ43</f>
        <v>1420080</v>
      </c>
      <c r="AK48" s="145">
        <f t="shared" si="19"/>
        <v>1264560</v>
      </c>
      <c r="AL48" s="145">
        <f t="shared" si="19"/>
        <v>1293720</v>
      </c>
      <c r="AM48" s="145">
        <f t="shared" si="19"/>
        <v>1556160</v>
      </c>
      <c r="AN48" s="145">
        <f t="shared" si="19"/>
        <v>1774860</v>
      </c>
      <c r="AO48" s="145">
        <f t="shared" si="19"/>
        <v>1879836</v>
      </c>
      <c r="AP48" s="145">
        <f t="shared" si="19"/>
        <v>1984812</v>
      </c>
      <c r="AQ48" s="145">
        <f t="shared" si="19"/>
        <v>1984812</v>
      </c>
      <c r="AR48" s="145">
        <f t="shared" si="19"/>
        <v>1984812</v>
      </c>
      <c r="AS48" s="145">
        <f t="shared" si="19"/>
        <v>1827348</v>
      </c>
      <c r="AT48" s="145">
        <f t="shared" si="19"/>
        <v>1774860</v>
      </c>
      <c r="AU48" s="145">
        <f t="shared" si="19"/>
        <v>1669884</v>
      </c>
      <c r="AV48" s="145">
        <f t="shared" si="19"/>
        <v>1503672</v>
      </c>
      <c r="AW48" s="145">
        <f t="shared" si="19"/>
        <v>1354956</v>
      </c>
      <c r="AX48" s="145">
        <f t="shared" si="19"/>
        <v>1381200</v>
      </c>
      <c r="AY48" s="145">
        <f t="shared" si="19"/>
        <v>1626144</v>
      </c>
      <c r="AZ48" s="145">
        <f t="shared" si="19"/>
        <v>1830847.2</v>
      </c>
      <c r="BA48" s="145">
        <f t="shared" si="19"/>
        <v>1933198.8</v>
      </c>
      <c r="BB48" s="145">
        <f t="shared" si="19"/>
        <v>2035550.4000000001</v>
      </c>
      <c r="BC48" s="145">
        <f t="shared" si="19"/>
        <v>2035550.4000000001</v>
      </c>
      <c r="BD48" s="145">
        <f t="shared" si="19"/>
        <v>2035550.4000000001</v>
      </c>
      <c r="BE48" s="145">
        <f t="shared" si="19"/>
        <v>1885959.6</v>
      </c>
      <c r="BF48" s="145">
        <f t="shared" si="19"/>
        <v>1838720.4000000001</v>
      </c>
      <c r="BG48" s="145">
        <f t="shared" si="19"/>
        <v>1736368.8</v>
      </c>
      <c r="BH48" s="145">
        <f t="shared" si="19"/>
        <v>1578904.8</v>
      </c>
      <c r="BI48" s="145">
        <f t="shared" si="19"/>
        <v>5098225.2</v>
      </c>
      <c r="BJ48" s="145">
        <f t="shared" si="19"/>
        <v>8617545.5999999996</v>
      </c>
      <c r="BK48" s="145">
        <f t="shared" si="19"/>
        <v>13475310</v>
      </c>
      <c r="BL48" s="145">
        <f t="shared" si="19"/>
        <v>14656290</v>
      </c>
      <c r="BM48" s="145">
        <f t="shared" si="19"/>
        <v>15837270</v>
      </c>
      <c r="BN48" s="145">
        <f t="shared" si="19"/>
        <v>15837270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1080000</v>
      </c>
      <c r="G53" s="9">
        <f>F57</f>
        <v>1030320</v>
      </c>
      <c r="H53" s="9">
        <f>G57</f>
        <v>979776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1680000</v>
      </c>
      <c r="E54" s="66">
        <f>SUM(P66:AA66)</f>
        <v>4104000</v>
      </c>
      <c r="F54" s="66">
        <f>SUM(AB66:AM66)</f>
        <v>5763960</v>
      </c>
      <c r="G54" s="66">
        <f>SUM(AN66:AY66)</f>
        <v>5511240</v>
      </c>
      <c r="H54" s="66">
        <f>SUM(AZ66:BK66)</f>
        <v>17037604.800000001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1680000</v>
      </c>
      <c r="E55" s="9">
        <f>E53+E54</f>
        <v>4764000</v>
      </c>
      <c r="F55" s="9">
        <f>F53+F54</f>
        <v>6843960</v>
      </c>
      <c r="G55" s="9">
        <f>G53+G54</f>
        <v>6541560</v>
      </c>
      <c r="H55" s="9">
        <f>H53+H54</f>
        <v>18017380.800000001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1020000</v>
      </c>
      <c r="E56" s="66">
        <f>SUM(P68:AA68)</f>
        <v>3684000</v>
      </c>
      <c r="F56" s="66">
        <f>SUM(AB68:AM68)</f>
        <v>5813640</v>
      </c>
      <c r="G56" s="66">
        <f>SUM(AN68:AY68)</f>
        <v>5561784</v>
      </c>
      <c r="H56" s="66">
        <f>SUM(AZ68:BK68)</f>
        <v>8963200.7999999989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1080000</v>
      </c>
      <c r="F57" s="9">
        <f>F55-F56</f>
        <v>1030320</v>
      </c>
      <c r="G57" s="9">
        <f>G55-G56</f>
        <v>979776</v>
      </c>
      <c r="H57" s="9">
        <f>H55-H56</f>
        <v>9054180.0000000019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420000</v>
      </c>
      <c r="F58" s="9">
        <f>F57-E57</f>
        <v>-49680</v>
      </c>
      <c r="G58" s="9">
        <f>G57-F57</f>
        <v>-50544</v>
      </c>
      <c r="H58" s="9">
        <f>H57-G57</f>
        <v>8074404.0000000019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9" t="s">
        <v>35</v>
      </c>
      <c r="E60" s="369"/>
      <c r="F60" s="369"/>
      <c r="G60" s="369"/>
      <c r="H60" s="369"/>
      <c r="I60" s="369"/>
      <c r="J60" s="369"/>
      <c r="K60" s="369"/>
      <c r="L60" s="369"/>
      <c r="M60" s="369"/>
      <c r="N60" s="369"/>
      <c r="O60" s="369"/>
      <c r="P60" s="369" t="s">
        <v>36</v>
      </c>
      <c r="Q60" s="369"/>
      <c r="R60" s="369"/>
      <c r="S60" s="369"/>
      <c r="T60" s="369"/>
      <c r="U60" s="369"/>
      <c r="V60" s="369"/>
      <c r="W60" s="369"/>
      <c r="X60" s="369"/>
      <c r="Y60" s="369"/>
      <c r="Z60" s="369"/>
      <c r="AA60" s="369"/>
      <c r="AB60" s="369" t="s">
        <v>37</v>
      </c>
      <c r="AC60" s="369"/>
      <c r="AD60" s="369"/>
      <c r="AE60" s="369"/>
      <c r="AF60" s="369"/>
      <c r="AG60" s="369"/>
      <c r="AH60" s="369"/>
      <c r="AI60" s="369"/>
      <c r="AJ60" s="369"/>
      <c r="AK60" s="369"/>
      <c r="AL60" s="369"/>
      <c r="AM60" s="369"/>
      <c r="AN60" s="369" t="s">
        <v>38</v>
      </c>
      <c r="AO60" s="369"/>
      <c r="AP60" s="369"/>
      <c r="AQ60" s="369"/>
      <c r="AR60" s="369"/>
      <c r="AS60" s="369"/>
      <c r="AT60" s="369"/>
      <c r="AU60" s="369"/>
      <c r="AV60" s="369"/>
      <c r="AW60" s="369"/>
      <c r="AX60" s="369"/>
      <c r="AY60" s="369"/>
      <c r="AZ60" s="369" t="s">
        <v>39</v>
      </c>
      <c r="BA60" s="369"/>
      <c r="BB60" s="369"/>
      <c r="BC60" s="369"/>
      <c r="BD60" s="369"/>
      <c r="BE60" s="369"/>
      <c r="BF60" s="369"/>
      <c r="BG60" s="369"/>
      <c r="BH60" s="369"/>
      <c r="BI60" s="369"/>
      <c r="BJ60" s="369"/>
      <c r="BK60" s="369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96000</v>
      </c>
      <c r="F65" s="9">
        <f t="shared" si="21"/>
        <v>204000</v>
      </c>
      <c r="G65" s="9">
        <f t="shared" si="21"/>
        <v>228000</v>
      </c>
      <c r="H65" s="9">
        <f t="shared" si="21"/>
        <v>216000</v>
      </c>
      <c r="I65" s="9">
        <f t="shared" si="21"/>
        <v>204000</v>
      </c>
      <c r="J65" s="9">
        <f t="shared" si="21"/>
        <v>192000</v>
      </c>
      <c r="K65" s="9">
        <f t="shared" si="21"/>
        <v>168000</v>
      </c>
      <c r="L65" s="9">
        <f t="shared" si="21"/>
        <v>168000</v>
      </c>
      <c r="M65" s="9">
        <f t="shared" si="21"/>
        <v>132000</v>
      </c>
      <c r="N65" s="9">
        <f t="shared" si="21"/>
        <v>240000</v>
      </c>
      <c r="O65" s="9">
        <f t="shared" si="21"/>
        <v>504000</v>
      </c>
      <c r="P65" s="9">
        <f t="shared" si="21"/>
        <v>660000</v>
      </c>
      <c r="Q65" s="9">
        <f t="shared" si="21"/>
        <v>661200</v>
      </c>
      <c r="R65" s="9">
        <f t="shared" si="21"/>
        <v>658800</v>
      </c>
      <c r="S65" s="9">
        <f t="shared" si="21"/>
        <v>723600</v>
      </c>
      <c r="T65" s="9">
        <f t="shared" si="21"/>
        <v>691200</v>
      </c>
      <c r="U65" s="9">
        <f t="shared" si="21"/>
        <v>658800</v>
      </c>
      <c r="V65" s="9">
        <f t="shared" si="21"/>
        <v>626400</v>
      </c>
      <c r="W65" s="9">
        <f t="shared" si="21"/>
        <v>561600</v>
      </c>
      <c r="X65" s="9">
        <f t="shared" si="21"/>
        <v>561600</v>
      </c>
      <c r="Y65" s="9">
        <f t="shared" si="21"/>
        <v>453600</v>
      </c>
      <c r="Z65" s="9">
        <f t="shared" si="21"/>
        <v>486000</v>
      </c>
      <c r="AA65" s="9">
        <f t="shared" si="21"/>
        <v>820800</v>
      </c>
      <c r="AB65" s="9">
        <f t="shared" si="21"/>
        <v>1080000</v>
      </c>
      <c r="AC65" s="9">
        <f t="shared" si="21"/>
        <v>1087560</v>
      </c>
      <c r="AD65" s="9">
        <f t="shared" si="21"/>
        <v>1078920</v>
      </c>
      <c r="AE65" s="9">
        <f t="shared" si="21"/>
        <v>1185840</v>
      </c>
      <c r="AF65" s="9">
        <f t="shared" si="21"/>
        <v>1137240</v>
      </c>
      <c r="AG65" s="9">
        <f t="shared" si="21"/>
        <v>1078920</v>
      </c>
      <c r="AH65" s="9">
        <f t="shared" si="21"/>
        <v>1020600</v>
      </c>
      <c r="AI65" s="9">
        <f t="shared" si="21"/>
        <v>913680</v>
      </c>
      <c r="AJ65" s="9">
        <f t="shared" ref="AJ65:BN65" si="22">AI69</f>
        <v>913680</v>
      </c>
      <c r="AK65" s="9">
        <f t="shared" si="22"/>
        <v>738720</v>
      </c>
      <c r="AL65" s="9">
        <f t="shared" si="22"/>
        <v>583200</v>
      </c>
      <c r="AM65" s="9">
        <f t="shared" si="22"/>
        <v>787320</v>
      </c>
      <c r="AN65" s="9">
        <f t="shared" si="22"/>
        <v>1030320</v>
      </c>
      <c r="AO65" s="9">
        <f t="shared" si="22"/>
        <v>1034208</v>
      </c>
      <c r="AP65" s="9">
        <f t="shared" si="22"/>
        <v>1032264</v>
      </c>
      <c r="AQ65" s="9">
        <f t="shared" si="22"/>
        <v>1137240</v>
      </c>
      <c r="AR65" s="9">
        <f t="shared" si="22"/>
        <v>1084752</v>
      </c>
      <c r="AS65" s="9">
        <f t="shared" si="22"/>
        <v>1032264</v>
      </c>
      <c r="AT65" s="9">
        <f t="shared" si="22"/>
        <v>979776</v>
      </c>
      <c r="AU65" s="9">
        <f t="shared" si="22"/>
        <v>874800</v>
      </c>
      <c r="AV65" s="9">
        <f t="shared" si="22"/>
        <v>874800</v>
      </c>
      <c r="AW65" s="9">
        <f t="shared" si="22"/>
        <v>708588</v>
      </c>
      <c r="AX65" s="9">
        <f t="shared" si="22"/>
        <v>559872</v>
      </c>
      <c r="AY65" s="9">
        <f t="shared" si="22"/>
        <v>752328</v>
      </c>
      <c r="AZ65" s="9">
        <f t="shared" si="22"/>
        <v>979776</v>
      </c>
      <c r="BA65" s="9">
        <f t="shared" si="22"/>
        <v>980650.8</v>
      </c>
      <c r="BB65" s="9">
        <f t="shared" si="22"/>
        <v>984150</v>
      </c>
      <c r="BC65" s="9">
        <f t="shared" si="22"/>
        <v>1086501.5999999999</v>
      </c>
      <c r="BD65" s="9">
        <f t="shared" si="22"/>
        <v>1031389.2</v>
      </c>
      <c r="BE65" s="9">
        <f t="shared" si="22"/>
        <v>984149.99999999988</v>
      </c>
      <c r="BF65" s="9">
        <f t="shared" si="22"/>
        <v>936910.79999999981</v>
      </c>
      <c r="BG65" s="9">
        <f t="shared" si="22"/>
        <v>834559.2</v>
      </c>
      <c r="BH65" s="9">
        <f t="shared" si="22"/>
        <v>834559.19999999984</v>
      </c>
      <c r="BI65" s="9">
        <f t="shared" si="22"/>
        <v>677095.19999999984</v>
      </c>
      <c r="BJ65" s="9">
        <f t="shared" si="22"/>
        <v>4196415.6000000006</v>
      </c>
      <c r="BK65" s="9">
        <f t="shared" si="22"/>
        <v>7873200.0000000009</v>
      </c>
      <c r="BL65" s="9">
        <f t="shared" si="22"/>
        <v>9054180</v>
      </c>
      <c r="BM65" s="9">
        <f t="shared" si="22"/>
        <v>24068372.399999999</v>
      </c>
      <c r="BN65" s="9">
        <f t="shared" si="22"/>
        <v>20131772.399999999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96000</v>
      </c>
      <c r="E66" s="9">
        <f t="shared" si="23"/>
        <v>108000</v>
      </c>
      <c r="F66" s="9">
        <f t="shared" si="23"/>
        <v>120000</v>
      </c>
      <c r="G66" s="9">
        <f t="shared" si="23"/>
        <v>96000</v>
      </c>
      <c r="H66" s="9">
        <f t="shared" si="23"/>
        <v>108000</v>
      </c>
      <c r="I66" s="9">
        <f t="shared" si="23"/>
        <v>84000</v>
      </c>
      <c r="J66" s="9">
        <f t="shared" si="23"/>
        <v>84000</v>
      </c>
      <c r="K66" s="9">
        <f t="shared" si="23"/>
        <v>84000</v>
      </c>
      <c r="L66" s="9">
        <f t="shared" si="23"/>
        <v>48000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313200</v>
      </c>
      <c r="Q66" s="9">
        <f t="shared" si="23"/>
        <v>345600</v>
      </c>
      <c r="R66" s="9">
        <f t="shared" si="23"/>
        <v>378000</v>
      </c>
      <c r="S66" s="9">
        <f t="shared" si="23"/>
        <v>313200</v>
      </c>
      <c r="T66" s="9">
        <f t="shared" si="23"/>
        <v>345600</v>
      </c>
      <c r="U66" s="9">
        <f t="shared" si="23"/>
        <v>280800</v>
      </c>
      <c r="V66" s="9">
        <f t="shared" si="23"/>
        <v>280800</v>
      </c>
      <c r="W66" s="9">
        <f t="shared" si="23"/>
        <v>280800</v>
      </c>
      <c r="X66" s="9">
        <f t="shared" si="23"/>
        <v>172800</v>
      </c>
      <c r="Y66" s="9">
        <f t="shared" si="23"/>
        <v>313200</v>
      </c>
      <c r="Z66" s="9">
        <f t="shared" si="23"/>
        <v>507600</v>
      </c>
      <c r="AA66" s="9">
        <f t="shared" si="23"/>
        <v>572400</v>
      </c>
      <c r="AB66" s="9">
        <f t="shared" si="23"/>
        <v>515160</v>
      </c>
      <c r="AC66" s="9">
        <f t="shared" si="23"/>
        <v>563760</v>
      </c>
      <c r="AD66" s="9">
        <f t="shared" si="23"/>
        <v>622080</v>
      </c>
      <c r="AE66" s="9">
        <f t="shared" si="23"/>
        <v>515160</v>
      </c>
      <c r="AF66" s="9">
        <f t="shared" si="23"/>
        <v>563760</v>
      </c>
      <c r="AG66" s="9">
        <f t="shared" si="23"/>
        <v>456840</v>
      </c>
      <c r="AH66" s="9">
        <f t="shared" si="23"/>
        <v>456840</v>
      </c>
      <c r="AI66" s="9">
        <f t="shared" ref="AI66:BN66" si="24">AI35</f>
        <v>456840</v>
      </c>
      <c r="AJ66" s="9">
        <f t="shared" si="24"/>
        <v>281880</v>
      </c>
      <c r="AK66" s="9">
        <f t="shared" si="24"/>
        <v>301320</v>
      </c>
      <c r="AL66" s="9">
        <f t="shared" si="24"/>
        <v>486000</v>
      </c>
      <c r="AM66" s="9">
        <f t="shared" si="24"/>
        <v>544320</v>
      </c>
      <c r="AN66" s="9">
        <f t="shared" si="24"/>
        <v>489888</v>
      </c>
      <c r="AO66" s="9">
        <f t="shared" si="24"/>
        <v>542376</v>
      </c>
      <c r="AP66" s="9">
        <f t="shared" si="24"/>
        <v>594864</v>
      </c>
      <c r="AQ66" s="9">
        <f t="shared" si="24"/>
        <v>489888</v>
      </c>
      <c r="AR66" s="9">
        <f t="shared" si="24"/>
        <v>542376</v>
      </c>
      <c r="AS66" s="9">
        <f t="shared" si="24"/>
        <v>437400</v>
      </c>
      <c r="AT66" s="9">
        <f t="shared" si="24"/>
        <v>437400</v>
      </c>
      <c r="AU66" s="9">
        <f t="shared" si="24"/>
        <v>437400</v>
      </c>
      <c r="AV66" s="9">
        <f t="shared" si="24"/>
        <v>271188</v>
      </c>
      <c r="AW66" s="9">
        <f t="shared" si="24"/>
        <v>288684</v>
      </c>
      <c r="AX66" s="9">
        <f t="shared" si="24"/>
        <v>463644</v>
      </c>
      <c r="AY66" s="9">
        <f t="shared" si="24"/>
        <v>516132</v>
      </c>
      <c r="AZ66" s="9">
        <f t="shared" si="24"/>
        <v>464518.8</v>
      </c>
      <c r="BA66" s="9">
        <f t="shared" si="24"/>
        <v>519631.2</v>
      </c>
      <c r="BB66" s="9">
        <f t="shared" si="24"/>
        <v>566870.4</v>
      </c>
      <c r="BC66" s="9">
        <f t="shared" si="24"/>
        <v>464518.8</v>
      </c>
      <c r="BD66" s="9">
        <f t="shared" si="24"/>
        <v>519631.2</v>
      </c>
      <c r="BE66" s="9">
        <f t="shared" si="24"/>
        <v>417279.6</v>
      </c>
      <c r="BF66" s="9">
        <f t="shared" si="24"/>
        <v>417279.6</v>
      </c>
      <c r="BG66" s="9">
        <f t="shared" si="24"/>
        <v>417279.6</v>
      </c>
      <c r="BH66" s="9">
        <f t="shared" si="24"/>
        <v>259815.6</v>
      </c>
      <c r="BI66" s="9">
        <f t="shared" si="24"/>
        <v>3936600</v>
      </c>
      <c r="BJ66" s="9">
        <f t="shared" si="24"/>
        <v>3936600</v>
      </c>
      <c r="BK66" s="9">
        <f t="shared" si="24"/>
        <v>5117580</v>
      </c>
      <c r="BL66" s="9">
        <f t="shared" si="24"/>
        <v>18950792.399999999</v>
      </c>
      <c r="BM66" s="9">
        <f t="shared" si="24"/>
        <v>1180980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96000</v>
      </c>
      <c r="E67" s="9">
        <f t="shared" si="25"/>
        <v>204000</v>
      </c>
      <c r="F67" s="9">
        <f t="shared" si="25"/>
        <v>324000</v>
      </c>
      <c r="G67" s="9">
        <f t="shared" si="25"/>
        <v>324000</v>
      </c>
      <c r="H67" s="9">
        <f t="shared" si="25"/>
        <v>324000</v>
      </c>
      <c r="I67" s="9">
        <f t="shared" si="25"/>
        <v>288000</v>
      </c>
      <c r="J67" s="9">
        <f t="shared" si="25"/>
        <v>276000</v>
      </c>
      <c r="K67" s="9">
        <f t="shared" si="25"/>
        <v>252000</v>
      </c>
      <c r="L67" s="9">
        <f t="shared" si="25"/>
        <v>216000</v>
      </c>
      <c r="M67" s="9">
        <f t="shared" si="25"/>
        <v>324000</v>
      </c>
      <c r="N67" s="9">
        <f t="shared" si="25"/>
        <v>552000</v>
      </c>
      <c r="O67" s="9">
        <f t="shared" si="25"/>
        <v>852000</v>
      </c>
      <c r="P67" s="9">
        <f t="shared" si="25"/>
        <v>973200</v>
      </c>
      <c r="Q67" s="9">
        <f t="shared" si="25"/>
        <v>1006800</v>
      </c>
      <c r="R67" s="9">
        <f t="shared" si="25"/>
        <v>1036800</v>
      </c>
      <c r="S67" s="9">
        <f t="shared" si="25"/>
        <v>1036800</v>
      </c>
      <c r="T67" s="9">
        <f t="shared" si="25"/>
        <v>1036800</v>
      </c>
      <c r="U67" s="9">
        <f t="shared" si="25"/>
        <v>939600</v>
      </c>
      <c r="V67" s="9">
        <f t="shared" si="25"/>
        <v>907200</v>
      </c>
      <c r="W67" s="9">
        <f t="shared" si="25"/>
        <v>842400</v>
      </c>
      <c r="X67" s="9">
        <f t="shared" si="25"/>
        <v>734400</v>
      </c>
      <c r="Y67" s="9">
        <f t="shared" si="25"/>
        <v>766800</v>
      </c>
      <c r="Z67" s="9">
        <f t="shared" si="25"/>
        <v>993600</v>
      </c>
      <c r="AA67" s="9">
        <f t="shared" si="25"/>
        <v>1393200</v>
      </c>
      <c r="AB67" s="9">
        <f t="shared" si="25"/>
        <v>1595160</v>
      </c>
      <c r="AC67" s="9">
        <f t="shared" si="25"/>
        <v>1651320</v>
      </c>
      <c r="AD67" s="9">
        <f t="shared" si="25"/>
        <v>1701000</v>
      </c>
      <c r="AE67" s="9">
        <f t="shared" si="25"/>
        <v>1701000</v>
      </c>
      <c r="AF67" s="9">
        <f t="shared" si="25"/>
        <v>1701000</v>
      </c>
      <c r="AG67" s="9">
        <f t="shared" si="25"/>
        <v>1535760</v>
      </c>
      <c r="AH67" s="9">
        <f t="shared" si="25"/>
        <v>1477440</v>
      </c>
      <c r="AI67" s="9">
        <f t="shared" si="25"/>
        <v>1370520</v>
      </c>
      <c r="AJ67" s="9">
        <f t="shared" ref="AJ67:BN67" si="26">AJ65+AJ66</f>
        <v>1195560</v>
      </c>
      <c r="AK67" s="9">
        <f t="shared" si="26"/>
        <v>1040040</v>
      </c>
      <c r="AL67" s="9">
        <f t="shared" si="26"/>
        <v>1069200</v>
      </c>
      <c r="AM67" s="9">
        <f t="shared" si="26"/>
        <v>1331640</v>
      </c>
      <c r="AN67" s="9">
        <f t="shared" si="26"/>
        <v>1520208</v>
      </c>
      <c r="AO67" s="9">
        <f t="shared" si="26"/>
        <v>1576584</v>
      </c>
      <c r="AP67" s="9">
        <f t="shared" si="26"/>
        <v>1627128</v>
      </c>
      <c r="AQ67" s="9">
        <f t="shared" si="26"/>
        <v>1627128</v>
      </c>
      <c r="AR67" s="9">
        <f t="shared" si="26"/>
        <v>1627128</v>
      </c>
      <c r="AS67" s="9">
        <f t="shared" si="26"/>
        <v>1469664</v>
      </c>
      <c r="AT67" s="9">
        <f t="shared" si="26"/>
        <v>1417176</v>
      </c>
      <c r="AU67" s="9">
        <f t="shared" si="26"/>
        <v>1312200</v>
      </c>
      <c r="AV67" s="9">
        <f t="shared" si="26"/>
        <v>1145988</v>
      </c>
      <c r="AW67" s="9">
        <f t="shared" si="26"/>
        <v>997272</v>
      </c>
      <c r="AX67" s="9">
        <f t="shared" si="26"/>
        <v>1023516</v>
      </c>
      <c r="AY67" s="9">
        <f t="shared" si="26"/>
        <v>1268460</v>
      </c>
      <c r="AZ67" s="9">
        <f t="shared" si="26"/>
        <v>1444294.8</v>
      </c>
      <c r="BA67" s="9">
        <f t="shared" si="26"/>
        <v>1500282</v>
      </c>
      <c r="BB67" s="9">
        <f t="shared" si="26"/>
        <v>1551020.4</v>
      </c>
      <c r="BC67" s="9">
        <f t="shared" si="26"/>
        <v>1551020.4</v>
      </c>
      <c r="BD67" s="9">
        <f t="shared" si="26"/>
        <v>1551020.4</v>
      </c>
      <c r="BE67" s="9">
        <f t="shared" si="26"/>
        <v>1401429.5999999999</v>
      </c>
      <c r="BF67" s="9">
        <f t="shared" si="26"/>
        <v>1354190.4</v>
      </c>
      <c r="BG67" s="9">
        <f t="shared" si="26"/>
        <v>1251838.7999999998</v>
      </c>
      <c r="BH67" s="9">
        <f t="shared" si="26"/>
        <v>1094374.7999999998</v>
      </c>
      <c r="BI67" s="9">
        <f t="shared" si="26"/>
        <v>4613695.2</v>
      </c>
      <c r="BJ67" s="9">
        <f t="shared" si="26"/>
        <v>8133015.6000000006</v>
      </c>
      <c r="BK67" s="9">
        <f t="shared" si="26"/>
        <v>12990780</v>
      </c>
      <c r="BL67" s="9">
        <f t="shared" si="26"/>
        <v>28004972.399999999</v>
      </c>
      <c r="BM67" s="9">
        <f t="shared" si="26"/>
        <v>25249352.399999999</v>
      </c>
      <c r="BN67" s="9">
        <f t="shared" si="26"/>
        <v>20131772.399999999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96000</v>
      </c>
      <c r="G68" s="9">
        <f t="shared" si="27"/>
        <v>108000</v>
      </c>
      <c r="H68" s="9">
        <f t="shared" si="27"/>
        <v>120000</v>
      </c>
      <c r="I68" s="9">
        <f t="shared" si="27"/>
        <v>96000</v>
      </c>
      <c r="J68" s="9">
        <f t="shared" si="27"/>
        <v>108000</v>
      </c>
      <c r="K68" s="9">
        <f t="shared" si="27"/>
        <v>84000</v>
      </c>
      <c r="L68" s="9">
        <f t="shared" si="27"/>
        <v>84000</v>
      </c>
      <c r="M68" s="9">
        <f t="shared" si="27"/>
        <v>84000</v>
      </c>
      <c r="N68" s="9">
        <f t="shared" si="27"/>
        <v>48000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313200</v>
      </c>
      <c r="S68" s="9">
        <f t="shared" si="27"/>
        <v>345600</v>
      </c>
      <c r="T68" s="9">
        <f t="shared" si="27"/>
        <v>378000</v>
      </c>
      <c r="U68" s="9">
        <f t="shared" si="27"/>
        <v>313200</v>
      </c>
      <c r="V68" s="9">
        <f t="shared" si="27"/>
        <v>345600</v>
      </c>
      <c r="W68" s="9">
        <f t="shared" si="27"/>
        <v>280800</v>
      </c>
      <c r="X68" s="9">
        <f t="shared" si="27"/>
        <v>280800</v>
      </c>
      <c r="Y68" s="9">
        <f t="shared" si="27"/>
        <v>280800</v>
      </c>
      <c r="Z68" s="9">
        <f t="shared" si="27"/>
        <v>172800</v>
      </c>
      <c r="AA68" s="9">
        <f t="shared" si="27"/>
        <v>313200</v>
      </c>
      <c r="AB68" s="9">
        <f t="shared" si="27"/>
        <v>507600</v>
      </c>
      <c r="AC68" s="9">
        <f t="shared" si="27"/>
        <v>572400</v>
      </c>
      <c r="AD68" s="9">
        <f t="shared" si="27"/>
        <v>515160</v>
      </c>
      <c r="AE68" s="9">
        <f t="shared" si="27"/>
        <v>563760</v>
      </c>
      <c r="AF68" s="9">
        <f t="shared" si="27"/>
        <v>622080</v>
      </c>
      <c r="AG68" s="9">
        <f t="shared" si="27"/>
        <v>515160</v>
      </c>
      <c r="AH68" s="9">
        <f t="shared" si="27"/>
        <v>563760</v>
      </c>
      <c r="AI68" s="9">
        <f t="shared" si="27"/>
        <v>456840</v>
      </c>
      <c r="AJ68" s="9">
        <f t="shared" si="27"/>
        <v>456840</v>
      </c>
      <c r="AK68" s="9">
        <f t="shared" si="27"/>
        <v>456840</v>
      </c>
      <c r="AL68" s="9">
        <f t="shared" ref="AL68:BN68" si="28">AJ66</f>
        <v>281880</v>
      </c>
      <c r="AM68" s="9">
        <f t="shared" si="28"/>
        <v>301320</v>
      </c>
      <c r="AN68" s="9">
        <f t="shared" si="28"/>
        <v>486000</v>
      </c>
      <c r="AO68" s="9">
        <f t="shared" si="28"/>
        <v>544320</v>
      </c>
      <c r="AP68" s="9">
        <f t="shared" si="28"/>
        <v>489888</v>
      </c>
      <c r="AQ68" s="9">
        <f t="shared" si="28"/>
        <v>542376</v>
      </c>
      <c r="AR68" s="9">
        <f t="shared" si="28"/>
        <v>594864</v>
      </c>
      <c r="AS68" s="9">
        <f t="shared" si="28"/>
        <v>489888</v>
      </c>
      <c r="AT68" s="9">
        <f t="shared" si="28"/>
        <v>542376</v>
      </c>
      <c r="AU68" s="9">
        <f t="shared" si="28"/>
        <v>437400</v>
      </c>
      <c r="AV68" s="9">
        <f t="shared" si="28"/>
        <v>437400</v>
      </c>
      <c r="AW68" s="9">
        <f t="shared" si="28"/>
        <v>437400</v>
      </c>
      <c r="AX68" s="9">
        <f t="shared" si="28"/>
        <v>271188</v>
      </c>
      <c r="AY68" s="9">
        <f t="shared" si="28"/>
        <v>288684</v>
      </c>
      <c r="AZ68" s="9">
        <f t="shared" si="28"/>
        <v>463644</v>
      </c>
      <c r="BA68" s="9">
        <f t="shared" si="28"/>
        <v>516132</v>
      </c>
      <c r="BB68" s="9">
        <f t="shared" si="28"/>
        <v>464518.8</v>
      </c>
      <c r="BC68" s="9">
        <f t="shared" si="28"/>
        <v>519631.2</v>
      </c>
      <c r="BD68" s="9">
        <f t="shared" si="28"/>
        <v>566870.4</v>
      </c>
      <c r="BE68" s="9">
        <f t="shared" si="28"/>
        <v>464518.8</v>
      </c>
      <c r="BF68" s="9">
        <f t="shared" si="28"/>
        <v>519631.2</v>
      </c>
      <c r="BG68" s="9">
        <f t="shared" si="28"/>
        <v>417279.6</v>
      </c>
      <c r="BH68" s="9">
        <f t="shared" si="28"/>
        <v>417279.6</v>
      </c>
      <c r="BI68" s="9">
        <f t="shared" si="28"/>
        <v>417279.6</v>
      </c>
      <c r="BJ68" s="9">
        <f t="shared" si="28"/>
        <v>259815.6</v>
      </c>
      <c r="BK68" s="9">
        <f t="shared" si="28"/>
        <v>3936600</v>
      </c>
      <c r="BL68" s="9">
        <f t="shared" si="28"/>
        <v>3936600</v>
      </c>
      <c r="BM68" s="9">
        <f t="shared" si="28"/>
        <v>5117580</v>
      </c>
      <c r="BN68" s="9">
        <f t="shared" si="28"/>
        <v>18950792.399999999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96000</v>
      </c>
      <c r="E69" s="9">
        <f t="shared" si="29"/>
        <v>204000</v>
      </c>
      <c r="F69" s="9">
        <f t="shared" si="29"/>
        <v>228000</v>
      </c>
      <c r="G69" s="9">
        <f t="shared" si="29"/>
        <v>216000</v>
      </c>
      <c r="H69" s="9">
        <f t="shared" si="29"/>
        <v>204000</v>
      </c>
      <c r="I69" s="9">
        <f t="shared" si="29"/>
        <v>192000</v>
      </c>
      <c r="J69" s="9">
        <f t="shared" si="29"/>
        <v>168000</v>
      </c>
      <c r="K69" s="9">
        <f t="shared" si="29"/>
        <v>168000</v>
      </c>
      <c r="L69" s="9">
        <f t="shared" si="29"/>
        <v>132000</v>
      </c>
      <c r="M69" s="9">
        <f t="shared" si="29"/>
        <v>240000</v>
      </c>
      <c r="N69" s="9">
        <f t="shared" si="29"/>
        <v>504000</v>
      </c>
      <c r="O69" s="9">
        <f t="shared" si="29"/>
        <v>660000</v>
      </c>
      <c r="P69" s="9">
        <f t="shared" si="29"/>
        <v>661200</v>
      </c>
      <c r="Q69" s="9">
        <f t="shared" si="29"/>
        <v>658800</v>
      </c>
      <c r="R69" s="9">
        <f t="shared" si="29"/>
        <v>723600</v>
      </c>
      <c r="S69" s="9">
        <f t="shared" si="29"/>
        <v>691200</v>
      </c>
      <c r="T69" s="9">
        <f t="shared" si="29"/>
        <v>658800</v>
      </c>
      <c r="U69" s="9">
        <f t="shared" si="29"/>
        <v>626400</v>
      </c>
      <c r="V69" s="9">
        <f t="shared" si="29"/>
        <v>561600</v>
      </c>
      <c r="W69" s="9">
        <f t="shared" si="29"/>
        <v>561600</v>
      </c>
      <c r="X69" s="9">
        <f t="shared" si="29"/>
        <v>453600</v>
      </c>
      <c r="Y69" s="9">
        <f t="shared" si="29"/>
        <v>486000</v>
      </c>
      <c r="Z69" s="9">
        <f t="shared" si="29"/>
        <v>820800</v>
      </c>
      <c r="AA69" s="9">
        <f t="shared" si="29"/>
        <v>1080000</v>
      </c>
      <c r="AB69" s="9">
        <f t="shared" si="29"/>
        <v>1087560</v>
      </c>
      <c r="AC69" s="9">
        <f t="shared" si="29"/>
        <v>1078920</v>
      </c>
      <c r="AD69" s="9">
        <f t="shared" si="29"/>
        <v>1185840</v>
      </c>
      <c r="AE69" s="9">
        <f t="shared" si="29"/>
        <v>1137240</v>
      </c>
      <c r="AF69" s="9">
        <f t="shared" si="29"/>
        <v>1078920</v>
      </c>
      <c r="AG69" s="9">
        <f t="shared" si="29"/>
        <v>1020600</v>
      </c>
      <c r="AH69" s="9">
        <f t="shared" si="29"/>
        <v>913680</v>
      </c>
      <c r="AI69" s="9">
        <f t="shared" ref="AI69:BN69" si="30">AI67-AI68</f>
        <v>913680</v>
      </c>
      <c r="AJ69" s="9">
        <f t="shared" si="30"/>
        <v>738720</v>
      </c>
      <c r="AK69" s="9">
        <f t="shared" si="30"/>
        <v>583200</v>
      </c>
      <c r="AL69" s="9">
        <f t="shared" si="30"/>
        <v>787320</v>
      </c>
      <c r="AM69" s="9">
        <f t="shared" si="30"/>
        <v>1030320</v>
      </c>
      <c r="AN69" s="9">
        <f t="shared" si="30"/>
        <v>1034208</v>
      </c>
      <c r="AO69" s="9">
        <f t="shared" si="30"/>
        <v>1032264</v>
      </c>
      <c r="AP69" s="9">
        <f t="shared" si="30"/>
        <v>1137240</v>
      </c>
      <c r="AQ69" s="9">
        <f t="shared" si="30"/>
        <v>1084752</v>
      </c>
      <c r="AR69" s="9">
        <f t="shared" si="30"/>
        <v>1032264</v>
      </c>
      <c r="AS69" s="9">
        <f t="shared" si="30"/>
        <v>979776</v>
      </c>
      <c r="AT69" s="9">
        <f t="shared" si="30"/>
        <v>874800</v>
      </c>
      <c r="AU69" s="9">
        <f t="shared" si="30"/>
        <v>874800</v>
      </c>
      <c r="AV69" s="9">
        <f t="shared" si="30"/>
        <v>708588</v>
      </c>
      <c r="AW69" s="9">
        <f t="shared" si="30"/>
        <v>559872</v>
      </c>
      <c r="AX69" s="9">
        <f t="shared" si="30"/>
        <v>752328</v>
      </c>
      <c r="AY69" s="9">
        <f t="shared" si="30"/>
        <v>979776</v>
      </c>
      <c r="AZ69" s="9">
        <f t="shared" si="30"/>
        <v>980650.8</v>
      </c>
      <c r="BA69" s="9">
        <f t="shared" si="30"/>
        <v>984150</v>
      </c>
      <c r="BB69" s="9">
        <f t="shared" si="30"/>
        <v>1086501.5999999999</v>
      </c>
      <c r="BC69" s="9">
        <f t="shared" si="30"/>
        <v>1031389.2</v>
      </c>
      <c r="BD69" s="9">
        <f t="shared" si="30"/>
        <v>984149.99999999988</v>
      </c>
      <c r="BE69" s="9">
        <f t="shared" si="30"/>
        <v>936910.79999999981</v>
      </c>
      <c r="BF69" s="9">
        <f t="shared" si="30"/>
        <v>834559.2</v>
      </c>
      <c r="BG69" s="9">
        <f t="shared" si="30"/>
        <v>834559.19999999984</v>
      </c>
      <c r="BH69" s="9">
        <f t="shared" si="30"/>
        <v>677095.19999999984</v>
      </c>
      <c r="BI69" s="9">
        <f t="shared" si="30"/>
        <v>4196415.6000000006</v>
      </c>
      <c r="BJ69" s="9">
        <f t="shared" si="30"/>
        <v>7873200.0000000009</v>
      </c>
      <c r="BK69" s="9">
        <f t="shared" si="30"/>
        <v>9054180</v>
      </c>
      <c r="BL69" s="9">
        <f t="shared" si="30"/>
        <v>24068372.399999999</v>
      </c>
      <c r="BM69" s="9">
        <f t="shared" si="30"/>
        <v>20131772.399999999</v>
      </c>
      <c r="BN69" s="9">
        <f t="shared" si="30"/>
        <v>1180980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96000</v>
      </c>
      <c r="E70" s="9">
        <f t="shared" si="31"/>
        <v>108000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-36000</v>
      </c>
      <c r="M70" s="9">
        <f t="shared" si="31"/>
        <v>108000</v>
      </c>
      <c r="N70" s="9">
        <f t="shared" si="31"/>
        <v>264000</v>
      </c>
      <c r="O70" s="9">
        <f t="shared" si="31"/>
        <v>156000</v>
      </c>
      <c r="P70" s="9">
        <f t="shared" si="31"/>
        <v>1200</v>
      </c>
      <c r="Q70" s="9">
        <f t="shared" si="31"/>
        <v>-2400</v>
      </c>
      <c r="R70" s="9">
        <f t="shared" si="31"/>
        <v>64800</v>
      </c>
      <c r="S70" s="9">
        <f t="shared" si="31"/>
        <v>-32400</v>
      </c>
      <c r="T70" s="9">
        <f t="shared" si="31"/>
        <v>-32400</v>
      </c>
      <c r="U70" s="9">
        <f t="shared" si="31"/>
        <v>-32400</v>
      </c>
      <c r="V70" s="9">
        <f t="shared" si="31"/>
        <v>-64800</v>
      </c>
      <c r="W70" s="9">
        <f t="shared" si="31"/>
        <v>0</v>
      </c>
      <c r="X70" s="9">
        <f t="shared" si="31"/>
        <v>-108000</v>
      </c>
      <c r="Y70" s="9">
        <f t="shared" si="31"/>
        <v>32400</v>
      </c>
      <c r="Z70" s="9">
        <f t="shared" si="31"/>
        <v>334800</v>
      </c>
      <c r="AA70" s="9">
        <f t="shared" si="31"/>
        <v>259200</v>
      </c>
      <c r="AB70" s="9">
        <f t="shared" si="31"/>
        <v>7560</v>
      </c>
      <c r="AC70" s="9">
        <f t="shared" si="31"/>
        <v>-8640</v>
      </c>
      <c r="AD70" s="9">
        <f t="shared" si="31"/>
        <v>106920</v>
      </c>
      <c r="AE70" s="9">
        <f t="shared" si="31"/>
        <v>-48600</v>
      </c>
      <c r="AF70" s="9">
        <f t="shared" si="31"/>
        <v>-58320</v>
      </c>
      <c r="AG70" s="9">
        <f t="shared" si="31"/>
        <v>-58320</v>
      </c>
      <c r="AH70" s="9">
        <f t="shared" si="31"/>
        <v>-106920</v>
      </c>
      <c r="AI70" s="9">
        <f t="shared" si="31"/>
        <v>0</v>
      </c>
      <c r="AJ70" s="9">
        <f t="shared" ref="AJ70:BN70" si="32">AJ69-AI69</f>
        <v>-174960</v>
      </c>
      <c r="AK70" s="9">
        <f t="shared" si="32"/>
        <v>-155520</v>
      </c>
      <c r="AL70" s="9">
        <f t="shared" si="32"/>
        <v>204120</v>
      </c>
      <c r="AM70" s="9">
        <f t="shared" si="32"/>
        <v>243000</v>
      </c>
      <c r="AN70" s="9">
        <f t="shared" si="32"/>
        <v>3888</v>
      </c>
      <c r="AO70" s="9">
        <f t="shared" si="32"/>
        <v>-1944</v>
      </c>
      <c r="AP70" s="9">
        <f t="shared" si="32"/>
        <v>104976</v>
      </c>
      <c r="AQ70" s="9">
        <f t="shared" si="32"/>
        <v>-52488</v>
      </c>
      <c r="AR70" s="9">
        <f t="shared" si="32"/>
        <v>-52488</v>
      </c>
      <c r="AS70" s="9">
        <f t="shared" si="32"/>
        <v>-52488</v>
      </c>
      <c r="AT70" s="9">
        <f t="shared" si="32"/>
        <v>-104976</v>
      </c>
      <c r="AU70" s="9">
        <f t="shared" si="32"/>
        <v>0</v>
      </c>
      <c r="AV70" s="9">
        <f t="shared" si="32"/>
        <v>-166212</v>
      </c>
      <c r="AW70" s="9">
        <f t="shared" si="32"/>
        <v>-148716</v>
      </c>
      <c r="AX70" s="9">
        <f t="shared" si="32"/>
        <v>192456</v>
      </c>
      <c r="AY70" s="9">
        <f t="shared" si="32"/>
        <v>227448</v>
      </c>
      <c r="AZ70" s="9">
        <f t="shared" si="32"/>
        <v>874.80000000004657</v>
      </c>
      <c r="BA70" s="9">
        <f t="shared" si="32"/>
        <v>3499.1999999999534</v>
      </c>
      <c r="BB70" s="9">
        <f t="shared" si="32"/>
        <v>102351.59999999986</v>
      </c>
      <c r="BC70" s="9">
        <f t="shared" si="32"/>
        <v>-55112.399999999907</v>
      </c>
      <c r="BD70" s="9">
        <f t="shared" si="32"/>
        <v>-47239.20000000007</v>
      </c>
      <c r="BE70" s="9">
        <f t="shared" si="32"/>
        <v>-47239.20000000007</v>
      </c>
      <c r="BF70" s="9">
        <f t="shared" si="32"/>
        <v>-102351.59999999986</v>
      </c>
      <c r="BG70" s="9">
        <f t="shared" si="32"/>
        <v>0</v>
      </c>
      <c r="BH70" s="9">
        <f t="shared" si="32"/>
        <v>-157464</v>
      </c>
      <c r="BI70" s="9">
        <f t="shared" si="32"/>
        <v>3519320.4000000008</v>
      </c>
      <c r="BJ70" s="9">
        <f t="shared" si="32"/>
        <v>3676784.4000000004</v>
      </c>
      <c r="BK70" s="9">
        <f t="shared" si="32"/>
        <v>1180979.9999999991</v>
      </c>
      <c r="BL70" s="9">
        <f t="shared" si="32"/>
        <v>15014192.399999999</v>
      </c>
      <c r="BM70" s="9">
        <f t="shared" si="32"/>
        <v>-3936600</v>
      </c>
      <c r="BN70" s="9">
        <f t="shared" si="32"/>
        <v>-18950792.399999999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16"/>
  <sheetViews>
    <sheetView workbookViewId="0"/>
    <sheetView tabSelected="1" zoomScaleNormal="100" workbookViewId="1">
      <pane ySplit="1" topLeftCell="A2" activePane="bottomLeft" state="frozen"/>
      <selection pane="bottomLeft" activeCell="D11" sqref="D11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10" t="s">
        <v>322</v>
      </c>
      <c r="D1" s="10" t="s">
        <v>323</v>
      </c>
      <c r="E1" s="10" t="s">
        <v>647</v>
      </c>
      <c r="F1" s="10" t="s">
        <v>344</v>
      </c>
      <c r="G1" s="10" t="s">
        <v>345</v>
      </c>
      <c r="H1" s="10" t="s">
        <v>327</v>
      </c>
    </row>
    <row r="2" spans="2:8" x14ac:dyDescent="0.15">
      <c r="B2" s="10" t="s">
        <v>35</v>
      </c>
    </row>
    <row r="3" spans="2:8" x14ac:dyDescent="0.15">
      <c r="B3" s="14" t="s">
        <v>1246</v>
      </c>
    </row>
    <row r="4" spans="2:8" x14ac:dyDescent="0.15">
      <c r="B4" s="47" t="s">
        <v>1245</v>
      </c>
      <c r="C4" s="281">
        <v>18000</v>
      </c>
      <c r="D4" s="313">
        <v>0.09</v>
      </c>
      <c r="E4" s="93">
        <f>C4*(1-D4)</f>
        <v>16380</v>
      </c>
      <c r="F4" s="281">
        <v>12000</v>
      </c>
      <c r="G4" s="93">
        <f>E4-F4</f>
        <v>4380</v>
      </c>
      <c r="H4" s="4">
        <f>G4/E4</f>
        <v>0.26739926739926739</v>
      </c>
    </row>
    <row r="5" spans="2:8" x14ac:dyDescent="0.15">
      <c r="B5" s="47" t="s">
        <v>1244</v>
      </c>
      <c r="C5" s="281" t="s">
        <v>329</v>
      </c>
      <c r="D5" s="93"/>
      <c r="E5" s="93"/>
      <c r="F5" s="281">
        <v>500</v>
      </c>
      <c r="G5" s="93">
        <f>E5-F5</f>
        <v>-500</v>
      </c>
      <c r="H5" s="4"/>
    </row>
    <row r="6" spans="2:8" x14ac:dyDescent="0.15">
      <c r="B6" s="17" t="s">
        <v>328</v>
      </c>
      <c r="C6" s="281" t="s">
        <v>329</v>
      </c>
      <c r="D6" s="93"/>
      <c r="E6" s="93"/>
      <c r="F6" s="281">
        <v>0</v>
      </c>
      <c r="G6" s="93">
        <f>E6-F6</f>
        <v>0</v>
      </c>
      <c r="H6" s="4"/>
    </row>
    <row r="7" spans="2:8" x14ac:dyDescent="0.15">
      <c r="B7" s="17" t="s">
        <v>326</v>
      </c>
      <c r="C7" s="281" t="s">
        <v>329</v>
      </c>
      <c r="D7" s="93"/>
      <c r="E7" s="93"/>
      <c r="F7" s="281">
        <v>0</v>
      </c>
      <c r="G7" s="93">
        <f>E7-F7</f>
        <v>0</v>
      </c>
      <c r="H7" s="4"/>
    </row>
    <row r="8" spans="2:8" x14ac:dyDescent="0.15">
      <c r="B8" s="14" t="str">
        <f>"Total " &amp; B3</f>
        <v>Total Producto Diario</v>
      </c>
      <c r="C8" s="92">
        <f>SUM(C4:C7)</f>
        <v>18000</v>
      </c>
      <c r="D8" s="92"/>
      <c r="E8" s="92">
        <f>SUM(E4:E7)</f>
        <v>16380</v>
      </c>
      <c r="F8" s="92">
        <f>SUM(F4:F7)</f>
        <v>12500</v>
      </c>
      <c r="G8" s="93">
        <f>SUM(G4:G7)</f>
        <v>3880</v>
      </c>
      <c r="H8" s="4">
        <f>G8/E8</f>
        <v>0.23687423687423687</v>
      </c>
    </row>
    <row r="10" spans="2:8" x14ac:dyDescent="0.15">
      <c r="B10" s="14" t="s">
        <v>1247</v>
      </c>
      <c r="C10" s="91"/>
      <c r="E10" s="91"/>
      <c r="F10" s="91"/>
      <c r="G10" s="3"/>
      <c r="H10" s="94"/>
    </row>
    <row r="11" spans="2:8" x14ac:dyDescent="0.15">
      <c r="B11" s="47" t="s">
        <v>1250</v>
      </c>
      <c r="C11" s="281">
        <v>0</v>
      </c>
      <c r="D11" s="313">
        <v>0</v>
      </c>
      <c r="E11" s="93">
        <f>C11*(1-D11)</f>
        <v>0</v>
      </c>
      <c r="G11" s="93">
        <f>E11-F11</f>
        <v>0</v>
      </c>
      <c r="H11" s="4">
        <f>IFERROR(G11/E11, 0)</f>
        <v>0</v>
      </c>
    </row>
    <row r="12" spans="2:8" x14ac:dyDescent="0.15">
      <c r="B12" s="47" t="s">
        <v>1244</v>
      </c>
      <c r="C12" s="281" t="s">
        <v>329</v>
      </c>
      <c r="D12" s="93"/>
      <c r="E12" s="93"/>
      <c r="F12" s="281">
        <v>500</v>
      </c>
      <c r="G12" s="93">
        <f>E12-F12</f>
        <v>-500</v>
      </c>
      <c r="H12" s="4"/>
    </row>
    <row r="13" spans="2:8" x14ac:dyDescent="0.15">
      <c r="B13" s="47" t="s">
        <v>342</v>
      </c>
      <c r="C13" s="281">
        <v>0</v>
      </c>
      <c r="D13" s="313">
        <v>0</v>
      </c>
      <c r="E13" s="93">
        <f>C13*(1-D13)</f>
        <v>0</v>
      </c>
      <c r="G13" s="93">
        <f>E13-F13</f>
        <v>0</v>
      </c>
      <c r="H13" s="4">
        <f>IFERROR(G13/E13, 0)</f>
        <v>0</v>
      </c>
    </row>
    <row r="14" spans="2:8" x14ac:dyDescent="0.15">
      <c r="B14" s="14" t="str">
        <f>"Total " &amp; B10</f>
        <v>Total Local Services</v>
      </c>
      <c r="C14" s="92">
        <f>SUM(C11:C13)</f>
        <v>0</v>
      </c>
      <c r="D14" s="92"/>
      <c r="E14" s="92">
        <f>SUM(E11:E13)</f>
        <v>0</v>
      </c>
      <c r="F14" s="92">
        <f>SUM(F11:F13)</f>
        <v>500</v>
      </c>
      <c r="G14" s="92">
        <f>SUM(G11:G13)</f>
        <v>-500</v>
      </c>
      <c r="H14" s="4">
        <f>IFERROR(G14/E14, 0)</f>
        <v>0</v>
      </c>
    </row>
    <row r="15" spans="2:8" x14ac:dyDescent="0.15">
      <c r="B15" s="47"/>
      <c r="C15" s="96"/>
      <c r="D15" s="4"/>
      <c r="E15" s="93"/>
      <c r="G15" s="93"/>
      <c r="H15" s="4"/>
    </row>
    <row r="16" spans="2:8" x14ac:dyDescent="0.15">
      <c r="B16" s="14" t="str">
        <f>B3 &amp; " + " &amp; B10</f>
        <v>Producto Diario + Local Services</v>
      </c>
      <c r="C16" s="27">
        <f>C14+C8</f>
        <v>18000</v>
      </c>
      <c r="D16" s="64"/>
      <c r="E16" s="27">
        <f>E14+E8</f>
        <v>16380</v>
      </c>
      <c r="F16" s="27">
        <f>F14+F8</f>
        <v>13000</v>
      </c>
      <c r="G16" s="27">
        <f>G14+G8</f>
        <v>3380</v>
      </c>
      <c r="H16" s="179">
        <f>G16/E16</f>
        <v>0.20634920634920634</v>
      </c>
    </row>
    <row r="17" spans="2:8" x14ac:dyDescent="0.15">
      <c r="B17" s="47"/>
      <c r="C17" s="96"/>
      <c r="D17" s="4"/>
      <c r="E17" s="93"/>
      <c r="G17" s="93"/>
      <c r="H17" s="4"/>
    </row>
    <row r="18" spans="2:8" x14ac:dyDescent="0.15">
      <c r="B18" s="14" t="s">
        <v>1248</v>
      </c>
      <c r="C18" s="91"/>
      <c r="E18" s="91"/>
      <c r="F18" s="91"/>
      <c r="G18" s="3"/>
      <c r="H18" s="94"/>
    </row>
    <row r="19" spans="2:8" x14ac:dyDescent="0.15">
      <c r="B19" s="47" t="s">
        <v>1243</v>
      </c>
      <c r="C19" s="281">
        <v>2500</v>
      </c>
      <c r="D19" s="313">
        <v>0</v>
      </c>
      <c r="E19" s="93">
        <f>C19*(1-D19)</f>
        <v>2500</v>
      </c>
      <c r="F19" s="281">
        <v>0</v>
      </c>
      <c r="G19" s="93">
        <f>E19-F19</f>
        <v>2500</v>
      </c>
      <c r="H19" s="4">
        <f>IFERROR(G19/E19, 0)</f>
        <v>1</v>
      </c>
    </row>
    <row r="20" spans="2:8" x14ac:dyDescent="0.15">
      <c r="B20" s="47" t="s">
        <v>1241</v>
      </c>
      <c r="C20" s="281" t="s">
        <v>329</v>
      </c>
      <c r="D20" s="313"/>
      <c r="E20" s="93"/>
      <c r="F20" s="281">
        <v>1000</v>
      </c>
      <c r="G20" s="93">
        <f>E20-F20</f>
        <v>-1000</v>
      </c>
      <c r="H20" s="4">
        <f>IFERROR(G20/E20, 0)</f>
        <v>0</v>
      </c>
    </row>
    <row r="21" spans="2:8" x14ac:dyDescent="0.15">
      <c r="B21" s="47" t="s">
        <v>1242</v>
      </c>
      <c r="C21" s="281" t="s">
        <v>329</v>
      </c>
      <c r="D21" s="313"/>
      <c r="E21" s="93"/>
      <c r="F21" s="281">
        <v>200</v>
      </c>
      <c r="G21" s="93">
        <f>E21-F21</f>
        <v>-200</v>
      </c>
      <c r="H21" s="4"/>
    </row>
    <row r="22" spans="2:8" x14ac:dyDescent="0.15">
      <c r="B22" s="47" t="s">
        <v>346</v>
      </c>
      <c r="C22" s="313">
        <v>0.25</v>
      </c>
      <c r="D22" s="4"/>
      <c r="E22" s="93"/>
      <c r="G22" s="93"/>
      <c r="H22" s="4"/>
    </row>
    <row r="23" spans="2:8" x14ac:dyDescent="0.15">
      <c r="B23" s="14" t="str">
        <f>"Total " &amp; B18</f>
        <v>Total Domicilio Services</v>
      </c>
      <c r="C23" s="92">
        <f>SUM(C19:C21)</f>
        <v>2500</v>
      </c>
      <c r="D23" s="92"/>
      <c r="E23" s="92">
        <f>SUM(E19:E21)</f>
        <v>2500</v>
      </c>
      <c r="F23" s="92">
        <f>SUM(F19:F21)</f>
        <v>1200</v>
      </c>
      <c r="G23" s="93">
        <f>SUM(G19:G21)</f>
        <v>1300</v>
      </c>
      <c r="H23" s="4">
        <f>G23/E23</f>
        <v>0.52</v>
      </c>
    </row>
    <row r="24" spans="2:8" x14ac:dyDescent="0.15">
      <c r="B24" s="47"/>
      <c r="C24" s="313"/>
      <c r="D24" s="4"/>
      <c r="E24" s="93"/>
      <c r="G24" s="93"/>
      <c r="H24" s="4"/>
    </row>
    <row r="25" spans="2:8" s="14" customFormat="1" x14ac:dyDescent="0.15">
      <c r="B25" s="14" t="str">
        <f>B3 &amp; " + " &amp; B18</f>
        <v>Producto Diario + Domicilio Services</v>
      </c>
      <c r="C25" s="27">
        <f>C23+C8</f>
        <v>20500</v>
      </c>
      <c r="D25" s="64"/>
      <c r="E25" s="27">
        <f>E23+E8</f>
        <v>18880</v>
      </c>
      <c r="F25" s="27">
        <f>F23+F8</f>
        <v>13700</v>
      </c>
      <c r="G25" s="27">
        <f>G23+G8</f>
        <v>5180</v>
      </c>
      <c r="H25" s="179">
        <f>G25/E25</f>
        <v>0.27436440677966101</v>
      </c>
    </row>
    <row r="26" spans="2:8" x14ac:dyDescent="0.15">
      <c r="C26" s="3"/>
      <c r="D26" s="4"/>
      <c r="E26" s="3"/>
      <c r="F26" s="93"/>
      <c r="G26" s="3"/>
      <c r="H26" s="94"/>
    </row>
    <row r="27" spans="2:8" x14ac:dyDescent="0.15">
      <c r="B27" s="14" t="s">
        <v>1238</v>
      </c>
    </row>
    <row r="28" spans="2:8" x14ac:dyDescent="0.15">
      <c r="B28" s="47" t="s">
        <v>1245</v>
      </c>
      <c r="C28" s="281">
        <v>23000</v>
      </c>
      <c r="D28" s="313">
        <v>0.09</v>
      </c>
      <c r="E28" s="93">
        <f>C28*(1-D28)</f>
        <v>20930</v>
      </c>
      <c r="F28" s="281">
        <v>13000</v>
      </c>
      <c r="G28" s="93">
        <f>E28-F28</f>
        <v>7930</v>
      </c>
      <c r="H28" s="4">
        <f>G28/E28</f>
        <v>0.37888198757763975</v>
      </c>
    </row>
    <row r="29" spans="2:8" x14ac:dyDescent="0.15">
      <c r="B29" s="47" t="s">
        <v>1244</v>
      </c>
      <c r="C29" s="281" t="s">
        <v>329</v>
      </c>
      <c r="D29" s="93"/>
      <c r="E29" s="93"/>
      <c r="F29" s="281">
        <v>500</v>
      </c>
      <c r="G29" s="93">
        <f>E29-F29</f>
        <v>-500</v>
      </c>
      <c r="H29" s="4"/>
    </row>
    <row r="30" spans="2:8" x14ac:dyDescent="0.15">
      <c r="B30" s="17" t="s">
        <v>328</v>
      </c>
      <c r="C30" s="93" t="s">
        <v>329</v>
      </c>
      <c r="D30" s="93"/>
      <c r="E30" s="93"/>
      <c r="F30" s="281">
        <v>0</v>
      </c>
      <c r="G30" s="93">
        <f>E30-F30</f>
        <v>0</v>
      </c>
      <c r="H30" s="4"/>
    </row>
    <row r="31" spans="2:8" x14ac:dyDescent="0.15">
      <c r="B31" s="17" t="s">
        <v>326</v>
      </c>
      <c r="C31" s="93" t="s">
        <v>329</v>
      </c>
      <c r="D31" s="93"/>
      <c r="E31" s="93"/>
      <c r="F31" s="281">
        <v>0</v>
      </c>
      <c r="G31" s="93">
        <f>E31-F31</f>
        <v>0</v>
      </c>
      <c r="H31" s="4"/>
    </row>
    <row r="32" spans="2:8" s="14" customFormat="1" x14ac:dyDescent="0.15">
      <c r="B32" s="14" t="s">
        <v>1239</v>
      </c>
      <c r="C32" s="195">
        <f>SUM(C28:C31)</f>
        <v>23000</v>
      </c>
      <c r="D32" s="195"/>
      <c r="E32" s="195">
        <f>SUM(E28:E31)</f>
        <v>20930</v>
      </c>
      <c r="F32" s="195">
        <f>SUM(F28:F31)</f>
        <v>13500</v>
      </c>
      <c r="G32" s="195">
        <f>SUM(G28:G31)</f>
        <v>7430</v>
      </c>
      <c r="H32" s="96">
        <f>G32/E32</f>
        <v>0.35499283325370284</v>
      </c>
    </row>
    <row r="33" spans="2:8" x14ac:dyDescent="0.15">
      <c r="C33" s="3"/>
      <c r="D33" s="4"/>
      <c r="E33" s="3"/>
      <c r="F33" s="93"/>
      <c r="G33" s="3"/>
      <c r="H33" s="94"/>
    </row>
    <row r="34" spans="2:8" x14ac:dyDescent="0.15">
      <c r="B34" s="10" t="s">
        <v>36</v>
      </c>
    </row>
    <row r="35" spans="2:8" x14ac:dyDescent="0.15">
      <c r="B35" s="14" t="s">
        <v>337</v>
      </c>
    </row>
    <row r="36" spans="2:8" x14ac:dyDescent="0.15">
      <c r="B36" s="47" t="s">
        <v>638</v>
      </c>
      <c r="C36" s="93">
        <f>C4*1.1</f>
        <v>19800</v>
      </c>
      <c r="D36" s="313">
        <v>0.25</v>
      </c>
      <c r="E36" s="93">
        <f>C36*(1-D36)</f>
        <v>14850</v>
      </c>
      <c r="F36" s="93">
        <f>F4*0.9</f>
        <v>10800</v>
      </c>
      <c r="G36" s="93">
        <f>E36-F36</f>
        <v>4050</v>
      </c>
      <c r="H36" s="4">
        <f>G36/E36</f>
        <v>0.27272727272727271</v>
      </c>
    </row>
    <row r="37" spans="2:8" x14ac:dyDescent="0.15">
      <c r="B37" s="17" t="s">
        <v>680</v>
      </c>
      <c r="C37" s="93" t="s">
        <v>329</v>
      </c>
      <c r="D37" s="93"/>
      <c r="E37" s="93"/>
      <c r="F37" s="93">
        <f>F5*1.1</f>
        <v>550</v>
      </c>
      <c r="G37" s="93">
        <f>E37-F37</f>
        <v>-550</v>
      </c>
      <c r="H37" s="4"/>
    </row>
    <row r="38" spans="2:8" x14ac:dyDescent="0.15">
      <c r="B38" s="17" t="s">
        <v>328</v>
      </c>
      <c r="C38" s="93" t="s">
        <v>329</v>
      </c>
      <c r="D38" s="93"/>
      <c r="E38" s="93"/>
      <c r="F38" s="93">
        <f>F6*0.9</f>
        <v>0</v>
      </c>
      <c r="G38" s="93"/>
      <c r="H38" s="4"/>
    </row>
    <row r="39" spans="2:8" x14ac:dyDescent="0.15">
      <c r="B39" s="17" t="s">
        <v>326</v>
      </c>
      <c r="C39" s="93" t="s">
        <v>329</v>
      </c>
      <c r="D39" s="93"/>
      <c r="E39" s="93"/>
      <c r="F39" s="93">
        <f>F7*0.9</f>
        <v>0</v>
      </c>
      <c r="G39" s="93">
        <f>E39-F39</f>
        <v>0</v>
      </c>
      <c r="H39" s="4"/>
    </row>
    <row r="40" spans="2:8" x14ac:dyDescent="0.15">
      <c r="B40" s="14" t="s">
        <v>218</v>
      </c>
      <c r="C40" s="92">
        <f>SUM(C36:C39)</f>
        <v>19800</v>
      </c>
      <c r="D40" s="92"/>
      <c r="E40" s="92">
        <f>SUM(E36:E39)</f>
        <v>14850</v>
      </c>
      <c r="F40" s="92">
        <f>SUM(F36:F39)</f>
        <v>11350</v>
      </c>
      <c r="G40" s="93">
        <f>E40-F40</f>
        <v>3500</v>
      </c>
      <c r="H40" s="4">
        <f>G40/E40</f>
        <v>0.2356902356902357</v>
      </c>
    </row>
    <row r="42" spans="2:8" x14ac:dyDescent="0.15">
      <c r="B42" s="14" t="s">
        <v>639</v>
      </c>
    </row>
    <row r="43" spans="2:8" x14ac:dyDescent="0.15">
      <c r="B43" s="47" t="s">
        <v>338</v>
      </c>
      <c r="C43" s="281">
        <v>250</v>
      </c>
      <c r="D43" s="313">
        <f>D36</f>
        <v>0.25</v>
      </c>
      <c r="E43" s="93">
        <f>C43*(1-D43)</f>
        <v>187.5</v>
      </c>
      <c r="F43" s="93"/>
      <c r="G43" s="93">
        <f>E43-F43</f>
        <v>187.5</v>
      </c>
      <c r="H43" s="4">
        <f>G43/E43</f>
        <v>1</v>
      </c>
    </row>
    <row r="44" spans="2:8" x14ac:dyDescent="0.15">
      <c r="B44" s="47" t="s">
        <v>343</v>
      </c>
      <c r="C44" s="313">
        <v>0.1</v>
      </c>
      <c r="D44" s="3"/>
      <c r="E44" s="93">
        <f>C43*C44</f>
        <v>25</v>
      </c>
      <c r="F44" s="93"/>
      <c r="G44" s="93">
        <f>E44-F44</f>
        <v>25</v>
      </c>
      <c r="H44" s="218">
        <f>G44/E44</f>
        <v>1</v>
      </c>
    </row>
    <row r="45" spans="2:8" x14ac:dyDescent="0.15">
      <c r="B45" s="47"/>
      <c r="C45" s="4"/>
      <c r="D45" s="3"/>
      <c r="E45" s="3"/>
      <c r="F45" s="93"/>
      <c r="G45" s="93"/>
      <c r="H45" s="4"/>
    </row>
    <row r="46" spans="2:8" s="14" customFormat="1" x14ac:dyDescent="0.15">
      <c r="B46" s="14" t="s">
        <v>682</v>
      </c>
      <c r="C46" s="27">
        <f>C43+C40</f>
        <v>20050</v>
      </c>
      <c r="D46" s="64"/>
      <c r="E46" s="27">
        <f>E43+E40</f>
        <v>15037.5</v>
      </c>
      <c r="F46" s="27">
        <f>F43+F40</f>
        <v>11350</v>
      </c>
      <c r="G46" s="27">
        <f>G43+G40</f>
        <v>3687.5</v>
      </c>
      <c r="H46" s="179">
        <f>G46/E46</f>
        <v>0.24522028262676643</v>
      </c>
    </row>
    <row r="47" spans="2:8" x14ac:dyDescent="0.15">
      <c r="C47" s="3"/>
      <c r="D47" s="3"/>
      <c r="E47" s="3"/>
      <c r="F47" s="93"/>
      <c r="G47" s="3"/>
    </row>
    <row r="48" spans="2:8" x14ac:dyDescent="0.15">
      <c r="B48" s="14" t="s">
        <v>640</v>
      </c>
      <c r="C48" s="91"/>
      <c r="E48" s="91"/>
      <c r="F48" s="91"/>
      <c r="G48" s="3"/>
      <c r="H48" s="94"/>
    </row>
    <row r="49" spans="2:8" x14ac:dyDescent="0.15">
      <c r="B49" s="47" t="s">
        <v>341</v>
      </c>
      <c r="C49" s="281">
        <v>25</v>
      </c>
      <c r="D49" s="313">
        <v>0.9</v>
      </c>
      <c r="E49" s="93">
        <f>C49*(1-D49)</f>
        <v>2.4999999999999996</v>
      </c>
      <c r="G49" s="93">
        <f>E49-F49</f>
        <v>2.4999999999999996</v>
      </c>
      <c r="H49" s="4">
        <f>G49/E49</f>
        <v>1</v>
      </c>
    </row>
    <row r="50" spans="2:8" x14ac:dyDescent="0.15">
      <c r="B50" s="47" t="s">
        <v>342</v>
      </c>
      <c r="C50" s="281">
        <v>225</v>
      </c>
      <c r="D50" s="313">
        <f>D36</f>
        <v>0.25</v>
      </c>
      <c r="E50" s="93">
        <f>C50*(1-D50)</f>
        <v>168.75</v>
      </c>
      <c r="G50" s="93">
        <f>E50-F50</f>
        <v>168.75</v>
      </c>
      <c r="H50" s="4">
        <f>G50/E50</f>
        <v>1</v>
      </c>
    </row>
    <row r="51" spans="2:8" x14ac:dyDescent="0.15">
      <c r="B51" s="47" t="s">
        <v>346</v>
      </c>
      <c r="C51" s="313">
        <v>0.4</v>
      </c>
      <c r="D51" s="4"/>
      <c r="E51" s="93"/>
      <c r="G51" s="93"/>
      <c r="H51" s="4"/>
    </row>
    <row r="52" spans="2:8" x14ac:dyDescent="0.15">
      <c r="B52" s="47"/>
      <c r="C52" s="96"/>
      <c r="D52" s="4"/>
      <c r="E52" s="93"/>
      <c r="G52" s="93"/>
      <c r="H52" s="4"/>
    </row>
    <row r="53" spans="2:8" s="14" customFormat="1" x14ac:dyDescent="0.15">
      <c r="B53" s="14" t="s">
        <v>683</v>
      </c>
      <c r="C53" s="27">
        <f>C50+C49+C40</f>
        <v>20050</v>
      </c>
      <c r="D53" s="64"/>
      <c r="E53" s="27">
        <f>E50+E49+E40</f>
        <v>15021.25</v>
      </c>
      <c r="F53" s="27">
        <f>F50+F49+F40</f>
        <v>11350</v>
      </c>
      <c r="G53" s="27">
        <f>G50+G49+G40</f>
        <v>3671.25</v>
      </c>
      <c r="H53" s="179">
        <f>G53/E53</f>
        <v>0.24440376133810435</v>
      </c>
    </row>
    <row r="55" spans="2:8" x14ac:dyDescent="0.15">
      <c r="B55" s="10" t="s">
        <v>37</v>
      </c>
    </row>
    <row r="56" spans="2:8" x14ac:dyDescent="0.15">
      <c r="B56" s="14" t="s">
        <v>337</v>
      </c>
    </row>
    <row r="57" spans="2:8" x14ac:dyDescent="0.15">
      <c r="B57" s="47" t="s">
        <v>638</v>
      </c>
      <c r="C57" s="281">
        <v>6000</v>
      </c>
      <c r="D57" s="313">
        <v>0.15</v>
      </c>
      <c r="E57" s="93">
        <f>C57*(1-D57)</f>
        <v>5100</v>
      </c>
      <c r="F57" s="93">
        <f>F36*0.9</f>
        <v>9720</v>
      </c>
      <c r="G57" s="93">
        <f>E57-F57</f>
        <v>-4620</v>
      </c>
      <c r="H57" s="4">
        <f>G57/E57</f>
        <v>-0.90588235294117647</v>
      </c>
    </row>
    <row r="58" spans="2:8" x14ac:dyDescent="0.15">
      <c r="B58" s="17" t="s">
        <v>680</v>
      </c>
      <c r="C58" s="93" t="s">
        <v>329</v>
      </c>
      <c r="D58" s="93"/>
      <c r="E58" s="93"/>
      <c r="F58" s="93">
        <f>F37*1.1</f>
        <v>605</v>
      </c>
      <c r="G58" s="93">
        <f>E58-F58</f>
        <v>-605</v>
      </c>
      <c r="H58" s="4"/>
    </row>
    <row r="59" spans="2:8" x14ac:dyDescent="0.15">
      <c r="B59" s="17" t="s">
        <v>328</v>
      </c>
      <c r="C59" s="93" t="s">
        <v>329</v>
      </c>
      <c r="D59" s="93"/>
      <c r="E59" s="93"/>
      <c r="F59" s="93">
        <f>F38*0.9</f>
        <v>0</v>
      </c>
      <c r="G59" s="93"/>
      <c r="H59" s="4"/>
    </row>
    <row r="60" spans="2:8" x14ac:dyDescent="0.15">
      <c r="B60" s="17" t="s">
        <v>326</v>
      </c>
      <c r="C60" s="93" t="s">
        <v>329</v>
      </c>
      <c r="D60" s="93"/>
      <c r="E60" s="93"/>
      <c r="F60" s="93">
        <f>F39*0.9</f>
        <v>0</v>
      </c>
      <c r="G60" s="93">
        <f>E60-F60</f>
        <v>0</v>
      </c>
      <c r="H60" s="4"/>
    </row>
    <row r="61" spans="2:8" x14ac:dyDescent="0.15">
      <c r="B61" s="14" t="s">
        <v>218</v>
      </c>
      <c r="C61" s="92">
        <f>SUM(C57:C60)</f>
        <v>6000</v>
      </c>
      <c r="D61" s="92"/>
      <c r="E61" s="92">
        <f>SUM(E57:E60)</f>
        <v>5100</v>
      </c>
      <c r="F61" s="92">
        <f>SUM(F57:F60)</f>
        <v>10325</v>
      </c>
      <c r="G61" s="93">
        <f>E61-F61</f>
        <v>-5225</v>
      </c>
      <c r="H61" s="4">
        <f>G61/E61</f>
        <v>-1.0245098039215685</v>
      </c>
    </row>
    <row r="63" spans="2:8" x14ac:dyDescent="0.15">
      <c r="B63" s="14" t="s">
        <v>639</v>
      </c>
    </row>
    <row r="64" spans="2:8" x14ac:dyDescent="0.15">
      <c r="B64" s="47" t="s">
        <v>338</v>
      </c>
      <c r="C64" s="286">
        <v>250</v>
      </c>
      <c r="D64" s="313">
        <f>D57</f>
        <v>0.15</v>
      </c>
      <c r="E64" s="93">
        <f>C64*(1-D64)</f>
        <v>212.5</v>
      </c>
      <c r="F64" s="93"/>
      <c r="G64" s="93">
        <f>E64-F64</f>
        <v>212.5</v>
      </c>
      <c r="H64" s="4">
        <f>G64/E64</f>
        <v>1</v>
      </c>
    </row>
    <row r="65" spans="2:8" x14ac:dyDescent="0.15">
      <c r="B65" s="47" t="s">
        <v>343</v>
      </c>
      <c r="C65" s="313">
        <v>0.1</v>
      </c>
      <c r="D65" s="3"/>
      <c r="E65" s="93">
        <f>C64*C65</f>
        <v>25</v>
      </c>
      <c r="F65" s="93"/>
      <c r="G65" s="93">
        <f>E65-F65</f>
        <v>25</v>
      </c>
      <c r="H65" s="218">
        <f>G65/E65</f>
        <v>1</v>
      </c>
    </row>
    <row r="66" spans="2:8" x14ac:dyDescent="0.15">
      <c r="B66" s="47"/>
      <c r="C66" s="4"/>
      <c r="D66" s="3"/>
      <c r="E66" s="3"/>
      <c r="F66" s="93"/>
      <c r="G66" s="93"/>
      <c r="H66" s="4"/>
    </row>
    <row r="67" spans="2:8" s="14" customFormat="1" x14ac:dyDescent="0.15">
      <c r="B67" s="14" t="s">
        <v>682</v>
      </c>
      <c r="C67" s="27">
        <f>C64+C61</f>
        <v>6250</v>
      </c>
      <c r="D67" s="64"/>
      <c r="E67" s="27">
        <f>E64+E61</f>
        <v>5312.5</v>
      </c>
      <c r="F67" s="27">
        <f>F64+F61</f>
        <v>10325</v>
      </c>
      <c r="G67" s="27">
        <f>G64+G61</f>
        <v>-5012.5</v>
      </c>
      <c r="H67" s="179">
        <f>G67/E67</f>
        <v>-0.94352941176470584</v>
      </c>
    </row>
    <row r="68" spans="2:8" x14ac:dyDescent="0.15">
      <c r="B68" s="47"/>
      <c r="C68" s="96"/>
      <c r="D68" s="4"/>
      <c r="E68" s="93"/>
      <c r="G68" s="93"/>
      <c r="H68" s="4"/>
    </row>
    <row r="69" spans="2:8" x14ac:dyDescent="0.15">
      <c r="B69" s="14" t="s">
        <v>640</v>
      </c>
      <c r="C69" s="91"/>
      <c r="E69" s="91"/>
      <c r="F69" s="91"/>
      <c r="G69" s="3"/>
      <c r="H69" s="94"/>
    </row>
    <row r="70" spans="2:8" x14ac:dyDescent="0.15">
      <c r="B70" s="47" t="s">
        <v>341</v>
      </c>
      <c r="C70" s="286">
        <v>25</v>
      </c>
      <c r="D70" s="313">
        <v>0.9</v>
      </c>
      <c r="E70" s="93">
        <f>C70*(1-D70)</f>
        <v>2.4999999999999996</v>
      </c>
      <c r="G70" s="93">
        <f>E70-F70</f>
        <v>2.4999999999999996</v>
      </c>
      <c r="H70" s="4">
        <f>G70/E70</f>
        <v>1</v>
      </c>
    </row>
    <row r="71" spans="2:8" x14ac:dyDescent="0.15">
      <c r="B71" s="47" t="s">
        <v>342</v>
      </c>
      <c r="C71" s="281">
        <v>225</v>
      </c>
      <c r="D71" s="313">
        <f>D57</f>
        <v>0.15</v>
      </c>
      <c r="E71" s="93">
        <f>C71*(1-D71)</f>
        <v>191.25</v>
      </c>
      <c r="G71" s="93">
        <f>E71-F71</f>
        <v>191.25</v>
      </c>
      <c r="H71" s="4">
        <f>G71/E71</f>
        <v>1</v>
      </c>
    </row>
    <row r="72" spans="2:8" x14ac:dyDescent="0.15">
      <c r="B72" s="47" t="s">
        <v>346</v>
      </c>
      <c r="C72" s="313">
        <v>0.6</v>
      </c>
      <c r="D72" s="4"/>
      <c r="E72" s="93"/>
      <c r="G72" s="93"/>
      <c r="H72" s="4"/>
    </row>
    <row r="73" spans="2:8" x14ac:dyDescent="0.15">
      <c r="B73" s="47"/>
      <c r="C73" s="96"/>
      <c r="D73" s="4"/>
      <c r="E73" s="93"/>
      <c r="G73" s="93"/>
      <c r="H73" s="4"/>
    </row>
    <row r="74" spans="2:8" s="14" customFormat="1" x14ac:dyDescent="0.15">
      <c r="B74" s="14" t="s">
        <v>683</v>
      </c>
      <c r="C74" s="27">
        <f>C71+C70+C61</f>
        <v>6250</v>
      </c>
      <c r="D74" s="64"/>
      <c r="E74" s="27">
        <f>E71+E70+E61</f>
        <v>5293.75</v>
      </c>
      <c r="F74" s="27">
        <f>F71+F70+F61</f>
        <v>10325</v>
      </c>
      <c r="G74" s="27">
        <f>G71+G70+G61</f>
        <v>-5031.25</v>
      </c>
      <c r="H74" s="179">
        <f>G74/E74</f>
        <v>-0.95041322314049592</v>
      </c>
    </row>
    <row r="76" spans="2:8" x14ac:dyDescent="0.15">
      <c r="B76" s="10" t="s">
        <v>38</v>
      </c>
    </row>
    <row r="77" spans="2:8" x14ac:dyDescent="0.15">
      <c r="B77" s="14" t="s">
        <v>337</v>
      </c>
    </row>
    <row r="78" spans="2:8" x14ac:dyDescent="0.15">
      <c r="B78" s="47" t="s">
        <v>638</v>
      </c>
      <c r="C78" s="281">
        <v>6500</v>
      </c>
      <c r="D78" s="313">
        <v>0.1</v>
      </c>
      <c r="E78" s="93">
        <f>C78*(1-D78)</f>
        <v>5850</v>
      </c>
      <c r="F78" s="93">
        <f>F57*0.9</f>
        <v>8748</v>
      </c>
      <c r="G78" s="93">
        <f>E78-F78</f>
        <v>-2898</v>
      </c>
      <c r="H78" s="4">
        <f>G78/E78</f>
        <v>-0.49538461538461537</v>
      </c>
    </row>
    <row r="79" spans="2:8" x14ac:dyDescent="0.15">
      <c r="B79" s="17" t="s">
        <v>680</v>
      </c>
      <c r="C79" s="93" t="s">
        <v>329</v>
      </c>
      <c r="D79" s="93"/>
      <c r="E79" s="93"/>
      <c r="F79" s="93">
        <f>F58*1.1</f>
        <v>665.5</v>
      </c>
      <c r="G79" s="93">
        <f>E79-F79</f>
        <v>-665.5</v>
      </c>
      <c r="H79" s="4"/>
    </row>
    <row r="80" spans="2:8" x14ac:dyDescent="0.15">
      <c r="B80" s="17" t="s">
        <v>328</v>
      </c>
      <c r="C80" s="93" t="s">
        <v>329</v>
      </c>
      <c r="D80" s="93"/>
      <c r="E80" s="93"/>
      <c r="F80" s="93">
        <f>F59*0.9</f>
        <v>0</v>
      </c>
      <c r="G80" s="93"/>
      <c r="H80" s="4"/>
    </row>
    <row r="81" spans="2:8" x14ac:dyDescent="0.15">
      <c r="B81" s="17" t="s">
        <v>326</v>
      </c>
      <c r="C81" s="93" t="s">
        <v>329</v>
      </c>
      <c r="D81" s="93"/>
      <c r="E81" s="93"/>
      <c r="F81" s="93">
        <f>F60*0.9</f>
        <v>0</v>
      </c>
      <c r="G81" s="93">
        <f>E81-F81</f>
        <v>0</v>
      </c>
      <c r="H81" s="4"/>
    </row>
    <row r="82" spans="2:8" x14ac:dyDescent="0.15">
      <c r="B82" s="14" t="s">
        <v>218</v>
      </c>
      <c r="C82" s="92">
        <f>SUM(C78:C81)</f>
        <v>6500</v>
      </c>
      <c r="D82" s="92"/>
      <c r="E82" s="92">
        <f>SUM(E78:E81)</f>
        <v>5850</v>
      </c>
      <c r="F82" s="92">
        <f>SUM(F78:F81)</f>
        <v>9413.5</v>
      </c>
      <c r="G82" s="93">
        <f>E82-F82</f>
        <v>-3563.5</v>
      </c>
      <c r="H82" s="4">
        <f>G82/E82</f>
        <v>-0.60914529914529914</v>
      </c>
    </row>
    <row r="84" spans="2:8" x14ac:dyDescent="0.15">
      <c r="B84" s="14" t="s">
        <v>639</v>
      </c>
    </row>
    <row r="85" spans="2:8" x14ac:dyDescent="0.15">
      <c r="B85" s="47" t="s">
        <v>1103</v>
      </c>
      <c r="C85" s="286">
        <v>350</v>
      </c>
      <c r="D85" s="313">
        <f>D78</f>
        <v>0.1</v>
      </c>
      <c r="E85" s="93">
        <f>C85*(1-D85)</f>
        <v>315</v>
      </c>
      <c r="F85" s="93"/>
      <c r="G85" s="93">
        <f>E85-F85</f>
        <v>315</v>
      </c>
      <c r="H85" s="4">
        <f>G85/E85</f>
        <v>1</v>
      </c>
    </row>
    <row r="86" spans="2:8" x14ac:dyDescent="0.15">
      <c r="B86" s="47" t="s">
        <v>343</v>
      </c>
      <c r="C86" s="313">
        <v>0.1</v>
      </c>
      <c r="D86" s="3"/>
      <c r="E86" s="93">
        <f>C85*C86</f>
        <v>35</v>
      </c>
      <c r="F86" s="93"/>
      <c r="G86" s="93">
        <f>E86-F86</f>
        <v>35</v>
      </c>
      <c r="H86" s="218">
        <f>G86/E86</f>
        <v>1</v>
      </c>
    </row>
    <row r="87" spans="2:8" x14ac:dyDescent="0.15">
      <c r="B87" s="47"/>
      <c r="C87" s="4"/>
      <c r="D87" s="3"/>
      <c r="E87" s="3"/>
      <c r="F87" s="93"/>
      <c r="G87" s="93"/>
      <c r="H87" s="4"/>
    </row>
    <row r="88" spans="2:8" s="14" customFormat="1" x14ac:dyDescent="0.15">
      <c r="B88" s="14" t="s">
        <v>682</v>
      </c>
      <c r="C88" s="27">
        <f>C85+C82</f>
        <v>6850</v>
      </c>
      <c r="D88" s="64"/>
      <c r="E88" s="27">
        <f>E85+E82</f>
        <v>6165</v>
      </c>
      <c r="F88" s="27">
        <f>F85+F82</f>
        <v>9413.5</v>
      </c>
      <c r="G88" s="27">
        <f>G85+G82</f>
        <v>-3248.5</v>
      </c>
      <c r="H88" s="179">
        <f>G88/E88</f>
        <v>-0.52692619626926196</v>
      </c>
    </row>
    <row r="89" spans="2:8" x14ac:dyDescent="0.15">
      <c r="C89" s="3"/>
      <c r="D89" s="3"/>
      <c r="E89" s="3"/>
      <c r="F89" s="93"/>
      <c r="G89" s="3"/>
    </row>
    <row r="90" spans="2:8" x14ac:dyDescent="0.15">
      <c r="B90" s="14" t="s">
        <v>640</v>
      </c>
      <c r="C90" s="91"/>
      <c r="E90" s="91"/>
      <c r="F90" s="91"/>
      <c r="G90" s="3"/>
      <c r="H90" s="94"/>
    </row>
    <row r="91" spans="2:8" x14ac:dyDescent="0.15">
      <c r="B91" s="47" t="s">
        <v>341</v>
      </c>
      <c r="C91" s="286">
        <v>25</v>
      </c>
      <c r="D91" s="313">
        <v>0.9</v>
      </c>
      <c r="E91" s="93">
        <f>C91*(1-D91)</f>
        <v>2.4999999999999996</v>
      </c>
      <c r="G91" s="93">
        <f>E91-F91</f>
        <v>2.4999999999999996</v>
      </c>
      <c r="H91" s="4">
        <f>G91/E91</f>
        <v>1</v>
      </c>
    </row>
    <row r="92" spans="2:8" x14ac:dyDescent="0.15">
      <c r="B92" s="47" t="s">
        <v>342</v>
      </c>
      <c r="C92" s="281">
        <v>225</v>
      </c>
      <c r="D92" s="313">
        <f>D78</f>
        <v>0.1</v>
      </c>
      <c r="E92" s="93">
        <f>C92*(1-D92)</f>
        <v>202.5</v>
      </c>
      <c r="G92" s="93">
        <f>E92-F92</f>
        <v>202.5</v>
      </c>
      <c r="H92" s="4">
        <f>G92/E92</f>
        <v>1</v>
      </c>
    </row>
    <row r="93" spans="2:8" x14ac:dyDescent="0.15">
      <c r="B93" s="47" t="s">
        <v>346</v>
      </c>
      <c r="C93" s="313">
        <v>0.8</v>
      </c>
      <c r="D93" s="4"/>
      <c r="E93" s="93"/>
      <c r="G93" s="93"/>
      <c r="H93" s="4"/>
    </row>
    <row r="94" spans="2:8" x14ac:dyDescent="0.15">
      <c r="B94" s="47"/>
      <c r="C94" s="96"/>
      <c r="D94" s="4"/>
      <c r="E94" s="93"/>
      <c r="G94" s="93"/>
      <c r="H94" s="4"/>
    </row>
    <row r="95" spans="2:8" s="14" customFormat="1" x14ac:dyDescent="0.15">
      <c r="B95" s="14" t="s">
        <v>683</v>
      </c>
      <c r="C95" s="27">
        <f>C92+C91+C82</f>
        <v>6750</v>
      </c>
      <c r="D95" s="64"/>
      <c r="E95" s="27">
        <f>E92+E91+E82</f>
        <v>6055</v>
      </c>
      <c r="F95" s="27">
        <f>F92+F91+F82</f>
        <v>9413.5</v>
      </c>
      <c r="G95" s="27">
        <f>G92+G91+G82</f>
        <v>-3358.5</v>
      </c>
      <c r="H95" s="179">
        <f>G95/E95</f>
        <v>-0.55466556564822456</v>
      </c>
    </row>
    <row r="96" spans="2:8" x14ac:dyDescent="0.15">
      <c r="B96" s="47"/>
      <c r="C96" s="96"/>
      <c r="D96" s="4"/>
      <c r="E96" s="93"/>
      <c r="G96" s="93"/>
      <c r="H96" s="4"/>
    </row>
    <row r="97" spans="2:8" x14ac:dyDescent="0.15">
      <c r="B97" s="10" t="s">
        <v>39</v>
      </c>
    </row>
    <row r="98" spans="2:8" x14ac:dyDescent="0.15">
      <c r="B98" s="14" t="s">
        <v>337</v>
      </c>
    </row>
    <row r="99" spans="2:8" x14ac:dyDescent="0.15">
      <c r="B99" s="47" t="s">
        <v>638</v>
      </c>
      <c r="C99" s="93">
        <v>7250</v>
      </c>
      <c r="D99" s="313">
        <v>0.1</v>
      </c>
      <c r="E99" s="93">
        <f>C99*(1-D99)</f>
        <v>6525</v>
      </c>
      <c r="F99" s="93">
        <f>F78*0.9</f>
        <v>7873.2</v>
      </c>
      <c r="G99" s="93">
        <f>E99-F99</f>
        <v>-1348.1999999999998</v>
      </c>
      <c r="H99" s="4">
        <f>G99/E99</f>
        <v>-0.20662068965517238</v>
      </c>
    </row>
    <row r="100" spans="2:8" x14ac:dyDescent="0.15">
      <c r="B100" s="17" t="s">
        <v>680</v>
      </c>
      <c r="C100" s="93" t="s">
        <v>329</v>
      </c>
      <c r="D100" s="93"/>
      <c r="E100" s="93"/>
      <c r="F100" s="93">
        <v>1.1000000000000001</v>
      </c>
      <c r="G100" s="93">
        <f>E100-F100</f>
        <v>-1.1000000000000001</v>
      </c>
      <c r="H100" s="4"/>
    </row>
    <row r="101" spans="2:8" x14ac:dyDescent="0.15">
      <c r="B101" s="17" t="s">
        <v>328</v>
      </c>
      <c r="C101" s="93" t="s">
        <v>329</v>
      </c>
      <c r="D101" s="93"/>
      <c r="E101" s="93"/>
      <c r="F101" s="93">
        <f>F80*0.9</f>
        <v>0</v>
      </c>
      <c r="G101" s="93"/>
      <c r="H101" s="4"/>
    </row>
    <row r="102" spans="2:8" x14ac:dyDescent="0.15">
      <c r="B102" s="17" t="s">
        <v>326</v>
      </c>
      <c r="C102" s="93" t="s">
        <v>329</v>
      </c>
      <c r="D102" s="93"/>
      <c r="E102" s="93"/>
      <c r="F102" s="93">
        <f>F81*0.9</f>
        <v>0</v>
      </c>
      <c r="G102" s="93">
        <f>E102-F102</f>
        <v>0</v>
      </c>
      <c r="H102" s="4"/>
    </row>
    <row r="103" spans="2:8" x14ac:dyDescent="0.15">
      <c r="B103" s="14" t="s">
        <v>218</v>
      </c>
      <c r="C103" s="92">
        <f>SUM(C99:C102)</f>
        <v>7250</v>
      </c>
      <c r="D103" s="92"/>
      <c r="E103" s="92">
        <f>SUM(E99:E102)</f>
        <v>6525</v>
      </c>
      <c r="F103" s="92">
        <f>SUM(F99:F102)</f>
        <v>7874.3</v>
      </c>
      <c r="G103" s="93">
        <f>E103-F103</f>
        <v>-1349.3000000000002</v>
      </c>
      <c r="H103" s="4">
        <f>G103/E103</f>
        <v>-0.20678927203065137</v>
      </c>
    </row>
    <row r="105" spans="2:8" x14ac:dyDescent="0.15">
      <c r="B105" s="14" t="s">
        <v>639</v>
      </c>
    </row>
    <row r="106" spans="2:8" x14ac:dyDescent="0.15">
      <c r="B106" s="47" t="s">
        <v>1103</v>
      </c>
      <c r="C106" s="286">
        <v>350</v>
      </c>
      <c r="D106" s="313">
        <f>D99</f>
        <v>0.1</v>
      </c>
      <c r="E106" s="93">
        <f>C106*(1-D106)</f>
        <v>315</v>
      </c>
      <c r="F106" s="93"/>
      <c r="G106" s="93">
        <f>E106-F106</f>
        <v>315</v>
      </c>
      <c r="H106" s="4">
        <f>G106/E106</f>
        <v>1</v>
      </c>
    </row>
    <row r="107" spans="2:8" x14ac:dyDescent="0.15">
      <c r="B107" s="47" t="s">
        <v>343</v>
      </c>
      <c r="C107" s="313">
        <v>0.1</v>
      </c>
      <c r="D107" s="3"/>
      <c r="E107" s="93">
        <f>C106*C107</f>
        <v>35</v>
      </c>
      <c r="F107" s="93"/>
      <c r="G107" s="93">
        <f>E107-F107</f>
        <v>35</v>
      </c>
      <c r="H107" s="218">
        <f>G107/E107</f>
        <v>1</v>
      </c>
    </row>
    <row r="108" spans="2:8" x14ac:dyDescent="0.15">
      <c r="B108" s="47"/>
      <c r="C108" s="4"/>
      <c r="D108" s="3"/>
      <c r="E108" s="3"/>
      <c r="F108" s="93"/>
      <c r="G108" s="93"/>
      <c r="H108" s="4"/>
    </row>
    <row r="109" spans="2:8" s="14" customFormat="1" x14ac:dyDescent="0.15">
      <c r="B109" s="14" t="s">
        <v>682</v>
      </c>
      <c r="C109" s="27">
        <f>C106+C103</f>
        <v>7600</v>
      </c>
      <c r="D109" s="64"/>
      <c r="E109" s="27">
        <f>E106+E103</f>
        <v>6840</v>
      </c>
      <c r="F109" s="27">
        <f>F106+F103</f>
        <v>7874.3</v>
      </c>
      <c r="G109" s="27">
        <f>G106+G103</f>
        <v>-1034.3000000000002</v>
      </c>
      <c r="H109" s="179">
        <f>G109/E109</f>
        <v>-0.15121345029239769</v>
      </c>
    </row>
    <row r="110" spans="2:8" x14ac:dyDescent="0.15">
      <c r="C110" s="3"/>
      <c r="D110" s="3"/>
      <c r="E110" s="3"/>
      <c r="F110" s="93"/>
      <c r="G110" s="3"/>
    </row>
    <row r="111" spans="2:8" x14ac:dyDescent="0.15">
      <c r="B111" s="14" t="s">
        <v>640</v>
      </c>
      <c r="C111" s="91"/>
      <c r="E111" s="91"/>
      <c r="F111" s="91"/>
      <c r="G111" s="3"/>
      <c r="H111" s="94"/>
    </row>
    <row r="112" spans="2:8" x14ac:dyDescent="0.15">
      <c r="B112" s="47" t="s">
        <v>341</v>
      </c>
      <c r="C112" s="286">
        <v>25</v>
      </c>
      <c r="D112" s="313">
        <v>0.9</v>
      </c>
      <c r="E112" s="93">
        <f>C112*(1-D112)</f>
        <v>2.4999999999999996</v>
      </c>
      <c r="G112" s="93">
        <f>E112-F112</f>
        <v>2.4999999999999996</v>
      </c>
      <c r="H112" s="4">
        <f>G112/E112</f>
        <v>1</v>
      </c>
    </row>
    <row r="113" spans="2:8" x14ac:dyDescent="0.15">
      <c r="B113" s="47" t="s">
        <v>342</v>
      </c>
      <c r="C113" s="281">
        <v>225</v>
      </c>
      <c r="D113" s="313">
        <f>D99</f>
        <v>0.1</v>
      </c>
      <c r="E113" s="93">
        <f>C113*(1-D113)</f>
        <v>202.5</v>
      </c>
      <c r="G113" s="93">
        <f>E113-F113</f>
        <v>202.5</v>
      </c>
      <c r="H113" s="4">
        <f>G113/E113</f>
        <v>1</v>
      </c>
    </row>
    <row r="114" spans="2:8" x14ac:dyDescent="0.15">
      <c r="B114" s="47" t="s">
        <v>346</v>
      </c>
      <c r="C114" s="313">
        <v>0.9</v>
      </c>
      <c r="D114" s="4"/>
      <c r="E114" s="93"/>
      <c r="G114" s="93"/>
      <c r="H114" s="4"/>
    </row>
    <row r="115" spans="2:8" x14ac:dyDescent="0.15">
      <c r="B115" s="47"/>
      <c r="C115" s="96"/>
      <c r="D115" s="4"/>
      <c r="E115" s="93"/>
      <c r="G115" s="93"/>
      <c r="H115" s="4"/>
    </row>
    <row r="116" spans="2:8" s="14" customFormat="1" x14ac:dyDescent="0.15">
      <c r="B116" s="14" t="s">
        <v>683</v>
      </c>
      <c r="C116" s="27">
        <f>C113+C112+C103</f>
        <v>7500</v>
      </c>
      <c r="D116" s="64"/>
      <c r="E116" s="27">
        <f>E113+E112+E103</f>
        <v>6730</v>
      </c>
      <c r="F116" s="27">
        <f>F113+F112+F103</f>
        <v>7874.3</v>
      </c>
      <c r="G116" s="27">
        <f>G113+G112+G103</f>
        <v>-1144.3000000000002</v>
      </c>
      <c r="H116" s="179">
        <f>G116/E116</f>
        <v>-0.17002971768202083</v>
      </c>
    </row>
  </sheetData>
  <printOptions gridLines="1"/>
  <pageMargins left="0.7" right="0.7" top="0.75" bottom="0.75" header="0.3" footer="0.3"/>
  <pageSetup scale="51" orientation="portrait" r:id="rId1"/>
  <ignoredErrors>
    <ignoredError sqref="F3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 t="e">
        <f>SUM(E12:P12)</f>
        <v>#REF!</v>
      </c>
      <c r="F3" s="63"/>
      <c r="G3" s="63">
        <f>SUM(Q12:AB12)</f>
        <v>4852212.5</v>
      </c>
      <c r="H3" s="63"/>
      <c r="I3" s="63">
        <f>SUM(AC12:AN12)</f>
        <v>3150228.75</v>
      </c>
      <c r="J3" s="63"/>
      <c r="K3" s="63">
        <f>SUM(AO12:AZ12)</f>
        <v>3914902.5</v>
      </c>
      <c r="L3" s="63"/>
      <c r="M3" s="63">
        <f>SUM(BA12:BL12)</f>
        <v>4682520</v>
      </c>
      <c r="O3" s="323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 t="e">
        <f>SUM(E13:P13)</f>
        <v>#REF!</v>
      </c>
      <c r="F4" s="63"/>
      <c r="G4" s="63">
        <f>SUM(Q13:AB13)</f>
        <v>1197512.5</v>
      </c>
      <c r="H4" s="63"/>
      <c r="I4" s="63">
        <f>SUM(AC13:AN13)</f>
        <v>-2889896.25</v>
      </c>
      <c r="J4" s="63"/>
      <c r="K4" s="63">
        <f>SUM(AO13:AZ13)</f>
        <v>-1940294.5</v>
      </c>
      <c r="L4" s="63"/>
      <c r="M4" s="63">
        <f>SUM(BA13:BL13)</f>
        <v>-506643.69999999984</v>
      </c>
      <c r="O4" s="323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 t="e">
        <f>E4/E3</f>
        <v>#REF!</v>
      </c>
      <c r="F5" s="96"/>
      <c r="G5" s="96">
        <f>G4/G3</f>
        <v>0.24679720848994144</v>
      </c>
      <c r="H5" s="96"/>
      <c r="I5" s="96">
        <f>I4/I3</f>
        <v>-0.91736076308744241</v>
      </c>
      <c r="J5" s="96"/>
      <c r="K5" s="96">
        <f>K4/K3</f>
        <v>-0.49561757923728622</v>
      </c>
      <c r="L5" s="96"/>
      <c r="M5" s="96">
        <f>M4/M3</f>
        <v>-0.10819893988706931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 t="e">
        <f>SUM(E15:P15)</f>
        <v>#REF!</v>
      </c>
      <c r="F6" s="96" t="e">
        <f>E6/E3</f>
        <v>#REF!</v>
      </c>
      <c r="G6" s="63">
        <f>SUM(Q15:AB15)</f>
        <v>699175</v>
      </c>
      <c r="H6" s="96">
        <f>G6/G3</f>
        <v>0.14409406018388518</v>
      </c>
      <c r="I6" s="63">
        <f>SUM(AC15:AN15)</f>
        <v>-1131225</v>
      </c>
      <c r="J6" s="96">
        <f>I6/I3</f>
        <v>-0.35909297062951379</v>
      </c>
      <c r="K6" s="63">
        <f>SUM(AO15:AZ15)</f>
        <v>-375772</v>
      </c>
      <c r="L6" s="96">
        <f>K6/K3</f>
        <v>-9.5985021338334739E-2</v>
      </c>
      <c r="M6" s="63">
        <f>SUM(BA15:BL15)</f>
        <v>-39412.999999999993</v>
      </c>
      <c r="N6" s="96">
        <f>M6/M3</f>
        <v>-8.4170489394599472E-3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 t="e">
        <f>SUM(E16:P16)</f>
        <v>#REF!</v>
      </c>
      <c r="F7" s="96" t="e">
        <f>E7/E3</f>
        <v>#REF!</v>
      </c>
      <c r="G7" s="63">
        <f>SUM(Q16:AB16)</f>
        <v>498337.5</v>
      </c>
      <c r="H7" s="96">
        <f>G7/G3</f>
        <v>0.10270314830605626</v>
      </c>
      <c r="I7" s="63">
        <f>SUM(AC16:AN16)</f>
        <v>-1758671.25</v>
      </c>
      <c r="J7" s="96">
        <f>I7/I3</f>
        <v>-0.55826779245792868</v>
      </c>
      <c r="K7" s="63">
        <f>SUM(AO16:AZ16)</f>
        <v>-1564522.5</v>
      </c>
      <c r="L7" s="96">
        <f>K7/K3</f>
        <v>-0.39963255789895152</v>
      </c>
      <c r="M7" s="63">
        <f>SUM(BA16:BL16)</f>
        <v>-467230.6999999999</v>
      </c>
      <c r="N7" s="96">
        <f>M7/M3</f>
        <v>-9.9781890947609378E-2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4" t="s">
        <v>35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  <c r="Q9" s="374" t="s">
        <v>36</v>
      </c>
      <c r="R9" s="374"/>
      <c r="S9" s="374"/>
      <c r="T9" s="374"/>
      <c r="U9" s="374"/>
      <c r="V9" s="374"/>
      <c r="W9" s="374"/>
      <c r="X9" s="374"/>
      <c r="Y9" s="374"/>
      <c r="Z9" s="374"/>
      <c r="AA9" s="374"/>
      <c r="AB9" s="374"/>
      <c r="AC9" s="374" t="s">
        <v>37</v>
      </c>
      <c r="AD9" s="374"/>
      <c r="AE9" s="374"/>
      <c r="AF9" s="374"/>
      <c r="AG9" s="374"/>
      <c r="AH9" s="374"/>
      <c r="AI9" s="374"/>
      <c r="AJ9" s="374"/>
      <c r="AK9" s="374"/>
      <c r="AL9" s="374"/>
      <c r="AM9" s="374"/>
      <c r="AN9" s="374"/>
      <c r="AO9" s="374" t="s">
        <v>38</v>
      </c>
      <c r="AP9" s="374"/>
      <c r="AQ9" s="374"/>
      <c r="AR9" s="374"/>
      <c r="AS9" s="374"/>
      <c r="AT9" s="374"/>
      <c r="AU9" s="374"/>
      <c r="AV9" s="374"/>
      <c r="AW9" s="374"/>
      <c r="AX9" s="374"/>
      <c r="AY9" s="374"/>
      <c r="AZ9" s="374"/>
      <c r="BA9" s="374" t="s">
        <v>39</v>
      </c>
      <c r="BB9" s="374"/>
      <c r="BC9" s="374"/>
      <c r="BD9" s="374"/>
      <c r="BE9" s="374"/>
      <c r="BF9" s="374"/>
      <c r="BG9" s="374"/>
      <c r="BH9" s="374"/>
      <c r="BI9" s="374"/>
      <c r="BJ9" s="374"/>
      <c r="BK9" s="374"/>
      <c r="BL9" s="374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240868.75</v>
      </c>
      <c r="R12" s="63">
        <f t="shared" si="0"/>
        <v>391418.75</v>
      </c>
      <c r="S12" s="63">
        <f t="shared" si="0"/>
        <v>436587.5</v>
      </c>
      <c r="T12" s="63">
        <f t="shared" si="0"/>
        <v>437075</v>
      </c>
      <c r="U12" s="63">
        <f t="shared" si="0"/>
        <v>482412.5</v>
      </c>
      <c r="V12" s="63">
        <f t="shared" si="0"/>
        <v>527606.25</v>
      </c>
      <c r="W12" s="63">
        <f t="shared" si="0"/>
        <v>437075</v>
      </c>
      <c r="X12" s="63">
        <f t="shared" si="0"/>
        <v>482412.5</v>
      </c>
      <c r="Y12" s="63">
        <f t="shared" si="0"/>
        <v>391881.25</v>
      </c>
      <c r="Z12" s="63">
        <f t="shared" si="0"/>
        <v>391881.25</v>
      </c>
      <c r="AA12" s="63">
        <f t="shared" si="0"/>
        <v>391881.25</v>
      </c>
      <c r="AB12" s="63">
        <f t="shared" si="0"/>
        <v>241112.5</v>
      </c>
      <c r="AC12" s="63">
        <f t="shared" si="0"/>
        <v>155968.75</v>
      </c>
      <c r="AD12" s="63">
        <f t="shared" si="0"/>
        <v>252725</v>
      </c>
      <c r="AE12" s="63">
        <f t="shared" si="0"/>
        <v>284927.5</v>
      </c>
      <c r="AF12" s="63">
        <f t="shared" si="0"/>
        <v>285460</v>
      </c>
      <c r="AG12" s="63">
        <f t="shared" si="0"/>
        <v>312516.25</v>
      </c>
      <c r="AH12" s="63">
        <f t="shared" si="0"/>
        <v>344722.5</v>
      </c>
      <c r="AI12" s="63">
        <f t="shared" si="0"/>
        <v>285460</v>
      </c>
      <c r="AJ12" s="63">
        <f t="shared" si="0"/>
        <v>312516.25</v>
      </c>
      <c r="AK12" s="63">
        <f t="shared" ref="AK12:BL12" si="1">AK82</f>
        <v>253232.5</v>
      </c>
      <c r="AL12" s="63">
        <f t="shared" si="1"/>
        <v>253232.5</v>
      </c>
      <c r="AM12" s="63">
        <f t="shared" si="1"/>
        <v>253232.5</v>
      </c>
      <c r="AN12" s="63">
        <f t="shared" si="1"/>
        <v>156235</v>
      </c>
      <c r="AO12" s="63">
        <f t="shared" si="1"/>
        <v>194900</v>
      </c>
      <c r="AP12" s="63">
        <f t="shared" si="1"/>
        <v>314355</v>
      </c>
      <c r="AQ12" s="63">
        <f t="shared" si="1"/>
        <v>351927.5</v>
      </c>
      <c r="AR12" s="63">
        <f t="shared" si="1"/>
        <v>352542.5</v>
      </c>
      <c r="AS12" s="63">
        <f t="shared" si="1"/>
        <v>390282.5</v>
      </c>
      <c r="AT12" s="63">
        <f t="shared" si="1"/>
        <v>428057.5</v>
      </c>
      <c r="AU12" s="63">
        <f t="shared" si="1"/>
        <v>352542.5</v>
      </c>
      <c r="AV12" s="63">
        <f t="shared" si="1"/>
        <v>390282.5</v>
      </c>
      <c r="AW12" s="63">
        <f t="shared" si="1"/>
        <v>314935</v>
      </c>
      <c r="AX12" s="63">
        <f t="shared" si="1"/>
        <v>314935</v>
      </c>
      <c r="AY12" s="63">
        <f t="shared" si="1"/>
        <v>314935</v>
      </c>
      <c r="AZ12" s="63">
        <f t="shared" si="1"/>
        <v>195207.5</v>
      </c>
      <c r="BA12" s="63">
        <f t="shared" si="1"/>
        <v>234235</v>
      </c>
      <c r="BB12" s="63">
        <f t="shared" si="1"/>
        <v>376200</v>
      </c>
      <c r="BC12" s="63">
        <f t="shared" si="1"/>
        <v>418747.5</v>
      </c>
      <c r="BD12" s="63">
        <f t="shared" si="1"/>
        <v>419362.5</v>
      </c>
      <c r="BE12" s="63">
        <f t="shared" si="1"/>
        <v>468952.5</v>
      </c>
      <c r="BF12" s="63">
        <f t="shared" si="1"/>
        <v>511825</v>
      </c>
      <c r="BG12" s="63">
        <f t="shared" si="1"/>
        <v>419362.5</v>
      </c>
      <c r="BH12" s="63">
        <f t="shared" si="1"/>
        <v>468952.5</v>
      </c>
      <c r="BI12" s="63">
        <f t="shared" si="1"/>
        <v>376780</v>
      </c>
      <c r="BJ12" s="63">
        <f t="shared" si="1"/>
        <v>376780</v>
      </c>
      <c r="BK12" s="63">
        <f t="shared" si="1"/>
        <v>376780</v>
      </c>
      <c r="BL12" s="63">
        <f t="shared" si="1"/>
        <v>234542.5</v>
      </c>
    </row>
    <row r="13" spans="2:64" x14ac:dyDescent="0.15">
      <c r="B13" s="33" t="s">
        <v>663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59268.75</v>
      </c>
      <c r="R13" s="63">
        <f t="shared" si="2"/>
        <v>96318.75</v>
      </c>
      <c r="S13" s="63">
        <f t="shared" si="2"/>
        <v>107437.5</v>
      </c>
      <c r="T13" s="63">
        <f t="shared" si="2"/>
        <v>107925</v>
      </c>
      <c r="U13" s="63">
        <f t="shared" si="2"/>
        <v>119212.5</v>
      </c>
      <c r="V13" s="63">
        <f t="shared" si="2"/>
        <v>130356.25</v>
      </c>
      <c r="W13" s="63">
        <f t="shared" si="2"/>
        <v>107925</v>
      </c>
      <c r="X13" s="63">
        <f t="shared" si="2"/>
        <v>119212.5</v>
      </c>
      <c r="Y13" s="63">
        <f t="shared" si="2"/>
        <v>96781.25</v>
      </c>
      <c r="Z13" s="63">
        <f t="shared" si="2"/>
        <v>96781.25</v>
      </c>
      <c r="AA13" s="63">
        <f t="shared" si="2"/>
        <v>96781.25</v>
      </c>
      <c r="AB13" s="63">
        <f t="shared" si="2"/>
        <v>59512.5</v>
      </c>
      <c r="AC13" s="63">
        <f t="shared" si="2"/>
        <v>-143456.25</v>
      </c>
      <c r="AD13" s="63">
        <f t="shared" si="2"/>
        <v>-232550</v>
      </c>
      <c r="AE13" s="63">
        <f t="shared" si="2"/>
        <v>-262297.5</v>
      </c>
      <c r="AF13" s="63">
        <f t="shared" si="2"/>
        <v>-261765</v>
      </c>
      <c r="AG13" s="63">
        <f t="shared" si="2"/>
        <v>-286333.75</v>
      </c>
      <c r="AH13" s="63">
        <f t="shared" si="2"/>
        <v>-316077.5</v>
      </c>
      <c r="AI13" s="63">
        <f t="shared" si="2"/>
        <v>-261765</v>
      </c>
      <c r="AJ13" s="63">
        <f t="shared" si="2"/>
        <v>-286333.75</v>
      </c>
      <c r="AK13" s="63">
        <f t="shared" ref="AK13:BL13" si="3">AK83</f>
        <v>-232042.5</v>
      </c>
      <c r="AL13" s="63">
        <f t="shared" si="3"/>
        <v>-232042.5</v>
      </c>
      <c r="AM13" s="63">
        <f t="shared" si="3"/>
        <v>-232042.5</v>
      </c>
      <c r="AN13" s="63">
        <f t="shared" si="3"/>
        <v>-143190</v>
      </c>
      <c r="AO13" s="63">
        <f t="shared" si="3"/>
        <v>-96918.5</v>
      </c>
      <c r="AP13" s="63">
        <f t="shared" si="3"/>
        <v>-156320</v>
      </c>
      <c r="AQ13" s="63">
        <f t="shared" si="3"/>
        <v>-175228.5</v>
      </c>
      <c r="AR13" s="63">
        <f t="shared" si="3"/>
        <v>-174613.5</v>
      </c>
      <c r="AS13" s="63">
        <f t="shared" si="3"/>
        <v>-193354.5</v>
      </c>
      <c r="AT13" s="63">
        <f t="shared" si="3"/>
        <v>-212060.5</v>
      </c>
      <c r="AU13" s="63">
        <f t="shared" si="3"/>
        <v>-174613.5</v>
      </c>
      <c r="AV13" s="63">
        <f t="shared" si="3"/>
        <v>-193354.5</v>
      </c>
      <c r="AW13" s="63">
        <f t="shared" si="3"/>
        <v>-155740</v>
      </c>
      <c r="AX13" s="63">
        <f t="shared" si="3"/>
        <v>-155740</v>
      </c>
      <c r="AY13" s="63">
        <f t="shared" si="3"/>
        <v>-155740</v>
      </c>
      <c r="AZ13" s="63">
        <f t="shared" si="3"/>
        <v>-96611</v>
      </c>
      <c r="BA13" s="63">
        <f t="shared" si="3"/>
        <v>-25616.899999999994</v>
      </c>
      <c r="BB13" s="63">
        <f t="shared" si="3"/>
        <v>-41137.899999999965</v>
      </c>
      <c r="BC13" s="63">
        <f t="shared" si="3"/>
        <v>-45836.200000000012</v>
      </c>
      <c r="BD13" s="63">
        <f t="shared" si="3"/>
        <v>-45221.200000000012</v>
      </c>
      <c r="BE13" s="63">
        <f t="shared" si="3"/>
        <v>-50751.299999999988</v>
      </c>
      <c r="BF13" s="63">
        <f t="shared" si="3"/>
        <v>-55124.599999999977</v>
      </c>
      <c r="BG13" s="63">
        <f t="shared" si="3"/>
        <v>-45221.200000000012</v>
      </c>
      <c r="BH13" s="63">
        <f t="shared" si="3"/>
        <v>-50751.299999999988</v>
      </c>
      <c r="BI13" s="63">
        <f t="shared" si="3"/>
        <v>-40557.899999999965</v>
      </c>
      <c r="BJ13" s="63">
        <f t="shared" si="3"/>
        <v>-40557.899999999965</v>
      </c>
      <c r="BK13" s="63">
        <f t="shared" si="3"/>
        <v>-40557.899999999965</v>
      </c>
      <c r="BL13" s="63">
        <f t="shared" si="3"/>
        <v>-25309.399999999994</v>
      </c>
    </row>
    <row r="14" spans="2:64" x14ac:dyDescent="0.15">
      <c r="B14" s="33" t="s">
        <v>668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0.24606243026544539</v>
      </c>
      <c r="R14" s="96">
        <f t="shared" si="4"/>
        <v>0.24607597362160091</v>
      </c>
      <c r="S14" s="96">
        <f t="shared" si="4"/>
        <v>0.24608469092679017</v>
      </c>
      <c r="T14" s="96">
        <f t="shared" si="4"/>
        <v>0.24692558485385804</v>
      </c>
      <c r="U14" s="96">
        <f t="shared" si="4"/>
        <v>0.24711735288782941</v>
      </c>
      <c r="V14" s="96">
        <f t="shared" si="4"/>
        <v>0.24707108757714677</v>
      </c>
      <c r="W14" s="96">
        <f t="shared" si="4"/>
        <v>0.24692558485385804</v>
      </c>
      <c r="X14" s="96">
        <f t="shared" si="4"/>
        <v>0.24711735288782941</v>
      </c>
      <c r="Y14" s="96">
        <f t="shared" si="4"/>
        <v>0.24696575812188004</v>
      </c>
      <c r="Z14" s="96">
        <f t="shared" si="4"/>
        <v>0.24696575812188004</v>
      </c>
      <c r="AA14" s="96">
        <f t="shared" si="4"/>
        <v>0.24696575812188004</v>
      </c>
      <c r="AB14" s="96">
        <f t="shared" si="4"/>
        <v>0.24682461506558143</v>
      </c>
      <c r="AC14" s="96">
        <f t="shared" si="4"/>
        <v>-0.91977559607293125</v>
      </c>
      <c r="AD14" s="96">
        <f t="shared" si="4"/>
        <v>-0.92017014541497677</v>
      </c>
      <c r="AE14" s="96">
        <f t="shared" si="4"/>
        <v>-0.92057628695018912</v>
      </c>
      <c r="AF14" s="96">
        <f t="shared" si="4"/>
        <v>-0.91699362432564979</v>
      </c>
      <c r="AG14" s="96">
        <f t="shared" si="4"/>
        <v>-0.91622035654145983</v>
      </c>
      <c r="AH14" s="96">
        <f t="shared" si="4"/>
        <v>-0.91690417654780298</v>
      </c>
      <c r="AI14" s="96">
        <f t="shared" si="4"/>
        <v>-0.91699362432564979</v>
      </c>
      <c r="AJ14" s="96">
        <f t="shared" si="4"/>
        <v>-0.91622035654145983</v>
      </c>
      <c r="AK14" s="96">
        <f t="shared" si="4"/>
        <v>-0.91632195709476472</v>
      </c>
      <c r="AL14" s="96">
        <f t="shared" si="4"/>
        <v>-0.91632195709476472</v>
      </c>
      <c r="AM14" s="96">
        <f t="shared" si="4"/>
        <v>-0.91632195709476472</v>
      </c>
      <c r="AN14" s="96">
        <f t="shared" si="4"/>
        <v>-0.91650398438250069</v>
      </c>
      <c r="AO14" s="96">
        <f t="shared" si="4"/>
        <v>-0.49727296049256031</v>
      </c>
      <c r="AP14" s="96">
        <f t="shared" si="4"/>
        <v>-0.49727219226670483</v>
      </c>
      <c r="AQ14" s="96">
        <f t="shared" si="4"/>
        <v>-0.49791079128513688</v>
      </c>
      <c r="AR14" s="96">
        <f t="shared" si="4"/>
        <v>-0.49529773006091465</v>
      </c>
      <c r="AS14" s="96">
        <f t="shared" si="4"/>
        <v>-0.49542190592711688</v>
      </c>
      <c r="AT14" s="96">
        <f t="shared" si="4"/>
        <v>-0.49540190278175245</v>
      </c>
      <c r="AU14" s="96">
        <f t="shared" si="4"/>
        <v>-0.49529773006091465</v>
      </c>
      <c r="AV14" s="96">
        <f t="shared" si="4"/>
        <v>-0.49542190592711688</v>
      </c>
      <c r="AW14" s="96">
        <f t="shared" si="4"/>
        <v>-0.49451474113706001</v>
      </c>
      <c r="AX14" s="96">
        <f t="shared" si="4"/>
        <v>-0.49451474113706001</v>
      </c>
      <c r="AY14" s="96">
        <f t="shared" si="4"/>
        <v>-0.49451474113706001</v>
      </c>
      <c r="AZ14" s="96">
        <f t="shared" si="4"/>
        <v>-0.49491438597389958</v>
      </c>
      <c r="BA14" s="96">
        <f t="shared" si="4"/>
        <v>-0.10936410015582639</v>
      </c>
      <c r="BB14" s="96">
        <f t="shared" si="4"/>
        <v>-0.10935114300903766</v>
      </c>
      <c r="BC14" s="96">
        <f t="shared" si="4"/>
        <v>-0.10946023558349605</v>
      </c>
      <c r="BD14" s="96">
        <f t="shared" si="4"/>
        <v>-0.10783319920116846</v>
      </c>
      <c r="BE14" s="96">
        <f t="shared" si="4"/>
        <v>-0.10822268779887086</v>
      </c>
      <c r="BF14" s="96">
        <f t="shared" si="4"/>
        <v>-0.10770204659795823</v>
      </c>
      <c r="BG14" s="96">
        <f t="shared" si="4"/>
        <v>-0.10783319920116846</v>
      </c>
      <c r="BH14" s="96">
        <f t="shared" si="4"/>
        <v>-0.10822268779887086</v>
      </c>
      <c r="BI14" s="96">
        <f t="shared" si="4"/>
        <v>-0.10764345241254834</v>
      </c>
      <c r="BJ14" s="96">
        <f t="shared" si="4"/>
        <v>-0.10764345241254834</v>
      </c>
      <c r="BK14" s="96">
        <f t="shared" si="4"/>
        <v>-0.10764345241254834</v>
      </c>
      <c r="BL14" s="96">
        <f t="shared" si="4"/>
        <v>-0.10790965390067896</v>
      </c>
    </row>
    <row r="15" spans="2:64" x14ac:dyDescent="0.15">
      <c r="B15" s="33" t="s">
        <v>669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33412.5</v>
      </c>
      <c r="R15" s="63">
        <f t="shared" si="5"/>
        <v>55687.5</v>
      </c>
      <c r="S15" s="63">
        <f t="shared" si="5"/>
        <v>63112.5</v>
      </c>
      <c r="T15" s="63">
        <f t="shared" si="5"/>
        <v>63262.5</v>
      </c>
      <c r="U15" s="63">
        <f t="shared" si="5"/>
        <v>70687.5</v>
      </c>
      <c r="V15" s="63">
        <f t="shared" si="5"/>
        <v>78137.5</v>
      </c>
      <c r="W15" s="63">
        <f t="shared" si="5"/>
        <v>63262.5</v>
      </c>
      <c r="X15" s="63">
        <f t="shared" si="5"/>
        <v>70687.5</v>
      </c>
      <c r="Y15" s="63">
        <f t="shared" si="5"/>
        <v>55812.5</v>
      </c>
      <c r="Z15" s="63">
        <f t="shared" si="5"/>
        <v>55812.5</v>
      </c>
      <c r="AA15" s="63">
        <f t="shared" si="5"/>
        <v>55812.5</v>
      </c>
      <c r="AB15" s="63">
        <f t="shared" si="5"/>
        <v>33487.5</v>
      </c>
      <c r="AC15" s="63">
        <f t="shared" si="5"/>
        <v>-54637.5</v>
      </c>
      <c r="AD15" s="63">
        <f t="shared" si="5"/>
        <v>-89400</v>
      </c>
      <c r="AE15" s="63">
        <f t="shared" si="5"/>
        <v>-104312.5</v>
      </c>
      <c r="AF15" s="63">
        <f t="shared" si="5"/>
        <v>-104162.5</v>
      </c>
      <c r="AG15" s="63">
        <f t="shared" si="5"/>
        <v>-114087.5</v>
      </c>
      <c r="AH15" s="63">
        <f t="shared" si="5"/>
        <v>-123987.5</v>
      </c>
      <c r="AI15" s="63">
        <f t="shared" si="5"/>
        <v>-104162.5</v>
      </c>
      <c r="AJ15" s="63">
        <f t="shared" si="5"/>
        <v>-114087.5</v>
      </c>
      <c r="AK15" s="63">
        <f t="shared" ref="AK15:BL15" si="6">AK23</f>
        <v>-89275</v>
      </c>
      <c r="AL15" s="63">
        <f t="shared" si="6"/>
        <v>-89275</v>
      </c>
      <c r="AM15" s="63">
        <f t="shared" si="6"/>
        <v>-89275</v>
      </c>
      <c r="AN15" s="63">
        <f t="shared" si="6"/>
        <v>-54562.5</v>
      </c>
      <c r="AO15" s="63">
        <f t="shared" si="6"/>
        <v>-18581</v>
      </c>
      <c r="AP15" s="63">
        <f t="shared" si="6"/>
        <v>-30980</v>
      </c>
      <c r="AQ15" s="63">
        <f t="shared" si="6"/>
        <v>-34018.5</v>
      </c>
      <c r="AR15" s="63">
        <f t="shared" si="6"/>
        <v>-33808.5</v>
      </c>
      <c r="AS15" s="63">
        <f t="shared" si="6"/>
        <v>-36882</v>
      </c>
      <c r="AT15" s="63">
        <f t="shared" si="6"/>
        <v>-39920.5</v>
      </c>
      <c r="AU15" s="63">
        <f t="shared" si="6"/>
        <v>-33808.5</v>
      </c>
      <c r="AV15" s="63">
        <f t="shared" si="6"/>
        <v>-36882</v>
      </c>
      <c r="AW15" s="63">
        <f t="shared" si="6"/>
        <v>-30805</v>
      </c>
      <c r="AX15" s="63">
        <f t="shared" si="6"/>
        <v>-30805</v>
      </c>
      <c r="AY15" s="63">
        <f t="shared" si="6"/>
        <v>-30805</v>
      </c>
      <c r="AZ15" s="63">
        <f t="shared" si="6"/>
        <v>-18476</v>
      </c>
      <c r="BA15" s="63">
        <f t="shared" si="6"/>
        <v>-2087.8999999999992</v>
      </c>
      <c r="BB15" s="63">
        <f t="shared" si="6"/>
        <v>-3491.4999999999964</v>
      </c>
      <c r="BC15" s="63">
        <f t="shared" si="6"/>
        <v>-3281.5000000000009</v>
      </c>
      <c r="BD15" s="63">
        <f t="shared" si="6"/>
        <v>-3071.5000000000009</v>
      </c>
      <c r="BE15" s="63">
        <f t="shared" si="6"/>
        <v>-3895.7999999999984</v>
      </c>
      <c r="BF15" s="63">
        <f t="shared" si="6"/>
        <v>-4685.0999999999985</v>
      </c>
      <c r="BG15" s="63">
        <f t="shared" si="6"/>
        <v>-3071.5000000000009</v>
      </c>
      <c r="BH15" s="63">
        <f t="shared" si="6"/>
        <v>-3895.7999999999984</v>
      </c>
      <c r="BI15" s="63">
        <f t="shared" si="6"/>
        <v>-3316.4999999999964</v>
      </c>
      <c r="BJ15" s="63">
        <f t="shared" si="6"/>
        <v>-3316.4999999999964</v>
      </c>
      <c r="BK15" s="63">
        <f t="shared" si="6"/>
        <v>-3316.4999999999964</v>
      </c>
      <c r="BL15" s="63">
        <f t="shared" si="6"/>
        <v>-1982.8999999999992</v>
      </c>
    </row>
    <row r="16" spans="2:64" x14ac:dyDescent="0.15">
      <c r="B16" s="33" t="s">
        <v>670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25856.25</v>
      </c>
      <c r="R16" s="63">
        <f t="shared" si="7"/>
        <v>40631.25</v>
      </c>
      <c r="S16" s="63">
        <f t="shared" si="7"/>
        <v>44325</v>
      </c>
      <c r="T16" s="63">
        <f t="shared" si="7"/>
        <v>44662.5</v>
      </c>
      <c r="U16" s="63">
        <f t="shared" si="7"/>
        <v>48525</v>
      </c>
      <c r="V16" s="63">
        <f t="shared" si="7"/>
        <v>52218.75</v>
      </c>
      <c r="W16" s="63">
        <f t="shared" si="7"/>
        <v>44662.5</v>
      </c>
      <c r="X16" s="63">
        <f t="shared" si="7"/>
        <v>48525</v>
      </c>
      <c r="Y16" s="63">
        <f t="shared" si="7"/>
        <v>40968.75</v>
      </c>
      <c r="Z16" s="63">
        <f t="shared" si="7"/>
        <v>40968.75</v>
      </c>
      <c r="AA16" s="63">
        <f t="shared" si="7"/>
        <v>40968.75</v>
      </c>
      <c r="AB16" s="63">
        <f t="shared" si="7"/>
        <v>26025</v>
      </c>
      <c r="AC16" s="63">
        <f t="shared" si="7"/>
        <v>-88818.75</v>
      </c>
      <c r="AD16" s="63">
        <f t="shared" si="7"/>
        <v>-143150</v>
      </c>
      <c r="AE16" s="63">
        <f t="shared" si="7"/>
        <v>-157985</v>
      </c>
      <c r="AF16" s="63">
        <f t="shared" si="7"/>
        <v>-157602.5</v>
      </c>
      <c r="AG16" s="63">
        <f t="shared" si="7"/>
        <v>-172246.25</v>
      </c>
      <c r="AH16" s="63">
        <f t="shared" si="7"/>
        <v>-192090</v>
      </c>
      <c r="AI16" s="63">
        <f t="shared" si="7"/>
        <v>-157602.5</v>
      </c>
      <c r="AJ16" s="63">
        <f t="shared" si="7"/>
        <v>-172246.25</v>
      </c>
      <c r="AK16" s="63">
        <f t="shared" ref="AK16:BL16" si="8">AK31</f>
        <v>-142767.5</v>
      </c>
      <c r="AL16" s="63">
        <f t="shared" si="8"/>
        <v>-142767.5</v>
      </c>
      <c r="AM16" s="63">
        <f t="shared" si="8"/>
        <v>-142767.5</v>
      </c>
      <c r="AN16" s="63">
        <f t="shared" si="8"/>
        <v>-88627.5</v>
      </c>
      <c r="AO16" s="63">
        <f t="shared" si="8"/>
        <v>-78337.5</v>
      </c>
      <c r="AP16" s="63">
        <f t="shared" si="8"/>
        <v>-125340</v>
      </c>
      <c r="AQ16" s="63">
        <f t="shared" si="8"/>
        <v>-141210</v>
      </c>
      <c r="AR16" s="63">
        <f t="shared" si="8"/>
        <v>-140805</v>
      </c>
      <c r="AS16" s="63">
        <f t="shared" si="8"/>
        <v>-156472.5</v>
      </c>
      <c r="AT16" s="63">
        <f t="shared" si="8"/>
        <v>-172140</v>
      </c>
      <c r="AU16" s="63">
        <f t="shared" si="8"/>
        <v>-140805</v>
      </c>
      <c r="AV16" s="63">
        <f t="shared" si="8"/>
        <v>-156472.5</v>
      </c>
      <c r="AW16" s="63">
        <f t="shared" si="8"/>
        <v>-124935</v>
      </c>
      <c r="AX16" s="63">
        <f t="shared" si="8"/>
        <v>-124935</v>
      </c>
      <c r="AY16" s="63">
        <f t="shared" si="8"/>
        <v>-124935</v>
      </c>
      <c r="AZ16" s="63">
        <f t="shared" si="8"/>
        <v>-78135</v>
      </c>
      <c r="BA16" s="63">
        <f t="shared" si="8"/>
        <v>-23528.999999999993</v>
      </c>
      <c r="BB16" s="63">
        <f t="shared" si="8"/>
        <v>-37646.399999999965</v>
      </c>
      <c r="BC16" s="63">
        <f t="shared" si="8"/>
        <v>-42554.700000000012</v>
      </c>
      <c r="BD16" s="63">
        <f t="shared" si="8"/>
        <v>-42149.700000000012</v>
      </c>
      <c r="BE16" s="63">
        <f t="shared" si="8"/>
        <v>-46855.499999999985</v>
      </c>
      <c r="BF16" s="63">
        <f t="shared" si="8"/>
        <v>-50439.499999999985</v>
      </c>
      <c r="BG16" s="63">
        <f t="shared" si="8"/>
        <v>-42149.700000000012</v>
      </c>
      <c r="BH16" s="63">
        <f t="shared" si="8"/>
        <v>-46855.499999999985</v>
      </c>
      <c r="BI16" s="63">
        <f t="shared" si="8"/>
        <v>-37241.399999999965</v>
      </c>
      <c r="BJ16" s="63">
        <f t="shared" si="8"/>
        <v>-37241.399999999965</v>
      </c>
      <c r="BK16" s="63">
        <f t="shared" si="8"/>
        <v>-37241.399999999965</v>
      </c>
      <c r="BL16" s="63">
        <f t="shared" si="8"/>
        <v>-23326.499999999993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9</v>
      </c>
      <c r="R19" s="101">
        <f t="shared" si="9"/>
        <v>15</v>
      </c>
      <c r="S19" s="101">
        <f t="shared" si="9"/>
        <v>17</v>
      </c>
      <c r="T19" s="101">
        <f t="shared" si="9"/>
        <v>17</v>
      </c>
      <c r="U19" s="101">
        <f t="shared" si="9"/>
        <v>19</v>
      </c>
      <c r="V19" s="101">
        <f t="shared" si="9"/>
        <v>21</v>
      </c>
      <c r="W19" s="101">
        <f t="shared" si="9"/>
        <v>17</v>
      </c>
      <c r="X19" s="101">
        <f t="shared" si="9"/>
        <v>19</v>
      </c>
      <c r="Y19" s="101">
        <f t="shared" si="9"/>
        <v>15</v>
      </c>
      <c r="Z19" s="101">
        <f t="shared" si="9"/>
        <v>15</v>
      </c>
      <c r="AA19" s="101">
        <f t="shared" si="9"/>
        <v>15</v>
      </c>
      <c r="AB19" s="101">
        <f t="shared" si="9"/>
        <v>9</v>
      </c>
      <c r="AC19" s="101">
        <f t="shared" si="9"/>
        <v>11</v>
      </c>
      <c r="AD19" s="101">
        <f t="shared" si="9"/>
        <v>18</v>
      </c>
      <c r="AE19" s="101">
        <f t="shared" si="9"/>
        <v>21</v>
      </c>
      <c r="AF19" s="101">
        <f t="shared" si="9"/>
        <v>21</v>
      </c>
      <c r="AG19" s="101">
        <f t="shared" si="9"/>
        <v>23</v>
      </c>
      <c r="AH19" s="101">
        <f t="shared" si="9"/>
        <v>25</v>
      </c>
      <c r="AI19" s="101">
        <f t="shared" si="9"/>
        <v>21</v>
      </c>
      <c r="AJ19" s="101">
        <f t="shared" si="9"/>
        <v>23</v>
      </c>
      <c r="AK19" s="101">
        <f t="shared" ref="AK19:BL19" si="10">AK66</f>
        <v>18</v>
      </c>
      <c r="AL19" s="101">
        <f t="shared" si="10"/>
        <v>18</v>
      </c>
      <c r="AM19" s="101">
        <f t="shared" si="10"/>
        <v>18</v>
      </c>
      <c r="AN19" s="101">
        <f t="shared" si="10"/>
        <v>11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133650</v>
      </c>
      <c r="R20" s="180">
        <f t="shared" si="11"/>
        <v>222750</v>
      </c>
      <c r="S20" s="180">
        <f t="shared" si="11"/>
        <v>252450</v>
      </c>
      <c r="T20" s="180">
        <f t="shared" si="11"/>
        <v>252450</v>
      </c>
      <c r="U20" s="180">
        <f t="shared" si="11"/>
        <v>282150</v>
      </c>
      <c r="V20" s="180">
        <f t="shared" si="11"/>
        <v>311850</v>
      </c>
      <c r="W20" s="180">
        <f t="shared" si="11"/>
        <v>252450</v>
      </c>
      <c r="X20" s="180">
        <f t="shared" si="11"/>
        <v>282150</v>
      </c>
      <c r="Y20" s="180">
        <f t="shared" si="11"/>
        <v>222750</v>
      </c>
      <c r="Z20" s="180">
        <f t="shared" si="11"/>
        <v>222750</v>
      </c>
      <c r="AA20" s="180">
        <f t="shared" si="11"/>
        <v>222750</v>
      </c>
      <c r="AB20" s="180">
        <f t="shared" si="11"/>
        <v>133650</v>
      </c>
      <c r="AC20" s="180">
        <f t="shared" si="11"/>
        <v>56100</v>
      </c>
      <c r="AD20" s="180">
        <f t="shared" si="11"/>
        <v>91800</v>
      </c>
      <c r="AE20" s="180">
        <f t="shared" si="11"/>
        <v>107100</v>
      </c>
      <c r="AF20" s="180">
        <f t="shared" si="11"/>
        <v>107100</v>
      </c>
      <c r="AG20" s="180">
        <f t="shared" si="11"/>
        <v>117300</v>
      </c>
      <c r="AH20" s="180">
        <f t="shared" si="11"/>
        <v>127500</v>
      </c>
      <c r="AI20" s="180">
        <f t="shared" si="11"/>
        <v>107100</v>
      </c>
      <c r="AJ20" s="180">
        <f t="shared" si="11"/>
        <v>117300</v>
      </c>
      <c r="AK20" s="180">
        <f t="shared" ref="AK20:BL20" si="12">AK19*AK47</f>
        <v>91800</v>
      </c>
      <c r="AL20" s="180">
        <f t="shared" si="12"/>
        <v>91800</v>
      </c>
      <c r="AM20" s="180">
        <f t="shared" si="12"/>
        <v>91800</v>
      </c>
      <c r="AN20" s="180">
        <f t="shared" si="12"/>
        <v>56100</v>
      </c>
      <c r="AO20" s="180">
        <f t="shared" si="12"/>
        <v>35100</v>
      </c>
      <c r="AP20" s="180">
        <f t="shared" si="12"/>
        <v>58500</v>
      </c>
      <c r="AQ20" s="180">
        <f t="shared" si="12"/>
        <v>64350</v>
      </c>
      <c r="AR20" s="180">
        <f t="shared" si="12"/>
        <v>64350</v>
      </c>
      <c r="AS20" s="180">
        <f t="shared" si="12"/>
        <v>70200</v>
      </c>
      <c r="AT20" s="180">
        <f t="shared" si="12"/>
        <v>76050</v>
      </c>
      <c r="AU20" s="180">
        <f t="shared" si="12"/>
        <v>64350</v>
      </c>
      <c r="AV20" s="180">
        <f t="shared" si="12"/>
        <v>70200</v>
      </c>
      <c r="AW20" s="180">
        <f t="shared" si="12"/>
        <v>58500</v>
      </c>
      <c r="AX20" s="180">
        <f t="shared" si="12"/>
        <v>58500</v>
      </c>
      <c r="AY20" s="180">
        <f t="shared" si="12"/>
        <v>58500</v>
      </c>
      <c r="AZ20" s="180">
        <f t="shared" si="12"/>
        <v>35100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31500</v>
      </c>
      <c r="R21" s="104">
        <f t="shared" si="13"/>
        <v>52500</v>
      </c>
      <c r="S21" s="104">
        <f t="shared" si="13"/>
        <v>59500</v>
      </c>
      <c r="T21" s="104">
        <f t="shared" si="13"/>
        <v>59500</v>
      </c>
      <c r="U21" s="104">
        <f t="shared" si="13"/>
        <v>66500</v>
      </c>
      <c r="V21" s="104">
        <f t="shared" si="13"/>
        <v>73500</v>
      </c>
      <c r="W21" s="104">
        <f t="shared" si="13"/>
        <v>59500</v>
      </c>
      <c r="X21" s="104">
        <f t="shared" si="13"/>
        <v>66500</v>
      </c>
      <c r="Y21" s="104">
        <f t="shared" si="13"/>
        <v>52500</v>
      </c>
      <c r="Z21" s="104">
        <f t="shared" si="13"/>
        <v>52500</v>
      </c>
      <c r="AA21" s="104">
        <f t="shared" si="13"/>
        <v>52500</v>
      </c>
      <c r="AB21" s="104">
        <f t="shared" si="13"/>
        <v>31500</v>
      </c>
      <c r="AC21" s="104">
        <f t="shared" si="13"/>
        <v>-57475</v>
      </c>
      <c r="AD21" s="104">
        <f t="shared" si="13"/>
        <v>-94050</v>
      </c>
      <c r="AE21" s="104">
        <f t="shared" si="13"/>
        <v>-109725</v>
      </c>
      <c r="AF21" s="104">
        <f t="shared" si="13"/>
        <v>-109725</v>
      </c>
      <c r="AG21" s="104">
        <f t="shared" si="13"/>
        <v>-120175</v>
      </c>
      <c r="AH21" s="104">
        <f t="shared" si="13"/>
        <v>-130625</v>
      </c>
      <c r="AI21" s="104">
        <f t="shared" si="13"/>
        <v>-109725</v>
      </c>
      <c r="AJ21" s="104">
        <f t="shared" si="13"/>
        <v>-120175</v>
      </c>
      <c r="AK21" s="104">
        <f t="shared" ref="AK21:BL21" si="14">AK19*AK59</f>
        <v>-94050</v>
      </c>
      <c r="AL21" s="104">
        <f t="shared" si="14"/>
        <v>-94050</v>
      </c>
      <c r="AM21" s="104">
        <f t="shared" si="14"/>
        <v>-94050</v>
      </c>
      <c r="AN21" s="104">
        <f t="shared" si="14"/>
        <v>-57475</v>
      </c>
      <c r="AO21" s="104">
        <f t="shared" si="14"/>
        <v>-21381</v>
      </c>
      <c r="AP21" s="104">
        <f t="shared" si="14"/>
        <v>-35635</v>
      </c>
      <c r="AQ21" s="104">
        <f t="shared" si="14"/>
        <v>-39198.5</v>
      </c>
      <c r="AR21" s="104">
        <f t="shared" si="14"/>
        <v>-39198.5</v>
      </c>
      <c r="AS21" s="104">
        <f t="shared" si="14"/>
        <v>-42762</v>
      </c>
      <c r="AT21" s="104">
        <f t="shared" si="14"/>
        <v>-46325.5</v>
      </c>
      <c r="AU21" s="104">
        <f t="shared" si="14"/>
        <v>-39198.5</v>
      </c>
      <c r="AV21" s="104">
        <f t="shared" si="14"/>
        <v>-42762</v>
      </c>
      <c r="AW21" s="104">
        <f t="shared" si="14"/>
        <v>-35635</v>
      </c>
      <c r="AX21" s="104">
        <f t="shared" si="14"/>
        <v>-35635</v>
      </c>
      <c r="AY21" s="104">
        <f t="shared" si="14"/>
        <v>-35635</v>
      </c>
      <c r="AZ21" s="104">
        <f t="shared" si="14"/>
        <v>-21381</v>
      </c>
      <c r="BA21" s="104">
        <f t="shared" si="14"/>
        <v>-4047.8999999999992</v>
      </c>
      <c r="BB21" s="104">
        <f t="shared" si="14"/>
        <v>-6746.4999999999964</v>
      </c>
      <c r="BC21" s="104">
        <f t="shared" si="14"/>
        <v>-6746.5000000000009</v>
      </c>
      <c r="BD21" s="104">
        <f t="shared" si="14"/>
        <v>-6746.5000000000009</v>
      </c>
      <c r="BE21" s="104">
        <f t="shared" si="14"/>
        <v>-8095.7999999999984</v>
      </c>
      <c r="BF21" s="104">
        <f t="shared" si="14"/>
        <v>-9445.0999999999985</v>
      </c>
      <c r="BG21" s="104">
        <f t="shared" si="14"/>
        <v>-6746.5000000000009</v>
      </c>
      <c r="BH21" s="104">
        <f t="shared" si="14"/>
        <v>-8095.7999999999984</v>
      </c>
      <c r="BI21" s="104">
        <f t="shared" si="14"/>
        <v>-6746.4999999999964</v>
      </c>
      <c r="BJ21" s="104">
        <f t="shared" si="14"/>
        <v>-6746.4999999999964</v>
      </c>
      <c r="BK21" s="104">
        <f t="shared" si="14"/>
        <v>-6746.4999999999964</v>
      </c>
      <c r="BL21" s="104">
        <f t="shared" si="14"/>
        <v>-4047.8999999999992</v>
      </c>
    </row>
    <row r="22" spans="2:66" x14ac:dyDescent="0.15">
      <c r="B22" s="47" t="s">
        <v>659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1912.5</v>
      </c>
      <c r="R22" s="63">
        <f t="shared" si="15"/>
        <v>3187.5</v>
      </c>
      <c r="S22" s="63">
        <f t="shared" si="15"/>
        <v>3612.5</v>
      </c>
      <c r="T22" s="63">
        <f t="shared" si="15"/>
        <v>3762.5</v>
      </c>
      <c r="U22" s="63">
        <f t="shared" si="15"/>
        <v>4187.5</v>
      </c>
      <c r="V22" s="63">
        <f t="shared" si="15"/>
        <v>4637.5</v>
      </c>
      <c r="W22" s="63">
        <f t="shared" si="15"/>
        <v>3762.5</v>
      </c>
      <c r="X22" s="63">
        <f t="shared" si="15"/>
        <v>4187.5</v>
      </c>
      <c r="Y22" s="63">
        <f t="shared" si="15"/>
        <v>3312.5</v>
      </c>
      <c r="Z22" s="63">
        <f t="shared" si="15"/>
        <v>3312.5</v>
      </c>
      <c r="AA22" s="63">
        <f t="shared" si="15"/>
        <v>3312.5</v>
      </c>
      <c r="AB22" s="63">
        <f t="shared" si="15"/>
        <v>1987.5</v>
      </c>
      <c r="AC22" s="63">
        <f t="shared" si="15"/>
        <v>2837.5</v>
      </c>
      <c r="AD22" s="63">
        <f t="shared" si="15"/>
        <v>4650</v>
      </c>
      <c r="AE22" s="63">
        <f t="shared" si="15"/>
        <v>5412.5</v>
      </c>
      <c r="AF22" s="63">
        <f t="shared" si="15"/>
        <v>5562.5</v>
      </c>
      <c r="AG22" s="63">
        <f t="shared" si="15"/>
        <v>6087.5</v>
      </c>
      <c r="AH22" s="63">
        <f t="shared" si="15"/>
        <v>6637.5</v>
      </c>
      <c r="AI22" s="63">
        <f t="shared" si="15"/>
        <v>5562.5</v>
      </c>
      <c r="AJ22" s="63">
        <f t="shared" si="15"/>
        <v>6087.5</v>
      </c>
      <c r="AK22" s="63">
        <f t="shared" ref="AK22:BL22" si="16">AK75</f>
        <v>4775</v>
      </c>
      <c r="AL22" s="63">
        <f t="shared" si="16"/>
        <v>4775</v>
      </c>
      <c r="AM22" s="63">
        <f t="shared" si="16"/>
        <v>4775</v>
      </c>
      <c r="AN22" s="63">
        <f t="shared" si="16"/>
        <v>2912.5</v>
      </c>
      <c r="AO22" s="63">
        <f t="shared" si="16"/>
        <v>2800</v>
      </c>
      <c r="AP22" s="63">
        <f t="shared" si="16"/>
        <v>4655</v>
      </c>
      <c r="AQ22" s="63">
        <f t="shared" si="16"/>
        <v>5180</v>
      </c>
      <c r="AR22" s="63">
        <f t="shared" si="16"/>
        <v>5390</v>
      </c>
      <c r="AS22" s="63">
        <f t="shared" si="16"/>
        <v>5880</v>
      </c>
      <c r="AT22" s="63">
        <f t="shared" si="16"/>
        <v>6405</v>
      </c>
      <c r="AU22" s="63">
        <f t="shared" si="16"/>
        <v>5390</v>
      </c>
      <c r="AV22" s="63">
        <f t="shared" si="16"/>
        <v>5880</v>
      </c>
      <c r="AW22" s="63">
        <f t="shared" si="16"/>
        <v>4830</v>
      </c>
      <c r="AX22" s="63">
        <f t="shared" si="16"/>
        <v>4830</v>
      </c>
      <c r="AY22" s="63">
        <f t="shared" si="16"/>
        <v>4830</v>
      </c>
      <c r="AZ22" s="63">
        <f t="shared" si="16"/>
        <v>2905</v>
      </c>
      <c r="BA22" s="63">
        <f t="shared" si="16"/>
        <v>1960</v>
      </c>
      <c r="BB22" s="63">
        <f t="shared" si="16"/>
        <v>3255</v>
      </c>
      <c r="BC22" s="63">
        <f t="shared" si="16"/>
        <v>3465</v>
      </c>
      <c r="BD22" s="63">
        <f t="shared" si="16"/>
        <v>3675</v>
      </c>
      <c r="BE22" s="63">
        <f t="shared" si="16"/>
        <v>4200</v>
      </c>
      <c r="BF22" s="63">
        <f t="shared" si="16"/>
        <v>4760</v>
      </c>
      <c r="BG22" s="63">
        <f t="shared" si="16"/>
        <v>3675</v>
      </c>
      <c r="BH22" s="63">
        <f t="shared" si="16"/>
        <v>4200</v>
      </c>
      <c r="BI22" s="63">
        <f t="shared" si="16"/>
        <v>3430</v>
      </c>
      <c r="BJ22" s="63">
        <f t="shared" si="16"/>
        <v>3430</v>
      </c>
      <c r="BK22" s="63">
        <f t="shared" si="16"/>
        <v>3430</v>
      </c>
      <c r="BL22" s="63">
        <f t="shared" si="16"/>
        <v>2065</v>
      </c>
      <c r="BN22" s="104">
        <f>BL20+BL22</f>
        <v>21640</v>
      </c>
    </row>
    <row r="23" spans="2:66" x14ac:dyDescent="0.15">
      <c r="B23" s="47" t="s">
        <v>661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33412.5</v>
      </c>
      <c r="R23" s="63">
        <f t="shared" si="17"/>
        <v>55687.5</v>
      </c>
      <c r="S23" s="63">
        <f t="shared" si="17"/>
        <v>63112.5</v>
      </c>
      <c r="T23" s="63">
        <f t="shared" si="17"/>
        <v>63262.5</v>
      </c>
      <c r="U23" s="63">
        <f t="shared" si="17"/>
        <v>70687.5</v>
      </c>
      <c r="V23" s="63">
        <f t="shared" si="17"/>
        <v>78137.5</v>
      </c>
      <c r="W23" s="63">
        <f t="shared" si="17"/>
        <v>63262.5</v>
      </c>
      <c r="X23" s="63">
        <f t="shared" si="17"/>
        <v>70687.5</v>
      </c>
      <c r="Y23" s="63">
        <f t="shared" si="17"/>
        <v>55812.5</v>
      </c>
      <c r="Z23" s="63">
        <f t="shared" si="17"/>
        <v>55812.5</v>
      </c>
      <c r="AA23" s="63">
        <f t="shared" si="17"/>
        <v>55812.5</v>
      </c>
      <c r="AB23" s="63">
        <f t="shared" si="17"/>
        <v>33487.5</v>
      </c>
      <c r="AC23" s="63">
        <f t="shared" si="17"/>
        <v>-54637.5</v>
      </c>
      <c r="AD23" s="63">
        <f t="shared" si="17"/>
        <v>-89400</v>
      </c>
      <c r="AE23" s="63">
        <f t="shared" si="17"/>
        <v>-104312.5</v>
      </c>
      <c r="AF23" s="63">
        <f t="shared" si="17"/>
        <v>-104162.5</v>
      </c>
      <c r="AG23" s="63">
        <f t="shared" si="17"/>
        <v>-114087.5</v>
      </c>
      <c r="AH23" s="63">
        <f t="shared" si="17"/>
        <v>-123987.5</v>
      </c>
      <c r="AI23" s="63">
        <f t="shared" si="17"/>
        <v>-104162.5</v>
      </c>
      <c r="AJ23" s="63">
        <f t="shared" si="17"/>
        <v>-114087.5</v>
      </c>
      <c r="AK23" s="63">
        <f t="shared" si="17"/>
        <v>-89275</v>
      </c>
      <c r="AL23" s="63">
        <f t="shared" si="17"/>
        <v>-89275</v>
      </c>
      <c r="AM23" s="63">
        <f t="shared" si="17"/>
        <v>-89275</v>
      </c>
      <c r="AN23" s="63">
        <f t="shared" si="17"/>
        <v>-54562.5</v>
      </c>
      <c r="AO23" s="63">
        <f t="shared" si="17"/>
        <v>-18581</v>
      </c>
      <c r="AP23" s="63">
        <f t="shared" si="17"/>
        <v>-30980</v>
      </c>
      <c r="AQ23" s="63">
        <f t="shared" si="17"/>
        <v>-34018.5</v>
      </c>
      <c r="AR23" s="63">
        <f t="shared" si="17"/>
        <v>-33808.5</v>
      </c>
      <c r="AS23" s="63">
        <f t="shared" si="17"/>
        <v>-36882</v>
      </c>
      <c r="AT23" s="63">
        <f t="shared" si="17"/>
        <v>-39920.5</v>
      </c>
      <c r="AU23" s="63">
        <f t="shared" si="17"/>
        <v>-33808.5</v>
      </c>
      <c r="AV23" s="63">
        <f t="shared" si="17"/>
        <v>-36882</v>
      </c>
      <c r="AW23" s="63">
        <f t="shared" si="17"/>
        <v>-30805</v>
      </c>
      <c r="AX23" s="63">
        <f t="shared" si="17"/>
        <v>-30805</v>
      </c>
      <c r="AY23" s="63">
        <f t="shared" si="17"/>
        <v>-30805</v>
      </c>
      <c r="AZ23" s="63">
        <f t="shared" si="17"/>
        <v>-18476</v>
      </c>
      <c r="BA23" s="63">
        <f t="shared" si="17"/>
        <v>-2087.8999999999992</v>
      </c>
      <c r="BB23" s="63">
        <f t="shared" si="17"/>
        <v>-3491.4999999999964</v>
      </c>
      <c r="BC23" s="63">
        <f t="shared" si="17"/>
        <v>-3281.5000000000009</v>
      </c>
      <c r="BD23" s="63">
        <f t="shared" si="17"/>
        <v>-3071.5000000000009</v>
      </c>
      <c r="BE23" s="63">
        <f t="shared" si="17"/>
        <v>-3895.7999999999984</v>
      </c>
      <c r="BF23" s="63">
        <f t="shared" si="17"/>
        <v>-4685.0999999999985</v>
      </c>
      <c r="BG23" s="63">
        <f t="shared" si="17"/>
        <v>-3071.5000000000009</v>
      </c>
      <c r="BH23" s="63">
        <f t="shared" si="17"/>
        <v>-3895.7999999999984</v>
      </c>
      <c r="BI23" s="63">
        <f t="shared" si="17"/>
        <v>-3316.4999999999964</v>
      </c>
      <c r="BJ23" s="63">
        <f t="shared" si="17"/>
        <v>-3316.4999999999964</v>
      </c>
      <c r="BK23" s="63">
        <f t="shared" si="17"/>
        <v>-3316.4999999999964</v>
      </c>
      <c r="BL23" s="63">
        <f t="shared" si="17"/>
        <v>-1982.8999999999992</v>
      </c>
      <c r="BN23" s="104">
        <f>BL21+BL22</f>
        <v>-1982.8999999999992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0.24647302904564317</v>
      </c>
      <c r="R24" s="96">
        <f t="shared" si="18"/>
        <v>0.24647302904564317</v>
      </c>
      <c r="S24" s="96">
        <f t="shared" si="18"/>
        <v>0.24647302904564317</v>
      </c>
      <c r="T24" s="96">
        <f t="shared" si="18"/>
        <v>0.24691418256330194</v>
      </c>
      <c r="U24" s="96">
        <f t="shared" si="18"/>
        <v>0.24686776967739119</v>
      </c>
      <c r="V24" s="96">
        <f t="shared" si="18"/>
        <v>0.24688968758639757</v>
      </c>
      <c r="W24" s="96">
        <f t="shared" si="18"/>
        <v>0.24691418256330194</v>
      </c>
      <c r="X24" s="96">
        <f t="shared" si="18"/>
        <v>0.24686776967739119</v>
      </c>
      <c r="Y24" s="96">
        <f t="shared" si="18"/>
        <v>0.24688968758639757</v>
      </c>
      <c r="Z24" s="96">
        <f t="shared" si="18"/>
        <v>0.24688968758639757</v>
      </c>
      <c r="AA24" s="96">
        <f t="shared" si="18"/>
        <v>0.24688968758639757</v>
      </c>
      <c r="AB24" s="96">
        <f t="shared" si="18"/>
        <v>0.24688968758639757</v>
      </c>
      <c r="AC24" s="96">
        <f t="shared" si="18"/>
        <v>-0.92704135737009541</v>
      </c>
      <c r="AD24" s="96">
        <f t="shared" si="18"/>
        <v>-0.92690513219284598</v>
      </c>
      <c r="AE24" s="96">
        <f t="shared" si="18"/>
        <v>-0.92711920897678035</v>
      </c>
      <c r="AF24" s="96">
        <f t="shared" si="18"/>
        <v>-0.92455342283368469</v>
      </c>
      <c r="AG24" s="96">
        <f t="shared" si="18"/>
        <v>-0.92462769729510685</v>
      </c>
      <c r="AH24" s="96">
        <f t="shared" si="18"/>
        <v>-0.92433137638617091</v>
      </c>
      <c r="AI24" s="96">
        <f t="shared" si="18"/>
        <v>-0.92455342283368469</v>
      </c>
      <c r="AJ24" s="96">
        <f t="shared" si="18"/>
        <v>-0.92462769729510685</v>
      </c>
      <c r="AK24" s="96">
        <f t="shared" si="18"/>
        <v>-0.92441107947191303</v>
      </c>
      <c r="AL24" s="96">
        <f t="shared" si="18"/>
        <v>-0.92441107947191303</v>
      </c>
      <c r="AM24" s="96">
        <f t="shared" si="18"/>
        <v>-0.92441107947191303</v>
      </c>
      <c r="AN24" s="96">
        <f t="shared" si="18"/>
        <v>-0.92459224740521073</v>
      </c>
      <c r="AO24" s="96">
        <f t="shared" si="18"/>
        <v>-0.49026385224274405</v>
      </c>
      <c r="AP24" s="96">
        <f t="shared" si="18"/>
        <v>-0.49053914971102841</v>
      </c>
      <c r="AQ24" s="96">
        <f t="shared" si="18"/>
        <v>-0.4892636272112757</v>
      </c>
      <c r="AR24" s="96">
        <f t="shared" si="18"/>
        <v>-0.48477917981072555</v>
      </c>
      <c r="AS24" s="96">
        <f t="shared" si="18"/>
        <v>-0.48477917981072555</v>
      </c>
      <c r="AT24" s="96">
        <f t="shared" si="18"/>
        <v>-0.48414892971924078</v>
      </c>
      <c r="AU24" s="96">
        <f t="shared" si="18"/>
        <v>-0.48477917981072555</v>
      </c>
      <c r="AV24" s="96">
        <f t="shared" si="18"/>
        <v>-0.48477917981072555</v>
      </c>
      <c r="AW24" s="96">
        <f t="shared" si="18"/>
        <v>-0.48642033791252171</v>
      </c>
      <c r="AX24" s="96">
        <f t="shared" si="18"/>
        <v>-0.48642033791252171</v>
      </c>
      <c r="AY24" s="96">
        <f t="shared" si="18"/>
        <v>-0.48642033791252171</v>
      </c>
      <c r="AZ24" s="96">
        <f t="shared" si="18"/>
        <v>-0.48614655966320219</v>
      </c>
      <c r="BA24" s="96">
        <f t="shared" si="18"/>
        <v>-9.695379614580911E-2</v>
      </c>
      <c r="BB24" s="96">
        <f t="shared" si="18"/>
        <v>-9.731047937569666E-2</v>
      </c>
      <c r="BC24" s="96">
        <f t="shared" si="18"/>
        <v>-9.0925464117484089E-2</v>
      </c>
      <c r="BD24" s="96">
        <f t="shared" si="18"/>
        <v>-8.4614325068870552E-2</v>
      </c>
      <c r="BE24" s="96">
        <f t="shared" si="18"/>
        <v>-8.9868512110726606E-2</v>
      </c>
      <c r="BF24" s="96">
        <f t="shared" si="18"/>
        <v>-9.2893823733518358E-2</v>
      </c>
      <c r="BG24" s="96">
        <f t="shared" si="18"/>
        <v>-8.4614325068870552E-2</v>
      </c>
      <c r="BH24" s="96">
        <f t="shared" si="18"/>
        <v>-8.9868512110726606E-2</v>
      </c>
      <c r="BI24" s="96">
        <f t="shared" si="18"/>
        <v>-9.1984468173623532E-2</v>
      </c>
      <c r="BJ24" s="96">
        <f t="shared" si="18"/>
        <v>-9.1984468173623532E-2</v>
      </c>
      <c r="BK24" s="96">
        <f t="shared" si="18"/>
        <v>-9.1984468173623532E-2</v>
      </c>
      <c r="BL24" s="96">
        <f t="shared" si="18"/>
        <v>-9.1631238447319741E-2</v>
      </c>
      <c r="BN24" s="178">
        <f>BN23/BN22</f>
        <v>-9.1631238447319741E-2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7</v>
      </c>
      <c r="R27" s="101">
        <f t="shared" si="19"/>
        <v>11</v>
      </c>
      <c r="S27" s="101">
        <f t="shared" si="19"/>
        <v>12</v>
      </c>
      <c r="T27" s="101">
        <f t="shared" si="19"/>
        <v>12</v>
      </c>
      <c r="U27" s="101">
        <f t="shared" si="19"/>
        <v>13</v>
      </c>
      <c r="V27" s="101">
        <f t="shared" si="19"/>
        <v>14</v>
      </c>
      <c r="W27" s="101">
        <f t="shared" si="19"/>
        <v>12</v>
      </c>
      <c r="X27" s="101">
        <f t="shared" si="19"/>
        <v>13</v>
      </c>
      <c r="Y27" s="101">
        <f t="shared" si="19"/>
        <v>11</v>
      </c>
      <c r="Z27" s="101">
        <f t="shared" si="19"/>
        <v>11</v>
      </c>
      <c r="AA27" s="101">
        <f t="shared" si="19"/>
        <v>11</v>
      </c>
      <c r="AB27" s="101">
        <f t="shared" si="19"/>
        <v>7</v>
      </c>
      <c r="AC27" s="101">
        <f t="shared" si="19"/>
        <v>18</v>
      </c>
      <c r="AD27" s="101">
        <f t="shared" si="19"/>
        <v>29</v>
      </c>
      <c r="AE27" s="101">
        <f t="shared" si="19"/>
        <v>32</v>
      </c>
      <c r="AF27" s="101">
        <f t="shared" si="19"/>
        <v>32</v>
      </c>
      <c r="AG27" s="101">
        <f t="shared" si="19"/>
        <v>35</v>
      </c>
      <c r="AH27" s="101">
        <f t="shared" si="19"/>
        <v>39</v>
      </c>
      <c r="AI27" s="101">
        <f t="shared" si="19"/>
        <v>32</v>
      </c>
      <c r="AJ27" s="101">
        <f t="shared" si="19"/>
        <v>35</v>
      </c>
      <c r="AK27" s="101">
        <f t="shared" ref="AK27:BL27" si="20">AK67</f>
        <v>29</v>
      </c>
      <c r="AL27" s="101">
        <f t="shared" si="20"/>
        <v>29</v>
      </c>
      <c r="AM27" s="101">
        <f t="shared" si="20"/>
        <v>29</v>
      </c>
      <c r="AN27" s="101">
        <f t="shared" si="20"/>
        <v>18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103950</v>
      </c>
      <c r="R28" s="180">
        <f t="shared" si="21"/>
        <v>163350</v>
      </c>
      <c r="S28" s="180">
        <f t="shared" si="21"/>
        <v>178200</v>
      </c>
      <c r="T28" s="180">
        <f t="shared" si="21"/>
        <v>178200</v>
      </c>
      <c r="U28" s="180">
        <f t="shared" si="21"/>
        <v>193050</v>
      </c>
      <c r="V28" s="180">
        <f t="shared" si="21"/>
        <v>207900</v>
      </c>
      <c r="W28" s="180">
        <f t="shared" si="21"/>
        <v>178200</v>
      </c>
      <c r="X28" s="180">
        <f t="shared" si="21"/>
        <v>193050</v>
      </c>
      <c r="Y28" s="180">
        <f t="shared" si="21"/>
        <v>163350</v>
      </c>
      <c r="Z28" s="180">
        <f t="shared" si="21"/>
        <v>163350</v>
      </c>
      <c r="AA28" s="180">
        <f t="shared" si="21"/>
        <v>163350</v>
      </c>
      <c r="AB28" s="180">
        <f t="shared" si="21"/>
        <v>103950</v>
      </c>
      <c r="AC28" s="180">
        <f t="shared" si="21"/>
        <v>91800</v>
      </c>
      <c r="AD28" s="180">
        <f t="shared" si="21"/>
        <v>147900</v>
      </c>
      <c r="AE28" s="180">
        <f t="shared" si="21"/>
        <v>163200</v>
      </c>
      <c r="AF28" s="180">
        <f t="shared" si="21"/>
        <v>163200</v>
      </c>
      <c r="AG28" s="180">
        <f t="shared" si="21"/>
        <v>178500</v>
      </c>
      <c r="AH28" s="180">
        <f t="shared" si="21"/>
        <v>198900</v>
      </c>
      <c r="AI28" s="180">
        <f t="shared" si="21"/>
        <v>163200</v>
      </c>
      <c r="AJ28" s="180">
        <f t="shared" si="21"/>
        <v>178500</v>
      </c>
      <c r="AK28" s="180">
        <f t="shared" ref="AK28:BL28" si="22">AK27*AK47</f>
        <v>147900</v>
      </c>
      <c r="AL28" s="180">
        <f t="shared" si="22"/>
        <v>147900</v>
      </c>
      <c r="AM28" s="180">
        <f t="shared" si="22"/>
        <v>147900</v>
      </c>
      <c r="AN28" s="180">
        <f t="shared" si="22"/>
        <v>91800</v>
      </c>
      <c r="AO28" s="180">
        <f t="shared" si="22"/>
        <v>146250</v>
      </c>
      <c r="AP28" s="180">
        <f t="shared" si="22"/>
        <v>234000</v>
      </c>
      <c r="AQ28" s="180">
        <f t="shared" si="22"/>
        <v>263250</v>
      </c>
      <c r="AR28" s="180">
        <f t="shared" si="22"/>
        <v>263250</v>
      </c>
      <c r="AS28" s="180">
        <f t="shared" si="22"/>
        <v>292500</v>
      </c>
      <c r="AT28" s="180">
        <f t="shared" si="22"/>
        <v>321750</v>
      </c>
      <c r="AU28" s="180">
        <f t="shared" si="22"/>
        <v>263250</v>
      </c>
      <c r="AV28" s="180">
        <f t="shared" si="22"/>
        <v>292500</v>
      </c>
      <c r="AW28" s="180">
        <f t="shared" si="22"/>
        <v>234000</v>
      </c>
      <c r="AX28" s="180">
        <f t="shared" si="22"/>
        <v>234000</v>
      </c>
      <c r="AY28" s="180">
        <f t="shared" si="22"/>
        <v>234000</v>
      </c>
      <c r="AZ28" s="180">
        <f t="shared" si="22"/>
        <v>146250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24500</v>
      </c>
      <c r="R29" s="63">
        <f t="shared" si="23"/>
        <v>38500</v>
      </c>
      <c r="S29" s="63">
        <f t="shared" si="23"/>
        <v>42000</v>
      </c>
      <c r="T29" s="63">
        <f t="shared" si="23"/>
        <v>42000</v>
      </c>
      <c r="U29" s="63">
        <f t="shared" si="23"/>
        <v>45500</v>
      </c>
      <c r="V29" s="63">
        <f t="shared" si="23"/>
        <v>49000</v>
      </c>
      <c r="W29" s="63">
        <f t="shared" si="23"/>
        <v>42000</v>
      </c>
      <c r="X29" s="63">
        <f t="shared" si="23"/>
        <v>45500</v>
      </c>
      <c r="Y29" s="63">
        <f t="shared" si="23"/>
        <v>38500</v>
      </c>
      <c r="Z29" s="63">
        <f t="shared" si="23"/>
        <v>38500</v>
      </c>
      <c r="AA29" s="63">
        <f t="shared" si="23"/>
        <v>38500</v>
      </c>
      <c r="AB29" s="63">
        <f t="shared" si="23"/>
        <v>24500</v>
      </c>
      <c r="AC29" s="63">
        <f t="shared" si="23"/>
        <v>-94050</v>
      </c>
      <c r="AD29" s="63">
        <f t="shared" si="23"/>
        <v>-151525</v>
      </c>
      <c r="AE29" s="63">
        <f t="shared" si="23"/>
        <v>-167200</v>
      </c>
      <c r="AF29" s="63">
        <f t="shared" si="23"/>
        <v>-167200</v>
      </c>
      <c r="AG29" s="63">
        <f t="shared" si="23"/>
        <v>-182875</v>
      </c>
      <c r="AH29" s="63">
        <f t="shared" si="23"/>
        <v>-203775</v>
      </c>
      <c r="AI29" s="63">
        <f t="shared" si="23"/>
        <v>-167200</v>
      </c>
      <c r="AJ29" s="63">
        <f t="shared" si="23"/>
        <v>-182875</v>
      </c>
      <c r="AK29" s="63">
        <f t="shared" ref="AK29:BL29" si="24">AK27*AK59</f>
        <v>-151525</v>
      </c>
      <c r="AL29" s="63">
        <f t="shared" si="24"/>
        <v>-151525</v>
      </c>
      <c r="AM29" s="63">
        <f t="shared" si="24"/>
        <v>-151525</v>
      </c>
      <c r="AN29" s="63">
        <f t="shared" si="24"/>
        <v>-94050</v>
      </c>
      <c r="AO29" s="63">
        <f t="shared" si="24"/>
        <v>-89087.5</v>
      </c>
      <c r="AP29" s="63">
        <f t="shared" si="24"/>
        <v>-142540</v>
      </c>
      <c r="AQ29" s="63">
        <f t="shared" si="24"/>
        <v>-160357.5</v>
      </c>
      <c r="AR29" s="63">
        <f t="shared" si="24"/>
        <v>-160357.5</v>
      </c>
      <c r="AS29" s="63">
        <f t="shared" si="24"/>
        <v>-178175</v>
      </c>
      <c r="AT29" s="63">
        <f t="shared" si="24"/>
        <v>-195992.5</v>
      </c>
      <c r="AU29" s="63">
        <f t="shared" si="24"/>
        <v>-160357.5</v>
      </c>
      <c r="AV29" s="63">
        <f t="shared" si="24"/>
        <v>-178175</v>
      </c>
      <c r="AW29" s="63">
        <f t="shared" si="24"/>
        <v>-142540</v>
      </c>
      <c r="AX29" s="63">
        <f t="shared" si="24"/>
        <v>-142540</v>
      </c>
      <c r="AY29" s="63">
        <f t="shared" si="24"/>
        <v>-142540</v>
      </c>
      <c r="AZ29" s="63">
        <f t="shared" si="24"/>
        <v>-89087.5</v>
      </c>
      <c r="BA29" s="63">
        <f t="shared" si="24"/>
        <v>-40478.999999999993</v>
      </c>
      <c r="BB29" s="63">
        <f t="shared" si="24"/>
        <v>-64766.399999999965</v>
      </c>
      <c r="BC29" s="63">
        <f t="shared" si="24"/>
        <v>-72862.200000000012</v>
      </c>
      <c r="BD29" s="63">
        <f t="shared" si="24"/>
        <v>-72862.200000000012</v>
      </c>
      <c r="BE29" s="63">
        <f t="shared" si="24"/>
        <v>-80957.999999999985</v>
      </c>
      <c r="BF29" s="63">
        <f t="shared" si="24"/>
        <v>-87704.499999999985</v>
      </c>
      <c r="BG29" s="63">
        <f t="shared" si="24"/>
        <v>-72862.200000000012</v>
      </c>
      <c r="BH29" s="63">
        <f t="shared" si="24"/>
        <v>-80957.999999999985</v>
      </c>
      <c r="BI29" s="63">
        <f t="shared" si="24"/>
        <v>-64766.399999999965</v>
      </c>
      <c r="BJ29" s="63">
        <f t="shared" si="24"/>
        <v>-64766.399999999965</v>
      </c>
      <c r="BK29" s="63">
        <f t="shared" si="24"/>
        <v>-64766.399999999965</v>
      </c>
      <c r="BL29" s="63">
        <f t="shared" si="24"/>
        <v>-40478.999999999993</v>
      </c>
      <c r="BN29" s="104">
        <f>BL28+BL30</f>
        <v>212902.5</v>
      </c>
    </row>
    <row r="30" spans="2:66" x14ac:dyDescent="0.15">
      <c r="B30" s="47" t="s">
        <v>666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1356.25</v>
      </c>
      <c r="R30" s="63">
        <f t="shared" si="25"/>
        <v>2131.25</v>
      </c>
      <c r="S30" s="63">
        <f t="shared" si="25"/>
        <v>2325</v>
      </c>
      <c r="T30" s="63">
        <f t="shared" si="25"/>
        <v>2662.5</v>
      </c>
      <c r="U30" s="63">
        <f t="shared" si="25"/>
        <v>3025</v>
      </c>
      <c r="V30" s="63">
        <f t="shared" si="25"/>
        <v>3218.75</v>
      </c>
      <c r="W30" s="63">
        <f t="shared" si="25"/>
        <v>2662.5</v>
      </c>
      <c r="X30" s="63">
        <f t="shared" si="25"/>
        <v>3025</v>
      </c>
      <c r="Y30" s="63">
        <f t="shared" si="25"/>
        <v>2468.75</v>
      </c>
      <c r="Z30" s="63">
        <f t="shared" si="25"/>
        <v>2468.75</v>
      </c>
      <c r="AA30" s="63">
        <f t="shared" si="25"/>
        <v>2468.75</v>
      </c>
      <c r="AB30" s="63">
        <f t="shared" si="25"/>
        <v>1525</v>
      </c>
      <c r="AC30" s="63">
        <f t="shared" si="25"/>
        <v>5231.25</v>
      </c>
      <c r="AD30" s="63">
        <f t="shared" si="25"/>
        <v>8375</v>
      </c>
      <c r="AE30" s="63">
        <f t="shared" si="25"/>
        <v>9215</v>
      </c>
      <c r="AF30" s="63">
        <f t="shared" si="25"/>
        <v>9597.5</v>
      </c>
      <c r="AG30" s="63">
        <f t="shared" si="25"/>
        <v>10628.75</v>
      </c>
      <c r="AH30" s="63">
        <f t="shared" si="25"/>
        <v>11685</v>
      </c>
      <c r="AI30" s="63">
        <f t="shared" si="25"/>
        <v>9597.5</v>
      </c>
      <c r="AJ30" s="63">
        <f t="shared" si="25"/>
        <v>10628.75</v>
      </c>
      <c r="AK30" s="63">
        <f t="shared" ref="AK30:BL30" si="26">AK80</f>
        <v>8757.5</v>
      </c>
      <c r="AL30" s="63">
        <f t="shared" si="26"/>
        <v>8757.5</v>
      </c>
      <c r="AM30" s="63">
        <f t="shared" si="26"/>
        <v>8757.5</v>
      </c>
      <c r="AN30" s="63">
        <f t="shared" si="26"/>
        <v>5422.5</v>
      </c>
      <c r="AO30" s="63">
        <f t="shared" si="26"/>
        <v>10750</v>
      </c>
      <c r="AP30" s="63">
        <f t="shared" si="26"/>
        <v>17200</v>
      </c>
      <c r="AQ30" s="63">
        <f t="shared" si="26"/>
        <v>19147.5</v>
      </c>
      <c r="AR30" s="63">
        <f t="shared" si="26"/>
        <v>19552.5</v>
      </c>
      <c r="AS30" s="63">
        <f t="shared" si="26"/>
        <v>21702.5</v>
      </c>
      <c r="AT30" s="63">
        <f t="shared" si="26"/>
        <v>23852.5</v>
      </c>
      <c r="AU30" s="63">
        <f t="shared" si="26"/>
        <v>19552.5</v>
      </c>
      <c r="AV30" s="63">
        <f t="shared" si="26"/>
        <v>21702.5</v>
      </c>
      <c r="AW30" s="63">
        <f t="shared" si="26"/>
        <v>17605</v>
      </c>
      <c r="AX30" s="63">
        <f t="shared" si="26"/>
        <v>17605</v>
      </c>
      <c r="AY30" s="63">
        <f t="shared" si="26"/>
        <v>17605</v>
      </c>
      <c r="AZ30" s="63">
        <f t="shared" si="26"/>
        <v>10952.5</v>
      </c>
      <c r="BA30" s="63">
        <f t="shared" si="26"/>
        <v>16950</v>
      </c>
      <c r="BB30" s="63">
        <f t="shared" si="26"/>
        <v>27120</v>
      </c>
      <c r="BC30" s="63">
        <f t="shared" si="26"/>
        <v>30307.5</v>
      </c>
      <c r="BD30" s="63">
        <f t="shared" si="26"/>
        <v>30712.5</v>
      </c>
      <c r="BE30" s="63">
        <f t="shared" si="26"/>
        <v>34102.5</v>
      </c>
      <c r="BF30" s="63">
        <f t="shared" si="26"/>
        <v>37265</v>
      </c>
      <c r="BG30" s="63">
        <f t="shared" si="26"/>
        <v>30712.5</v>
      </c>
      <c r="BH30" s="63">
        <f t="shared" si="26"/>
        <v>34102.5</v>
      </c>
      <c r="BI30" s="63">
        <f t="shared" si="26"/>
        <v>27525</v>
      </c>
      <c r="BJ30" s="63">
        <f t="shared" si="26"/>
        <v>27525</v>
      </c>
      <c r="BK30" s="63">
        <f t="shared" si="26"/>
        <v>27525</v>
      </c>
      <c r="BL30" s="63">
        <f t="shared" si="26"/>
        <v>17152.5</v>
      </c>
      <c r="BN30" s="104">
        <f>BL29+BL30</f>
        <v>-23326.499999999993</v>
      </c>
    </row>
    <row r="31" spans="2:66" x14ac:dyDescent="0.15">
      <c r="B31" s="47" t="s">
        <v>661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25856.25</v>
      </c>
      <c r="R31" s="63">
        <f t="shared" si="27"/>
        <v>40631.25</v>
      </c>
      <c r="S31" s="63">
        <f t="shared" si="27"/>
        <v>44325</v>
      </c>
      <c r="T31" s="63">
        <f t="shared" si="27"/>
        <v>44662.5</v>
      </c>
      <c r="U31" s="63">
        <f t="shared" si="27"/>
        <v>48525</v>
      </c>
      <c r="V31" s="63">
        <f t="shared" si="27"/>
        <v>52218.75</v>
      </c>
      <c r="W31" s="63">
        <f t="shared" si="27"/>
        <v>44662.5</v>
      </c>
      <c r="X31" s="63">
        <f t="shared" si="27"/>
        <v>48525</v>
      </c>
      <c r="Y31" s="63">
        <f t="shared" si="27"/>
        <v>40968.75</v>
      </c>
      <c r="Z31" s="63">
        <f t="shared" si="27"/>
        <v>40968.75</v>
      </c>
      <c r="AA31" s="63">
        <f t="shared" si="27"/>
        <v>40968.75</v>
      </c>
      <c r="AB31" s="63">
        <f t="shared" si="27"/>
        <v>26025</v>
      </c>
      <c r="AC31" s="63">
        <f t="shared" si="27"/>
        <v>-88818.75</v>
      </c>
      <c r="AD31" s="63">
        <f t="shared" si="27"/>
        <v>-143150</v>
      </c>
      <c r="AE31" s="63">
        <f t="shared" si="27"/>
        <v>-157985</v>
      </c>
      <c r="AF31" s="63">
        <f t="shared" si="27"/>
        <v>-157602.5</v>
      </c>
      <c r="AG31" s="63">
        <f t="shared" si="27"/>
        <v>-172246.25</v>
      </c>
      <c r="AH31" s="63">
        <f t="shared" si="27"/>
        <v>-192090</v>
      </c>
      <c r="AI31" s="63">
        <f t="shared" si="27"/>
        <v>-157602.5</v>
      </c>
      <c r="AJ31" s="63">
        <f t="shared" si="27"/>
        <v>-172246.25</v>
      </c>
      <c r="AK31" s="63">
        <f t="shared" si="27"/>
        <v>-142767.5</v>
      </c>
      <c r="AL31" s="63">
        <f t="shared" si="27"/>
        <v>-142767.5</v>
      </c>
      <c r="AM31" s="63">
        <f t="shared" si="27"/>
        <v>-142767.5</v>
      </c>
      <c r="AN31" s="63">
        <f t="shared" si="27"/>
        <v>-88627.5</v>
      </c>
      <c r="AO31" s="63">
        <f t="shared" si="27"/>
        <v>-78337.5</v>
      </c>
      <c r="AP31" s="63">
        <f t="shared" si="27"/>
        <v>-125340</v>
      </c>
      <c r="AQ31" s="63">
        <f t="shared" si="27"/>
        <v>-141210</v>
      </c>
      <c r="AR31" s="63">
        <f t="shared" si="27"/>
        <v>-140805</v>
      </c>
      <c r="AS31" s="63">
        <f t="shared" si="27"/>
        <v>-156472.5</v>
      </c>
      <c r="AT31" s="63">
        <f t="shared" si="27"/>
        <v>-172140</v>
      </c>
      <c r="AU31" s="63">
        <f t="shared" si="27"/>
        <v>-140805</v>
      </c>
      <c r="AV31" s="63">
        <f t="shared" si="27"/>
        <v>-156472.5</v>
      </c>
      <c r="AW31" s="63">
        <f t="shared" si="27"/>
        <v>-124935</v>
      </c>
      <c r="AX31" s="63">
        <f t="shared" si="27"/>
        <v>-124935</v>
      </c>
      <c r="AY31" s="63">
        <f t="shared" si="27"/>
        <v>-124935</v>
      </c>
      <c r="AZ31" s="63">
        <f t="shared" si="27"/>
        <v>-78135</v>
      </c>
      <c r="BA31" s="63">
        <f t="shared" si="27"/>
        <v>-23528.999999999993</v>
      </c>
      <c r="BB31" s="63">
        <f t="shared" si="27"/>
        <v>-37646.399999999965</v>
      </c>
      <c r="BC31" s="63">
        <f t="shared" si="27"/>
        <v>-42554.700000000012</v>
      </c>
      <c r="BD31" s="63">
        <f t="shared" si="27"/>
        <v>-42149.700000000012</v>
      </c>
      <c r="BE31" s="63">
        <f t="shared" si="27"/>
        <v>-46855.499999999985</v>
      </c>
      <c r="BF31" s="63">
        <f t="shared" si="27"/>
        <v>-50439.499999999985</v>
      </c>
      <c r="BG31" s="63">
        <f t="shared" si="27"/>
        <v>-42149.700000000012</v>
      </c>
      <c r="BH31" s="63">
        <f t="shared" si="27"/>
        <v>-46855.499999999985</v>
      </c>
      <c r="BI31" s="63">
        <f t="shared" si="27"/>
        <v>-37241.399999999965</v>
      </c>
      <c r="BJ31" s="63">
        <f t="shared" si="27"/>
        <v>-37241.399999999965</v>
      </c>
      <c r="BK31" s="63">
        <f t="shared" si="27"/>
        <v>-37241.399999999965</v>
      </c>
      <c r="BL31" s="63">
        <f t="shared" si="27"/>
        <v>-23326.499999999993</v>
      </c>
      <c r="BN31" s="178">
        <f>BN30/BN29</f>
        <v>-0.10956423715080843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0.24553385957623597</v>
      </c>
      <c r="R32" s="96">
        <f t="shared" si="28"/>
        <v>0.24553385957623597</v>
      </c>
      <c r="S32" s="96">
        <f t="shared" si="28"/>
        <v>0.24553385957623597</v>
      </c>
      <c r="T32" s="96">
        <f t="shared" si="28"/>
        <v>0.24694173750777523</v>
      </c>
      <c r="U32" s="96">
        <f t="shared" si="28"/>
        <v>0.24748183093204132</v>
      </c>
      <c r="V32" s="96">
        <f t="shared" si="28"/>
        <v>0.24734302377216613</v>
      </c>
      <c r="W32" s="96">
        <f t="shared" si="28"/>
        <v>0.24694173750777523</v>
      </c>
      <c r="X32" s="96">
        <f t="shared" si="28"/>
        <v>0.24748183093204132</v>
      </c>
      <c r="Y32" s="96">
        <f t="shared" si="28"/>
        <v>0.24706946590780596</v>
      </c>
      <c r="Z32" s="96">
        <f t="shared" si="28"/>
        <v>0.24706946590780596</v>
      </c>
      <c r="AA32" s="96">
        <f t="shared" si="28"/>
        <v>0.24706946590780596</v>
      </c>
      <c r="AB32" s="96">
        <f t="shared" si="28"/>
        <v>0.24674093387058546</v>
      </c>
      <c r="AC32" s="96">
        <f t="shared" si="28"/>
        <v>-0.91536231884057973</v>
      </c>
      <c r="AD32" s="96">
        <f t="shared" si="28"/>
        <v>-0.91601343784994405</v>
      </c>
      <c r="AE32" s="96">
        <f t="shared" si="28"/>
        <v>-0.91630658585389901</v>
      </c>
      <c r="AF32" s="96">
        <f t="shared" si="28"/>
        <v>-0.91206470001012752</v>
      </c>
      <c r="AG32" s="96">
        <f t="shared" si="28"/>
        <v>-0.91073541172349526</v>
      </c>
      <c r="AH32" s="96">
        <f t="shared" si="28"/>
        <v>-0.91217323171166043</v>
      </c>
      <c r="AI32" s="96">
        <f t="shared" si="28"/>
        <v>-0.91206470001012752</v>
      </c>
      <c r="AJ32" s="96">
        <f t="shared" si="28"/>
        <v>-0.91073541172349526</v>
      </c>
      <c r="AK32" s="96">
        <f t="shared" ref="AK32:BL32" si="29">IF(AK30+AK28&gt;0,(+AK31/(AK30+AK28)),0)</f>
        <v>-0.91133523770007818</v>
      </c>
      <c r="AL32" s="96">
        <f t="shared" si="29"/>
        <v>-0.91133523770007818</v>
      </c>
      <c r="AM32" s="96">
        <f t="shared" si="29"/>
        <v>-0.91133523770007818</v>
      </c>
      <c r="AN32" s="96">
        <f t="shared" si="29"/>
        <v>-0.91159453830131909</v>
      </c>
      <c r="AO32" s="96">
        <f t="shared" si="29"/>
        <v>-0.49896496815286623</v>
      </c>
      <c r="AP32" s="96">
        <f t="shared" si="29"/>
        <v>-0.49896496815286623</v>
      </c>
      <c r="AQ32" s="96">
        <f t="shared" si="29"/>
        <v>-0.50003983746315039</v>
      </c>
      <c r="AR32" s="96">
        <f t="shared" si="29"/>
        <v>-0.49789163815737131</v>
      </c>
      <c r="AS32" s="96">
        <f t="shared" si="29"/>
        <v>-0.49799890198200203</v>
      </c>
      <c r="AT32" s="96">
        <f t="shared" si="29"/>
        <v>-0.49808667472023493</v>
      </c>
      <c r="AU32" s="96">
        <f t="shared" si="29"/>
        <v>-0.49789163815737131</v>
      </c>
      <c r="AV32" s="96">
        <f t="shared" si="29"/>
        <v>-0.49799890198200203</v>
      </c>
      <c r="AW32" s="96">
        <f t="shared" si="29"/>
        <v>-0.49655213529142905</v>
      </c>
      <c r="AX32" s="96">
        <f t="shared" si="29"/>
        <v>-0.49655213529142905</v>
      </c>
      <c r="AY32" s="96">
        <f t="shared" si="29"/>
        <v>-0.49655213529142905</v>
      </c>
      <c r="AZ32" s="96">
        <f t="shared" si="29"/>
        <v>-0.49703408024681539</v>
      </c>
      <c r="BA32" s="96">
        <f t="shared" si="29"/>
        <v>-0.11062059238363889</v>
      </c>
      <c r="BB32" s="96">
        <f t="shared" si="29"/>
        <v>-0.11062059238363882</v>
      </c>
      <c r="BC32" s="96">
        <f t="shared" si="29"/>
        <v>-0.11120832598341862</v>
      </c>
      <c r="BD32" s="96">
        <f t="shared" si="29"/>
        <v>-0.11003348017621148</v>
      </c>
      <c r="BE32" s="96">
        <f t="shared" si="29"/>
        <v>-0.11009216346238564</v>
      </c>
      <c r="BF32" s="96">
        <f t="shared" si="29"/>
        <v>-0.10932074817399594</v>
      </c>
      <c r="BG32" s="96">
        <f t="shared" si="29"/>
        <v>-0.11003348017621148</v>
      </c>
      <c r="BH32" s="96">
        <f t="shared" si="29"/>
        <v>-0.11009216346238564</v>
      </c>
      <c r="BI32" s="96">
        <f t="shared" si="29"/>
        <v>-0.10930046224961469</v>
      </c>
      <c r="BJ32" s="96">
        <f t="shared" si="29"/>
        <v>-0.10930046224961469</v>
      </c>
      <c r="BK32" s="96">
        <f t="shared" si="29"/>
        <v>-0.10930046224961469</v>
      </c>
      <c r="BL32" s="96">
        <f t="shared" si="29"/>
        <v>-0.10956423715080843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237600</v>
      </c>
      <c r="R36" s="63">
        <f t="shared" si="32"/>
        <v>386100</v>
      </c>
      <c r="S36" s="63">
        <f t="shared" si="32"/>
        <v>430650</v>
      </c>
      <c r="T36" s="63">
        <f t="shared" si="32"/>
        <v>430650</v>
      </c>
      <c r="U36" s="63">
        <f t="shared" si="32"/>
        <v>475200</v>
      </c>
      <c r="V36" s="63">
        <f t="shared" si="32"/>
        <v>519750</v>
      </c>
      <c r="W36" s="63">
        <f t="shared" si="32"/>
        <v>430650</v>
      </c>
      <c r="X36" s="63">
        <f t="shared" si="32"/>
        <v>475200</v>
      </c>
      <c r="Y36" s="63">
        <f t="shared" si="32"/>
        <v>386100</v>
      </c>
      <c r="Z36" s="63">
        <f t="shared" si="32"/>
        <v>386100</v>
      </c>
      <c r="AA36" s="63">
        <f t="shared" si="32"/>
        <v>386100</v>
      </c>
      <c r="AB36" s="63">
        <f t="shared" si="32"/>
        <v>237600</v>
      </c>
      <c r="AC36" s="63">
        <f t="shared" si="32"/>
        <v>147900</v>
      </c>
      <c r="AD36" s="63">
        <f t="shared" si="32"/>
        <v>239700</v>
      </c>
      <c r="AE36" s="63">
        <f t="shared" si="32"/>
        <v>270300</v>
      </c>
      <c r="AF36" s="63">
        <f t="shared" si="32"/>
        <v>270300</v>
      </c>
      <c r="AG36" s="63">
        <f t="shared" si="32"/>
        <v>295800</v>
      </c>
      <c r="AH36" s="63">
        <f t="shared" si="32"/>
        <v>326400</v>
      </c>
      <c r="AI36" s="63">
        <f t="shared" si="32"/>
        <v>270300</v>
      </c>
      <c r="AJ36" s="63">
        <f t="shared" si="32"/>
        <v>295800</v>
      </c>
      <c r="AK36" s="63">
        <f t="shared" ref="AK36:BL36" si="33">AK28+AK20</f>
        <v>239700</v>
      </c>
      <c r="AL36" s="63">
        <f t="shared" si="33"/>
        <v>239700</v>
      </c>
      <c r="AM36" s="63">
        <f t="shared" si="33"/>
        <v>239700</v>
      </c>
      <c r="AN36" s="63">
        <f t="shared" si="33"/>
        <v>147900</v>
      </c>
      <c r="AO36" s="63">
        <f t="shared" si="33"/>
        <v>181350</v>
      </c>
      <c r="AP36" s="63">
        <f t="shared" si="33"/>
        <v>292500</v>
      </c>
      <c r="AQ36" s="63">
        <f t="shared" si="33"/>
        <v>327600</v>
      </c>
      <c r="AR36" s="63">
        <f t="shared" si="33"/>
        <v>327600</v>
      </c>
      <c r="AS36" s="63">
        <f t="shared" si="33"/>
        <v>362700</v>
      </c>
      <c r="AT36" s="63">
        <f t="shared" si="33"/>
        <v>397800</v>
      </c>
      <c r="AU36" s="63">
        <f t="shared" si="33"/>
        <v>327600</v>
      </c>
      <c r="AV36" s="63">
        <f t="shared" si="33"/>
        <v>362700</v>
      </c>
      <c r="AW36" s="63">
        <f t="shared" si="33"/>
        <v>292500</v>
      </c>
      <c r="AX36" s="63">
        <f t="shared" si="33"/>
        <v>292500</v>
      </c>
      <c r="AY36" s="63">
        <f t="shared" si="33"/>
        <v>292500</v>
      </c>
      <c r="AZ36" s="63">
        <f t="shared" si="33"/>
        <v>181350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56000</v>
      </c>
      <c r="R37" s="63">
        <f t="shared" si="34"/>
        <v>91000</v>
      </c>
      <c r="S37" s="63">
        <f t="shared" si="34"/>
        <v>101500</v>
      </c>
      <c r="T37" s="63">
        <f t="shared" si="34"/>
        <v>101500</v>
      </c>
      <c r="U37" s="63">
        <f t="shared" si="34"/>
        <v>112000</v>
      </c>
      <c r="V37" s="63">
        <f t="shared" si="34"/>
        <v>122500</v>
      </c>
      <c r="W37" s="63">
        <f t="shared" si="34"/>
        <v>101500</v>
      </c>
      <c r="X37" s="63">
        <f t="shared" si="34"/>
        <v>112000</v>
      </c>
      <c r="Y37" s="63">
        <f t="shared" si="34"/>
        <v>91000</v>
      </c>
      <c r="Z37" s="63">
        <f t="shared" si="34"/>
        <v>91000</v>
      </c>
      <c r="AA37" s="63">
        <f t="shared" si="34"/>
        <v>91000</v>
      </c>
      <c r="AB37" s="63">
        <f t="shared" si="34"/>
        <v>56000</v>
      </c>
      <c r="AC37" s="63">
        <f t="shared" si="34"/>
        <v>-151525</v>
      </c>
      <c r="AD37" s="63">
        <f t="shared" si="34"/>
        <v>-245575</v>
      </c>
      <c r="AE37" s="63">
        <f t="shared" si="34"/>
        <v>-276925</v>
      </c>
      <c r="AF37" s="63">
        <f t="shared" si="34"/>
        <v>-276925</v>
      </c>
      <c r="AG37" s="63">
        <f t="shared" si="34"/>
        <v>-303050</v>
      </c>
      <c r="AH37" s="63">
        <f t="shared" si="34"/>
        <v>-334400</v>
      </c>
      <c r="AI37" s="63">
        <f t="shared" si="34"/>
        <v>-276925</v>
      </c>
      <c r="AJ37" s="63">
        <f t="shared" si="34"/>
        <v>-303050</v>
      </c>
      <c r="AK37" s="63">
        <f t="shared" ref="AK37:BL37" si="35">AK21+AK29</f>
        <v>-245575</v>
      </c>
      <c r="AL37" s="63">
        <f t="shared" si="35"/>
        <v>-245575</v>
      </c>
      <c r="AM37" s="63">
        <f t="shared" si="35"/>
        <v>-245575</v>
      </c>
      <c r="AN37" s="63">
        <f t="shared" si="35"/>
        <v>-151525</v>
      </c>
      <c r="AO37" s="63">
        <f t="shared" si="35"/>
        <v>-110468.5</v>
      </c>
      <c r="AP37" s="63">
        <f t="shared" si="35"/>
        <v>-178175</v>
      </c>
      <c r="AQ37" s="63">
        <f t="shared" si="35"/>
        <v>-199556</v>
      </c>
      <c r="AR37" s="63">
        <f t="shared" si="35"/>
        <v>-199556</v>
      </c>
      <c r="AS37" s="63">
        <f t="shared" si="35"/>
        <v>-220937</v>
      </c>
      <c r="AT37" s="63">
        <f t="shared" si="35"/>
        <v>-242318</v>
      </c>
      <c r="AU37" s="63">
        <f t="shared" si="35"/>
        <v>-199556</v>
      </c>
      <c r="AV37" s="63">
        <f t="shared" si="35"/>
        <v>-220937</v>
      </c>
      <c r="AW37" s="63">
        <f t="shared" si="35"/>
        <v>-178175</v>
      </c>
      <c r="AX37" s="63">
        <f t="shared" si="35"/>
        <v>-178175</v>
      </c>
      <c r="AY37" s="63">
        <f t="shared" si="35"/>
        <v>-178175</v>
      </c>
      <c r="AZ37" s="63">
        <f t="shared" si="35"/>
        <v>-110468.5</v>
      </c>
      <c r="BA37" s="63">
        <f t="shared" si="35"/>
        <v>-44526.899999999994</v>
      </c>
      <c r="BB37" s="63">
        <f t="shared" si="35"/>
        <v>-71512.899999999965</v>
      </c>
      <c r="BC37" s="63">
        <f t="shared" si="35"/>
        <v>-79608.700000000012</v>
      </c>
      <c r="BD37" s="63">
        <f t="shared" si="35"/>
        <v>-79608.700000000012</v>
      </c>
      <c r="BE37" s="63">
        <f t="shared" si="35"/>
        <v>-89053.799999999988</v>
      </c>
      <c r="BF37" s="63">
        <f t="shared" si="35"/>
        <v>-97149.599999999977</v>
      </c>
      <c r="BG37" s="63">
        <f t="shared" si="35"/>
        <v>-79608.700000000012</v>
      </c>
      <c r="BH37" s="63">
        <f t="shared" si="35"/>
        <v>-89053.799999999988</v>
      </c>
      <c r="BI37" s="63">
        <f t="shared" si="35"/>
        <v>-71512.899999999965</v>
      </c>
      <c r="BJ37" s="63">
        <f t="shared" si="35"/>
        <v>-71512.899999999965</v>
      </c>
      <c r="BK37" s="63">
        <f t="shared" si="35"/>
        <v>-71512.899999999965</v>
      </c>
      <c r="BL37" s="63">
        <f t="shared" si="35"/>
        <v>-44526.899999999994</v>
      </c>
    </row>
    <row r="38" spans="2:65" x14ac:dyDescent="0.15">
      <c r="B38" s="47" t="s">
        <v>667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3268.75</v>
      </c>
      <c r="R38" s="63">
        <f t="shared" si="36"/>
        <v>5318.75</v>
      </c>
      <c r="S38" s="63">
        <f t="shared" si="36"/>
        <v>5937.5</v>
      </c>
      <c r="T38" s="63">
        <f t="shared" si="36"/>
        <v>6425</v>
      </c>
      <c r="U38" s="63">
        <f t="shared" si="36"/>
        <v>7212.5</v>
      </c>
      <c r="V38" s="63">
        <f t="shared" si="36"/>
        <v>7856.25</v>
      </c>
      <c r="W38" s="63">
        <f t="shared" si="36"/>
        <v>6425</v>
      </c>
      <c r="X38" s="63">
        <f t="shared" si="36"/>
        <v>7212.5</v>
      </c>
      <c r="Y38" s="63">
        <f t="shared" si="36"/>
        <v>5781.25</v>
      </c>
      <c r="Z38" s="63">
        <f t="shared" si="36"/>
        <v>5781.25</v>
      </c>
      <c r="AA38" s="63">
        <f t="shared" si="36"/>
        <v>5781.25</v>
      </c>
      <c r="AB38" s="63">
        <f t="shared" si="36"/>
        <v>3512.5</v>
      </c>
      <c r="AC38" s="63">
        <f t="shared" si="36"/>
        <v>8068.75</v>
      </c>
      <c r="AD38" s="63">
        <f t="shared" si="36"/>
        <v>13025</v>
      </c>
      <c r="AE38" s="63">
        <f t="shared" si="36"/>
        <v>14627.5</v>
      </c>
      <c r="AF38" s="63">
        <f t="shared" si="36"/>
        <v>15160</v>
      </c>
      <c r="AG38" s="63">
        <f t="shared" si="36"/>
        <v>16716.25</v>
      </c>
      <c r="AH38" s="63">
        <f t="shared" si="36"/>
        <v>18322.5</v>
      </c>
      <c r="AI38" s="63">
        <f t="shared" si="36"/>
        <v>15160</v>
      </c>
      <c r="AJ38" s="63">
        <f t="shared" si="36"/>
        <v>16716.25</v>
      </c>
      <c r="AK38" s="63">
        <f t="shared" ref="AK38:BL38" si="37">AK22+AK30</f>
        <v>13532.5</v>
      </c>
      <c r="AL38" s="63">
        <f t="shared" si="37"/>
        <v>13532.5</v>
      </c>
      <c r="AM38" s="63">
        <f t="shared" si="37"/>
        <v>13532.5</v>
      </c>
      <c r="AN38" s="63">
        <f t="shared" si="37"/>
        <v>8335</v>
      </c>
      <c r="AO38" s="63">
        <f t="shared" si="37"/>
        <v>13550</v>
      </c>
      <c r="AP38" s="63">
        <f t="shared" si="37"/>
        <v>21855</v>
      </c>
      <c r="AQ38" s="63">
        <f t="shared" si="37"/>
        <v>24327.5</v>
      </c>
      <c r="AR38" s="63">
        <f t="shared" si="37"/>
        <v>24942.5</v>
      </c>
      <c r="AS38" s="63">
        <f t="shared" si="37"/>
        <v>27582.5</v>
      </c>
      <c r="AT38" s="63">
        <f t="shared" si="37"/>
        <v>30257.5</v>
      </c>
      <c r="AU38" s="63">
        <f t="shared" si="37"/>
        <v>24942.5</v>
      </c>
      <c r="AV38" s="63">
        <f t="shared" si="37"/>
        <v>27582.5</v>
      </c>
      <c r="AW38" s="63">
        <f t="shared" si="37"/>
        <v>22435</v>
      </c>
      <c r="AX38" s="63">
        <f t="shared" si="37"/>
        <v>22435</v>
      </c>
      <c r="AY38" s="63">
        <f t="shared" si="37"/>
        <v>22435</v>
      </c>
      <c r="AZ38" s="63">
        <f t="shared" si="37"/>
        <v>13857.5</v>
      </c>
      <c r="BA38" s="63">
        <f t="shared" si="37"/>
        <v>18910</v>
      </c>
      <c r="BB38" s="63">
        <f t="shared" si="37"/>
        <v>30375</v>
      </c>
      <c r="BC38" s="63">
        <f t="shared" si="37"/>
        <v>33772.5</v>
      </c>
      <c r="BD38" s="63">
        <f t="shared" si="37"/>
        <v>34387.5</v>
      </c>
      <c r="BE38" s="63">
        <f t="shared" si="37"/>
        <v>38302.5</v>
      </c>
      <c r="BF38" s="63">
        <f t="shared" si="37"/>
        <v>42025</v>
      </c>
      <c r="BG38" s="63">
        <f t="shared" si="37"/>
        <v>34387.5</v>
      </c>
      <c r="BH38" s="63">
        <f t="shared" si="37"/>
        <v>38302.5</v>
      </c>
      <c r="BI38" s="63">
        <f t="shared" si="37"/>
        <v>30955</v>
      </c>
      <c r="BJ38" s="63">
        <f t="shared" si="37"/>
        <v>30955</v>
      </c>
      <c r="BK38" s="63">
        <f t="shared" si="37"/>
        <v>30955</v>
      </c>
      <c r="BL38" s="63">
        <f t="shared" si="37"/>
        <v>19217.5</v>
      </c>
    </row>
    <row r="39" spans="2:65" x14ac:dyDescent="0.15">
      <c r="B39" s="47" t="s">
        <v>661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59268.75</v>
      </c>
      <c r="R39" s="63">
        <f t="shared" si="38"/>
        <v>96318.75</v>
      </c>
      <c r="S39" s="63">
        <f t="shared" si="38"/>
        <v>107437.5</v>
      </c>
      <c r="T39" s="63">
        <f t="shared" si="38"/>
        <v>107925</v>
      </c>
      <c r="U39" s="63">
        <f t="shared" si="38"/>
        <v>119212.5</v>
      </c>
      <c r="V39" s="63">
        <f t="shared" si="38"/>
        <v>130356.25</v>
      </c>
      <c r="W39" s="63">
        <f t="shared" si="38"/>
        <v>107925</v>
      </c>
      <c r="X39" s="63">
        <f t="shared" si="38"/>
        <v>119212.5</v>
      </c>
      <c r="Y39" s="63">
        <f t="shared" si="38"/>
        <v>96781.25</v>
      </c>
      <c r="Z39" s="63">
        <f t="shared" si="38"/>
        <v>96781.25</v>
      </c>
      <c r="AA39" s="63">
        <f t="shared" si="38"/>
        <v>96781.25</v>
      </c>
      <c r="AB39" s="63">
        <f t="shared" si="38"/>
        <v>59512.5</v>
      </c>
      <c r="AC39" s="63">
        <f t="shared" si="38"/>
        <v>-143456.25</v>
      </c>
      <c r="AD39" s="63">
        <f t="shared" si="38"/>
        <v>-232550</v>
      </c>
      <c r="AE39" s="63">
        <f t="shared" si="38"/>
        <v>-262297.5</v>
      </c>
      <c r="AF39" s="63">
        <f t="shared" si="38"/>
        <v>-261765</v>
      </c>
      <c r="AG39" s="63">
        <f t="shared" si="38"/>
        <v>-286333.75</v>
      </c>
      <c r="AH39" s="63">
        <f t="shared" si="38"/>
        <v>-316077.5</v>
      </c>
      <c r="AI39" s="63">
        <f t="shared" si="38"/>
        <v>-261765</v>
      </c>
      <c r="AJ39" s="63">
        <f t="shared" si="38"/>
        <v>-286333.75</v>
      </c>
      <c r="AK39" s="63">
        <f t="shared" ref="AK39:BL39" si="39">AK23+AK31</f>
        <v>-232042.5</v>
      </c>
      <c r="AL39" s="63">
        <f t="shared" si="39"/>
        <v>-232042.5</v>
      </c>
      <c r="AM39" s="63">
        <f t="shared" si="39"/>
        <v>-232042.5</v>
      </c>
      <c r="AN39" s="63">
        <f t="shared" si="39"/>
        <v>-143190</v>
      </c>
      <c r="AO39" s="63">
        <f t="shared" si="39"/>
        <v>-96918.5</v>
      </c>
      <c r="AP39" s="63">
        <f t="shared" si="39"/>
        <v>-156320</v>
      </c>
      <c r="AQ39" s="63">
        <f t="shared" si="39"/>
        <v>-175228.5</v>
      </c>
      <c r="AR39" s="63">
        <f t="shared" si="39"/>
        <v>-174613.5</v>
      </c>
      <c r="AS39" s="63">
        <f t="shared" si="39"/>
        <v>-193354.5</v>
      </c>
      <c r="AT39" s="63">
        <f t="shared" si="39"/>
        <v>-212060.5</v>
      </c>
      <c r="AU39" s="63">
        <f t="shared" si="39"/>
        <v>-174613.5</v>
      </c>
      <c r="AV39" s="63">
        <f t="shared" si="39"/>
        <v>-193354.5</v>
      </c>
      <c r="AW39" s="63">
        <f t="shared" si="39"/>
        <v>-155740</v>
      </c>
      <c r="AX39" s="63">
        <f t="shared" si="39"/>
        <v>-155740</v>
      </c>
      <c r="AY39" s="63">
        <f t="shared" si="39"/>
        <v>-155740</v>
      </c>
      <c r="AZ39" s="63">
        <f t="shared" si="39"/>
        <v>-96611</v>
      </c>
      <c r="BA39" s="63">
        <f t="shared" si="39"/>
        <v>-25616.899999999991</v>
      </c>
      <c r="BB39" s="63">
        <f t="shared" si="39"/>
        <v>-41137.899999999965</v>
      </c>
      <c r="BC39" s="63">
        <f t="shared" si="39"/>
        <v>-45836.200000000012</v>
      </c>
      <c r="BD39" s="63">
        <f t="shared" si="39"/>
        <v>-45221.200000000012</v>
      </c>
      <c r="BE39" s="63">
        <f t="shared" si="39"/>
        <v>-50751.299999999981</v>
      </c>
      <c r="BF39" s="63">
        <f t="shared" si="39"/>
        <v>-55124.599999999984</v>
      </c>
      <c r="BG39" s="63">
        <f t="shared" si="39"/>
        <v>-45221.200000000012</v>
      </c>
      <c r="BH39" s="63">
        <f t="shared" si="39"/>
        <v>-50751.299999999981</v>
      </c>
      <c r="BI39" s="63">
        <f t="shared" si="39"/>
        <v>-40557.899999999965</v>
      </c>
      <c r="BJ39" s="63">
        <f t="shared" si="39"/>
        <v>-40557.899999999965</v>
      </c>
      <c r="BK39" s="63">
        <f t="shared" si="39"/>
        <v>-40557.899999999965</v>
      </c>
      <c r="BL39" s="63">
        <f t="shared" si="39"/>
        <v>-25309.399999999991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'COGS-PRICE-MARGIN_CWS'!$C4*E43</f>
        <v>0</v>
      </c>
      <c r="F44" s="63">
        <f>'COGS-PRICE-MARGIN_CWS'!$C4*F43</f>
        <v>0</v>
      </c>
      <c r="G44" s="63">
        <f>'COGS-PRICE-MARGIN_CWS'!$C4*G43</f>
        <v>0</v>
      </c>
      <c r="H44" s="63">
        <f>'COGS-PRICE-MARGIN_CWS'!$C4*H43</f>
        <v>702000</v>
      </c>
      <c r="I44" s="63">
        <f>'COGS-PRICE-MARGIN_CWS'!$C4*I43</f>
        <v>774000</v>
      </c>
      <c r="J44" s="63">
        <f>'COGS-PRICE-MARGIN_CWS'!$C4*J43</f>
        <v>864000</v>
      </c>
      <c r="K44" s="63">
        <f>'COGS-PRICE-MARGIN_CWS'!$C4*K43</f>
        <v>702000</v>
      </c>
      <c r="L44" s="63">
        <f>'COGS-PRICE-MARGIN_CWS'!$C4*L43</f>
        <v>774000</v>
      </c>
      <c r="M44" s="63">
        <f>'COGS-PRICE-MARGIN_CWS'!$C4*M43</f>
        <v>630000</v>
      </c>
      <c r="N44" s="63">
        <f>'COGS-PRICE-MARGIN_CWS'!$C4*N43</f>
        <v>630000</v>
      </c>
      <c r="O44" s="63">
        <f>'COGS-PRICE-MARGIN_CWS'!$C4*O43</f>
        <v>630000</v>
      </c>
      <c r="P44" s="63">
        <f>'COGS-PRICE-MARGIN_CWS'!$C4*P43</f>
        <v>396000</v>
      </c>
      <c r="Q44" s="63">
        <f>'COGS-PRICE-MARGIN_CWS'!$C36*Q43</f>
        <v>316800</v>
      </c>
      <c r="R44" s="63">
        <f>'COGS-PRICE-MARGIN_CWS'!$C36*R43</f>
        <v>514800</v>
      </c>
      <c r="S44" s="63">
        <f>'COGS-PRICE-MARGIN_CWS'!$C36*S43</f>
        <v>574200</v>
      </c>
      <c r="T44" s="63">
        <f>'COGS-PRICE-MARGIN_CWS'!$C36*T43</f>
        <v>574200</v>
      </c>
      <c r="U44" s="63">
        <f>'COGS-PRICE-MARGIN_CWS'!$C36*U43</f>
        <v>633600</v>
      </c>
      <c r="V44" s="63">
        <f>'COGS-PRICE-MARGIN_CWS'!$C36*V43</f>
        <v>693000</v>
      </c>
      <c r="W44" s="63">
        <f>'COGS-PRICE-MARGIN_CWS'!$C36*W43</f>
        <v>574200</v>
      </c>
      <c r="X44" s="63">
        <f>'COGS-PRICE-MARGIN_CWS'!$C36*X43</f>
        <v>633600</v>
      </c>
      <c r="Y44" s="63">
        <f>'COGS-PRICE-MARGIN_CWS'!$C36*Y43</f>
        <v>514800</v>
      </c>
      <c r="Z44" s="63">
        <f>'COGS-PRICE-MARGIN_CWS'!$C36*Z43</f>
        <v>514800</v>
      </c>
      <c r="AA44" s="63">
        <f>'COGS-PRICE-MARGIN_CWS'!$C36*AA43</f>
        <v>514800</v>
      </c>
      <c r="AB44" s="63">
        <f>'COGS-PRICE-MARGIN_CWS'!$C36*AB43</f>
        <v>316800</v>
      </c>
      <c r="AC44" s="63">
        <f>'COGS-PRICE-MARGIN_CWS'!$C57*AC43</f>
        <v>174000</v>
      </c>
      <c r="AD44" s="63">
        <f>'COGS-PRICE-MARGIN_CWS'!$C57*AD43</f>
        <v>282000</v>
      </c>
      <c r="AE44" s="63">
        <f>'COGS-PRICE-MARGIN_CWS'!$C57*AE43</f>
        <v>318000</v>
      </c>
      <c r="AF44" s="63">
        <f>'COGS-PRICE-MARGIN_CWS'!$C57*AF43</f>
        <v>318000</v>
      </c>
      <c r="AG44" s="63">
        <f>'COGS-PRICE-MARGIN_CWS'!$C57*AG43</f>
        <v>348000</v>
      </c>
      <c r="AH44" s="63">
        <f>'COGS-PRICE-MARGIN_CWS'!$C57*AH43</f>
        <v>384000</v>
      </c>
      <c r="AI44" s="63">
        <f>'COGS-PRICE-MARGIN_CWS'!$C57*AI43</f>
        <v>318000</v>
      </c>
      <c r="AJ44" s="63">
        <f>'COGS-PRICE-MARGIN_CWS'!$C57*AJ43</f>
        <v>348000</v>
      </c>
      <c r="AK44" s="63">
        <f>'COGS-PRICE-MARGIN_CWS'!$C57*AK43</f>
        <v>282000</v>
      </c>
      <c r="AL44" s="63">
        <f>'COGS-PRICE-MARGIN_CWS'!$C57*AL43</f>
        <v>282000</v>
      </c>
      <c r="AM44" s="63">
        <f>'COGS-PRICE-MARGIN_CWS'!$C57*AM43</f>
        <v>282000</v>
      </c>
      <c r="AN44" s="63">
        <f>'COGS-PRICE-MARGIN_CWS'!$C57*AN43</f>
        <v>174000</v>
      </c>
      <c r="AO44" s="63">
        <f>'COGS-PRICE-MARGIN_CWS'!$C78*AO43</f>
        <v>201500</v>
      </c>
      <c r="AP44" s="63">
        <f>'COGS-PRICE-MARGIN_CWS'!$C78*AP43</f>
        <v>325000</v>
      </c>
      <c r="AQ44" s="63">
        <f>'COGS-PRICE-MARGIN_CWS'!$C78*AQ43</f>
        <v>364000</v>
      </c>
      <c r="AR44" s="63">
        <f>'COGS-PRICE-MARGIN_CWS'!$C78*AR43</f>
        <v>364000</v>
      </c>
      <c r="AS44" s="63">
        <f>'COGS-PRICE-MARGIN_CWS'!$C78*AS43</f>
        <v>403000</v>
      </c>
      <c r="AT44" s="63">
        <f>'COGS-PRICE-MARGIN_CWS'!$C78*AT43</f>
        <v>442000</v>
      </c>
      <c r="AU44" s="63">
        <f>'COGS-PRICE-MARGIN_CWS'!$C78*AU43</f>
        <v>364000</v>
      </c>
      <c r="AV44" s="63">
        <f>'COGS-PRICE-MARGIN_CWS'!$C78*AV43</f>
        <v>403000</v>
      </c>
      <c r="AW44" s="63">
        <f>'COGS-PRICE-MARGIN_CWS'!$C78*AW43</f>
        <v>325000</v>
      </c>
      <c r="AX44" s="63">
        <f>'COGS-PRICE-MARGIN_CWS'!$C78*AX43</f>
        <v>325000</v>
      </c>
      <c r="AY44" s="63">
        <f>'COGS-PRICE-MARGIN_CWS'!$C78*AY43</f>
        <v>325000</v>
      </c>
      <c r="AZ44" s="63">
        <f>'COGS-PRICE-MARGIN_CWS'!$C78*AZ43</f>
        <v>201500</v>
      </c>
      <c r="BA44" s="63">
        <f>'COGS-PRICE-MARGIN_CWS'!$C99*BA43</f>
        <v>239250</v>
      </c>
      <c r="BB44" s="63">
        <f>'COGS-PRICE-MARGIN_CWS'!$C99*BB43</f>
        <v>384250</v>
      </c>
      <c r="BC44" s="63">
        <f>'COGS-PRICE-MARGIN_CWS'!$C99*BC43</f>
        <v>427750</v>
      </c>
      <c r="BD44" s="63">
        <f>'COGS-PRICE-MARGIN_CWS'!$C99*BD43</f>
        <v>427750</v>
      </c>
      <c r="BE44" s="63">
        <f>'COGS-PRICE-MARGIN_CWS'!$C99*BE43</f>
        <v>478500</v>
      </c>
      <c r="BF44" s="63">
        <f>'COGS-PRICE-MARGIN_CWS'!$C99*BF43</f>
        <v>522000</v>
      </c>
      <c r="BG44" s="63">
        <f>'COGS-PRICE-MARGIN_CWS'!$C99*BG43</f>
        <v>427750</v>
      </c>
      <c r="BH44" s="63">
        <f>'COGS-PRICE-MARGIN_CWS'!$C99*BH43</f>
        <v>478500</v>
      </c>
      <c r="BI44" s="63">
        <f>'COGS-PRICE-MARGIN_CWS'!$C99*BI43</f>
        <v>384250</v>
      </c>
      <c r="BJ44" s="63">
        <f>'COGS-PRICE-MARGIN_CWS'!$C99*BJ43</f>
        <v>384250</v>
      </c>
      <c r="BK44" s="63">
        <f>'COGS-PRICE-MARGIN_CWS'!$C99*BK43</f>
        <v>384250</v>
      </c>
      <c r="BL44" s="63">
        <f>'COGS-PRICE-MARGIN_CWS'!$C99*BL43</f>
        <v>239250</v>
      </c>
      <c r="BM44" s="118">
        <f>SUM(E44:BL44)</f>
        <v>24808350</v>
      </c>
    </row>
    <row r="45" spans="2:65" x14ac:dyDescent="0.15">
      <c r="B45" s="47" t="s">
        <v>351</v>
      </c>
      <c r="C45" s="47"/>
      <c r="E45" s="172">
        <f>'COGS-PRICE-MARGIN_CWS'!$D4</f>
        <v>0.09</v>
      </c>
      <c r="F45" s="172">
        <f>'COGS-PRICE-MARGIN_CWS'!$D4</f>
        <v>0.09</v>
      </c>
      <c r="G45" s="172">
        <f>'COGS-PRICE-MARGIN_CWS'!$D4</f>
        <v>0.09</v>
      </c>
      <c r="H45" s="172">
        <f>'COGS-PRICE-MARGIN_CWS'!$D4</f>
        <v>0.09</v>
      </c>
      <c r="I45" s="172">
        <f>'COGS-PRICE-MARGIN_CWS'!$D4</f>
        <v>0.09</v>
      </c>
      <c r="J45" s="172">
        <f>'COGS-PRICE-MARGIN_CWS'!$D4</f>
        <v>0.09</v>
      </c>
      <c r="K45" s="172">
        <f>'COGS-PRICE-MARGIN_CWS'!$D4</f>
        <v>0.09</v>
      </c>
      <c r="L45" s="172">
        <f>'COGS-PRICE-MARGIN_CWS'!$D4</f>
        <v>0.09</v>
      </c>
      <c r="M45" s="172">
        <f>'COGS-PRICE-MARGIN_CWS'!$D4</f>
        <v>0.09</v>
      </c>
      <c r="N45" s="172">
        <f>'COGS-PRICE-MARGIN_CWS'!$D4</f>
        <v>0.09</v>
      </c>
      <c r="O45" s="172">
        <f>'COGS-PRICE-MARGIN_CWS'!$D4</f>
        <v>0.09</v>
      </c>
      <c r="P45" s="172">
        <f>'COGS-PRICE-MARGIN_CWS'!$D4</f>
        <v>0.09</v>
      </c>
      <c r="Q45" s="172">
        <f>'COGS-PRICE-MARGIN_CWS'!$D36</f>
        <v>0.25</v>
      </c>
      <c r="R45" s="172">
        <f>'COGS-PRICE-MARGIN_CWS'!$D36</f>
        <v>0.25</v>
      </c>
      <c r="S45" s="172">
        <f>'COGS-PRICE-MARGIN_CWS'!$D36</f>
        <v>0.25</v>
      </c>
      <c r="T45" s="172">
        <f>'COGS-PRICE-MARGIN_CWS'!$D36</f>
        <v>0.25</v>
      </c>
      <c r="U45" s="172">
        <f>'COGS-PRICE-MARGIN_CWS'!$D36</f>
        <v>0.25</v>
      </c>
      <c r="V45" s="172">
        <f>'COGS-PRICE-MARGIN_CWS'!$D36</f>
        <v>0.25</v>
      </c>
      <c r="W45" s="172">
        <f>'COGS-PRICE-MARGIN_CWS'!$D36</f>
        <v>0.25</v>
      </c>
      <c r="X45" s="172">
        <f>'COGS-PRICE-MARGIN_CWS'!$D36</f>
        <v>0.25</v>
      </c>
      <c r="Y45" s="172">
        <f>'COGS-PRICE-MARGIN_CWS'!$D36</f>
        <v>0.25</v>
      </c>
      <c r="Z45" s="172">
        <f>'COGS-PRICE-MARGIN_CWS'!$D36</f>
        <v>0.25</v>
      </c>
      <c r="AA45" s="172">
        <f>'COGS-PRICE-MARGIN_CWS'!$D36</f>
        <v>0.25</v>
      </c>
      <c r="AB45" s="172">
        <f>'COGS-PRICE-MARGIN_CWS'!$D36</f>
        <v>0.25</v>
      </c>
      <c r="AC45" s="172">
        <f>'COGS-PRICE-MARGIN_CWS'!$D57</f>
        <v>0.15</v>
      </c>
      <c r="AD45" s="172">
        <f>'COGS-PRICE-MARGIN_CWS'!$D57</f>
        <v>0.15</v>
      </c>
      <c r="AE45" s="172">
        <f>'COGS-PRICE-MARGIN_CWS'!$D57</f>
        <v>0.15</v>
      </c>
      <c r="AF45" s="172">
        <f>'COGS-PRICE-MARGIN_CWS'!$D57</f>
        <v>0.15</v>
      </c>
      <c r="AG45" s="172">
        <f>'COGS-PRICE-MARGIN_CWS'!$D57</f>
        <v>0.15</v>
      </c>
      <c r="AH45" s="172">
        <f>'COGS-PRICE-MARGIN_CWS'!$D57</f>
        <v>0.15</v>
      </c>
      <c r="AI45" s="172">
        <f>'COGS-PRICE-MARGIN_CWS'!$D57</f>
        <v>0.15</v>
      </c>
      <c r="AJ45" s="172">
        <f>'COGS-PRICE-MARGIN_CWS'!$D57</f>
        <v>0.15</v>
      </c>
      <c r="AK45" s="172">
        <f>'COGS-PRICE-MARGIN_CWS'!$D57</f>
        <v>0.15</v>
      </c>
      <c r="AL45" s="172">
        <f>'COGS-PRICE-MARGIN_CWS'!$D57</f>
        <v>0.15</v>
      </c>
      <c r="AM45" s="172">
        <f>'COGS-PRICE-MARGIN_CWS'!$D57</f>
        <v>0.15</v>
      </c>
      <c r="AN45" s="172">
        <f>'COGS-PRICE-MARGIN_CWS'!$D57</f>
        <v>0.15</v>
      </c>
      <c r="AO45" s="172">
        <f>'COGS-PRICE-MARGIN_CWS'!$D78</f>
        <v>0.1</v>
      </c>
      <c r="AP45" s="172">
        <f>'COGS-PRICE-MARGIN_CWS'!$D78</f>
        <v>0.1</v>
      </c>
      <c r="AQ45" s="172">
        <f>'COGS-PRICE-MARGIN_CWS'!$D78</f>
        <v>0.1</v>
      </c>
      <c r="AR45" s="172">
        <f>'COGS-PRICE-MARGIN_CWS'!$D78</f>
        <v>0.1</v>
      </c>
      <c r="AS45" s="172">
        <f>'COGS-PRICE-MARGIN_CWS'!$D78</f>
        <v>0.1</v>
      </c>
      <c r="AT45" s="172">
        <f>'COGS-PRICE-MARGIN_CWS'!$D78</f>
        <v>0.1</v>
      </c>
      <c r="AU45" s="172">
        <f>'COGS-PRICE-MARGIN_CWS'!$D78</f>
        <v>0.1</v>
      </c>
      <c r="AV45" s="172">
        <f>'COGS-PRICE-MARGIN_CWS'!$D78</f>
        <v>0.1</v>
      </c>
      <c r="AW45" s="172">
        <f>'COGS-PRICE-MARGIN_CWS'!$D78</f>
        <v>0.1</v>
      </c>
      <c r="AX45" s="172">
        <f>'COGS-PRICE-MARGIN_CWS'!$D78</f>
        <v>0.1</v>
      </c>
      <c r="AY45" s="172">
        <f>'COGS-PRICE-MARGIN_CWS'!$D78</f>
        <v>0.1</v>
      </c>
      <c r="AZ45" s="172">
        <f>'COGS-PRICE-MARGIN_CWS'!$D78</f>
        <v>0.1</v>
      </c>
      <c r="BA45" s="172">
        <f>'COGS-PRICE-MARGIN_CWS'!$D99</f>
        <v>0.1</v>
      </c>
      <c r="BB45" s="172">
        <f>'COGS-PRICE-MARGIN_CWS'!$D99</f>
        <v>0.1</v>
      </c>
      <c r="BC45" s="172">
        <f>'COGS-PRICE-MARGIN_CWS'!$D99</f>
        <v>0.1</v>
      </c>
      <c r="BD45" s="172">
        <f>'COGS-PRICE-MARGIN_CWS'!$D99</f>
        <v>0.1</v>
      </c>
      <c r="BE45" s="172">
        <f>'COGS-PRICE-MARGIN_CWS'!$D99</f>
        <v>0.1</v>
      </c>
      <c r="BF45" s="172">
        <f>'COGS-PRICE-MARGIN_CWS'!$D99</f>
        <v>0.1</v>
      </c>
      <c r="BG45" s="172">
        <f>'COGS-PRICE-MARGIN_CWS'!$D99</f>
        <v>0.1</v>
      </c>
      <c r="BH45" s="172">
        <f>'COGS-PRICE-MARGIN_CWS'!$D99</f>
        <v>0.1</v>
      </c>
      <c r="BI45" s="172">
        <f>'COGS-PRICE-MARGIN_CWS'!$D99</f>
        <v>0.1</v>
      </c>
      <c r="BJ45" s="172">
        <f>'COGS-PRICE-MARGIN_CWS'!$D99</f>
        <v>0.1</v>
      </c>
      <c r="BK45" s="172">
        <f>'COGS-PRICE-MARGIN_CWS'!$D99</f>
        <v>0.1</v>
      </c>
      <c r="BL45" s="172">
        <f>'COGS-PRICE-MARGIN_CWS'!$D99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14850</v>
      </c>
      <c r="R47" s="70">
        <f t="shared" si="40"/>
        <v>14850</v>
      </c>
      <c r="S47" s="70">
        <f t="shared" si="40"/>
        <v>14850</v>
      </c>
      <c r="T47" s="70">
        <f t="shared" si="40"/>
        <v>14850</v>
      </c>
      <c r="U47" s="70">
        <f t="shared" si="40"/>
        <v>14850</v>
      </c>
      <c r="V47" s="70">
        <f t="shared" si="40"/>
        <v>14850</v>
      </c>
      <c r="W47" s="70">
        <f t="shared" si="40"/>
        <v>14850</v>
      </c>
      <c r="X47" s="70">
        <f t="shared" si="40"/>
        <v>14850</v>
      </c>
      <c r="Y47" s="70">
        <f t="shared" si="40"/>
        <v>14850</v>
      </c>
      <c r="Z47" s="70">
        <f t="shared" si="40"/>
        <v>14850</v>
      </c>
      <c r="AA47" s="70">
        <f t="shared" si="40"/>
        <v>14850</v>
      </c>
      <c r="AB47" s="70">
        <f t="shared" si="40"/>
        <v>14850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237600</v>
      </c>
      <c r="R48" s="178">
        <f t="shared" si="41"/>
        <v>386100</v>
      </c>
      <c r="S48" s="178">
        <f t="shared" si="41"/>
        <v>430650</v>
      </c>
      <c r="T48" s="178">
        <f t="shared" si="41"/>
        <v>430650</v>
      </c>
      <c r="U48" s="178">
        <f t="shared" si="41"/>
        <v>475200</v>
      </c>
      <c r="V48" s="178">
        <f t="shared" si="41"/>
        <v>519750</v>
      </c>
      <c r="W48" s="178">
        <f t="shared" si="41"/>
        <v>430650</v>
      </c>
      <c r="X48" s="178">
        <f t="shared" si="41"/>
        <v>475200</v>
      </c>
      <c r="Y48" s="178">
        <f t="shared" si="41"/>
        <v>386100</v>
      </c>
      <c r="Z48" s="178">
        <f t="shared" si="41"/>
        <v>386100</v>
      </c>
      <c r="AA48" s="178">
        <f t="shared" si="41"/>
        <v>386100</v>
      </c>
      <c r="AB48" s="178">
        <f t="shared" si="41"/>
        <v>237600</v>
      </c>
      <c r="AC48" s="178">
        <f t="shared" si="41"/>
        <v>147900</v>
      </c>
      <c r="AD48" s="178">
        <f t="shared" si="41"/>
        <v>239700</v>
      </c>
      <c r="AE48" s="178">
        <f t="shared" si="41"/>
        <v>270300</v>
      </c>
      <c r="AF48" s="178">
        <f t="shared" si="41"/>
        <v>270300</v>
      </c>
      <c r="AG48" s="178">
        <f t="shared" si="41"/>
        <v>295800</v>
      </c>
      <c r="AH48" s="178">
        <f t="shared" si="41"/>
        <v>326400</v>
      </c>
      <c r="AI48" s="178">
        <f t="shared" si="41"/>
        <v>270300</v>
      </c>
      <c r="AJ48" s="178">
        <f t="shared" si="41"/>
        <v>295800</v>
      </c>
      <c r="AK48" s="178">
        <f t="shared" ref="AK48:BL48" si="42">AK44*(1-AK45)</f>
        <v>239700</v>
      </c>
      <c r="AL48" s="178">
        <f t="shared" si="42"/>
        <v>239700</v>
      </c>
      <c r="AM48" s="178">
        <f t="shared" si="42"/>
        <v>239700</v>
      </c>
      <c r="AN48" s="178">
        <f t="shared" si="42"/>
        <v>147900</v>
      </c>
      <c r="AO48" s="178">
        <f t="shared" si="42"/>
        <v>181350</v>
      </c>
      <c r="AP48" s="178">
        <f t="shared" si="42"/>
        <v>292500</v>
      </c>
      <c r="AQ48" s="178">
        <f t="shared" si="42"/>
        <v>327600</v>
      </c>
      <c r="AR48" s="178">
        <f t="shared" si="42"/>
        <v>327600</v>
      </c>
      <c r="AS48" s="178">
        <f t="shared" si="42"/>
        <v>362700</v>
      </c>
      <c r="AT48" s="178">
        <f t="shared" si="42"/>
        <v>397800</v>
      </c>
      <c r="AU48" s="178">
        <f t="shared" si="42"/>
        <v>327600</v>
      </c>
      <c r="AV48" s="178">
        <f t="shared" si="42"/>
        <v>362700</v>
      </c>
      <c r="AW48" s="178">
        <f t="shared" si="42"/>
        <v>292500</v>
      </c>
      <c r="AX48" s="178">
        <f t="shared" si="42"/>
        <v>292500</v>
      </c>
      <c r="AY48" s="178">
        <f t="shared" si="42"/>
        <v>292500</v>
      </c>
      <c r="AZ48" s="178">
        <f t="shared" si="42"/>
        <v>181350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>
        <f>SUM(E48:BL48)</f>
        <v>21256695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'COGS-PRICE-MARGIN_CWS'!$F4*E43</f>
        <v>0</v>
      </c>
      <c r="F52" s="63">
        <f>'COGS-PRICE-MARGIN_CWS'!$F4*F43</f>
        <v>0</v>
      </c>
      <c r="G52" s="63">
        <f>'COGS-PRICE-MARGIN_CWS'!$F4*G43</f>
        <v>0</v>
      </c>
      <c r="H52" s="63">
        <f>'COGS-PRICE-MARGIN_CWS'!$F4*H43</f>
        <v>468000</v>
      </c>
      <c r="I52" s="63">
        <f>'COGS-PRICE-MARGIN_CWS'!$F4*I43</f>
        <v>516000</v>
      </c>
      <c r="J52" s="63">
        <f>'COGS-PRICE-MARGIN_CWS'!$F4*J43</f>
        <v>576000</v>
      </c>
      <c r="K52" s="63">
        <f>'COGS-PRICE-MARGIN_CWS'!$F4*K43</f>
        <v>468000</v>
      </c>
      <c r="L52" s="63">
        <f>'COGS-PRICE-MARGIN_CWS'!$F4*L43</f>
        <v>516000</v>
      </c>
      <c r="M52" s="63">
        <f>'COGS-PRICE-MARGIN_CWS'!$F4*M43</f>
        <v>420000</v>
      </c>
      <c r="N52" s="63">
        <f>'COGS-PRICE-MARGIN_CWS'!$F4*N43</f>
        <v>420000</v>
      </c>
      <c r="O52" s="63">
        <f>'COGS-PRICE-MARGIN_CWS'!$F4*O43</f>
        <v>420000</v>
      </c>
      <c r="P52" s="63">
        <f>'COGS-PRICE-MARGIN_CWS'!$F4*P43</f>
        <v>264000</v>
      </c>
      <c r="Q52" s="63">
        <f>'COGS-PRICE-MARGIN_CWS'!$F36*Q43</f>
        <v>172800</v>
      </c>
      <c r="R52" s="63">
        <f>'COGS-PRICE-MARGIN_CWS'!$F36*R43</f>
        <v>280800</v>
      </c>
      <c r="S52" s="63">
        <f>'COGS-PRICE-MARGIN_CWS'!$F36*S43</f>
        <v>313200</v>
      </c>
      <c r="T52" s="63">
        <f>'COGS-PRICE-MARGIN_CWS'!$F36*T43</f>
        <v>313200</v>
      </c>
      <c r="U52" s="63">
        <f>'COGS-PRICE-MARGIN_CWS'!$F36*U43</f>
        <v>345600</v>
      </c>
      <c r="V52" s="63">
        <f>'COGS-PRICE-MARGIN_CWS'!$F36*V43</f>
        <v>378000</v>
      </c>
      <c r="W52" s="63">
        <f>'COGS-PRICE-MARGIN_CWS'!$F36*W43</f>
        <v>313200</v>
      </c>
      <c r="X52" s="63">
        <f>'COGS-PRICE-MARGIN_CWS'!$F36*X43</f>
        <v>345600</v>
      </c>
      <c r="Y52" s="63">
        <f>'COGS-PRICE-MARGIN_CWS'!$F36*Y43</f>
        <v>280800</v>
      </c>
      <c r="Z52" s="63">
        <f>'COGS-PRICE-MARGIN_CWS'!$F36*Z43</f>
        <v>280800</v>
      </c>
      <c r="AA52" s="63">
        <f>'COGS-PRICE-MARGIN_CWS'!$F36*AA43</f>
        <v>280800</v>
      </c>
      <c r="AB52" s="63">
        <f>'COGS-PRICE-MARGIN_CWS'!$F36*AB43</f>
        <v>172800</v>
      </c>
      <c r="AC52" s="63">
        <f>'COGS-PRICE-MARGIN_CWS'!$F57*AC43</f>
        <v>281880</v>
      </c>
      <c r="AD52" s="63">
        <f>'COGS-PRICE-MARGIN_CWS'!$F57*AD43</f>
        <v>456840</v>
      </c>
      <c r="AE52" s="63">
        <f>'COGS-PRICE-MARGIN_CWS'!$F57*AE43</f>
        <v>515160</v>
      </c>
      <c r="AF52" s="63">
        <f>'COGS-PRICE-MARGIN_CWS'!$F57*AF43</f>
        <v>515160</v>
      </c>
      <c r="AG52" s="63">
        <f>'COGS-PRICE-MARGIN_CWS'!$F57*AG43</f>
        <v>563760</v>
      </c>
      <c r="AH52" s="63">
        <f>'COGS-PRICE-MARGIN_CWS'!$F57*AH43</f>
        <v>622080</v>
      </c>
      <c r="AI52" s="63">
        <f>'COGS-PRICE-MARGIN_CWS'!$F57*AI43</f>
        <v>515160</v>
      </c>
      <c r="AJ52" s="63">
        <f>'COGS-PRICE-MARGIN_CWS'!$F57*AJ43</f>
        <v>563760</v>
      </c>
      <c r="AK52" s="63">
        <f>'COGS-PRICE-MARGIN_CWS'!$F57*AK43</f>
        <v>456840</v>
      </c>
      <c r="AL52" s="63">
        <f>'COGS-PRICE-MARGIN_CWS'!$F57*AL43</f>
        <v>456840</v>
      </c>
      <c r="AM52" s="63">
        <f>'COGS-PRICE-MARGIN_CWS'!$F57*AM43</f>
        <v>456840</v>
      </c>
      <c r="AN52" s="63">
        <f>'COGS-PRICE-MARGIN_CWS'!$F57*AN43</f>
        <v>281880</v>
      </c>
      <c r="AO52" s="63">
        <f>'COGS-PRICE-MARGIN_CWS'!$F78*AO43</f>
        <v>271188</v>
      </c>
      <c r="AP52" s="63">
        <f>'COGS-PRICE-MARGIN_CWS'!$F78*AP43</f>
        <v>437400</v>
      </c>
      <c r="AQ52" s="63">
        <f>'COGS-PRICE-MARGIN_CWS'!$F78*AQ43</f>
        <v>489888</v>
      </c>
      <c r="AR52" s="63">
        <f>'COGS-PRICE-MARGIN_CWS'!$F78*AR43</f>
        <v>489888</v>
      </c>
      <c r="AS52" s="63">
        <f>'COGS-PRICE-MARGIN_CWS'!$F78*AS43</f>
        <v>542376</v>
      </c>
      <c r="AT52" s="63">
        <f>'COGS-PRICE-MARGIN_CWS'!$F78*AT43</f>
        <v>594864</v>
      </c>
      <c r="AU52" s="63">
        <f>'COGS-PRICE-MARGIN_CWS'!$F78*AU43</f>
        <v>489888</v>
      </c>
      <c r="AV52" s="63">
        <f>'COGS-PRICE-MARGIN_CWS'!$F78*AV43</f>
        <v>542376</v>
      </c>
      <c r="AW52" s="63">
        <f>'COGS-PRICE-MARGIN_CWS'!$F78*AW43</f>
        <v>437400</v>
      </c>
      <c r="AX52" s="63">
        <f>'COGS-PRICE-MARGIN_CWS'!$F78*AX43</f>
        <v>437400</v>
      </c>
      <c r="AY52" s="63">
        <f>'COGS-PRICE-MARGIN_CWS'!$F78*AY43</f>
        <v>437400</v>
      </c>
      <c r="AZ52" s="63">
        <f>'COGS-PRICE-MARGIN_CWS'!$F78*AZ43</f>
        <v>271188</v>
      </c>
      <c r="BA52" s="63">
        <f>'COGS-PRICE-MARGIN_CWS'!$F99*BA43</f>
        <v>259815.6</v>
      </c>
      <c r="BB52" s="63">
        <f>'COGS-PRICE-MARGIN_CWS'!$F99*BB43</f>
        <v>417279.6</v>
      </c>
      <c r="BC52" s="63">
        <f>'COGS-PRICE-MARGIN_CWS'!$F99*BC43</f>
        <v>464518.8</v>
      </c>
      <c r="BD52" s="63">
        <f>'COGS-PRICE-MARGIN_CWS'!$F99*BD43</f>
        <v>464518.8</v>
      </c>
      <c r="BE52" s="63">
        <f>'COGS-PRICE-MARGIN_CWS'!$F99*BE43</f>
        <v>519631.2</v>
      </c>
      <c r="BF52" s="63">
        <f>'COGS-PRICE-MARGIN_CWS'!$F99*BF43</f>
        <v>566870.4</v>
      </c>
      <c r="BG52" s="63">
        <f>'COGS-PRICE-MARGIN_CWS'!$F99*BG43</f>
        <v>464518.8</v>
      </c>
      <c r="BH52" s="63">
        <f>'COGS-PRICE-MARGIN_CWS'!$F99*BH43</f>
        <v>519631.2</v>
      </c>
      <c r="BI52" s="63">
        <f>'COGS-PRICE-MARGIN_CWS'!$F99*BI43</f>
        <v>417279.6</v>
      </c>
      <c r="BJ52" s="63">
        <f>'COGS-PRICE-MARGIN_CWS'!$F99*BJ43</f>
        <v>417279.6</v>
      </c>
      <c r="BK52" s="63">
        <f>'COGS-PRICE-MARGIN_CWS'!$F99*BK43</f>
        <v>417279.6</v>
      </c>
      <c r="BL52" s="63">
        <f>'COGS-PRICE-MARGIN_CWS'!$F99*BL43</f>
        <v>259815.6</v>
      </c>
      <c r="BM52" s="118">
        <f>SUM(E52:BL52)</f>
        <v>23861494.800000008</v>
      </c>
    </row>
    <row r="53" spans="2:65" x14ac:dyDescent="0.15">
      <c r="B53" s="47" t="s">
        <v>325</v>
      </c>
      <c r="C53" s="47"/>
      <c r="E53" s="63">
        <f>'COGS-PRICE-MARGIN_CWS'!$F5*E43</f>
        <v>0</v>
      </c>
      <c r="F53" s="63">
        <f>'COGS-PRICE-MARGIN_CWS'!$F5*F43</f>
        <v>0</v>
      </c>
      <c r="G53" s="63">
        <f>'COGS-PRICE-MARGIN_CWS'!$F5*G43</f>
        <v>0</v>
      </c>
      <c r="H53" s="63">
        <f>'COGS-PRICE-MARGIN_CWS'!$F5*H43</f>
        <v>19500</v>
      </c>
      <c r="I53" s="63">
        <f>'COGS-PRICE-MARGIN_CWS'!$F5*I43</f>
        <v>21500</v>
      </c>
      <c r="J53" s="63">
        <f>'COGS-PRICE-MARGIN_CWS'!$F5*J43</f>
        <v>24000</v>
      </c>
      <c r="K53" s="63">
        <f>'COGS-PRICE-MARGIN_CWS'!$F5*K43</f>
        <v>19500</v>
      </c>
      <c r="L53" s="63">
        <f>'COGS-PRICE-MARGIN_CWS'!$F5*L43</f>
        <v>21500</v>
      </c>
      <c r="M53" s="63">
        <f>'COGS-PRICE-MARGIN_CWS'!$F5*M43</f>
        <v>17500</v>
      </c>
      <c r="N53" s="63">
        <f>'COGS-PRICE-MARGIN_CWS'!$F5*N43</f>
        <v>17500</v>
      </c>
      <c r="O53" s="63">
        <f>'COGS-PRICE-MARGIN_CWS'!$F5*O43</f>
        <v>17500</v>
      </c>
      <c r="P53" s="63">
        <f>'COGS-PRICE-MARGIN_CWS'!$F5*P43</f>
        <v>11000</v>
      </c>
      <c r="Q53" s="63">
        <f>'COGS-PRICE-MARGIN_CWS'!$F37*Q43</f>
        <v>8800</v>
      </c>
      <c r="R53" s="63">
        <f>'COGS-PRICE-MARGIN_CWS'!$F37*R43</f>
        <v>14300</v>
      </c>
      <c r="S53" s="63">
        <f>'COGS-PRICE-MARGIN_CWS'!$F37*S43</f>
        <v>15950</v>
      </c>
      <c r="T53" s="63">
        <f>'COGS-PRICE-MARGIN_CWS'!$F37*T43</f>
        <v>15950</v>
      </c>
      <c r="U53" s="63">
        <f>'COGS-PRICE-MARGIN_CWS'!$F37*U43</f>
        <v>17600</v>
      </c>
      <c r="V53" s="63">
        <f>'COGS-PRICE-MARGIN_CWS'!$F37*V43</f>
        <v>19250</v>
      </c>
      <c r="W53" s="63">
        <f>'COGS-PRICE-MARGIN_CWS'!$F37*W43</f>
        <v>15950</v>
      </c>
      <c r="X53" s="63">
        <f>'COGS-PRICE-MARGIN_CWS'!$F37*X43</f>
        <v>17600</v>
      </c>
      <c r="Y53" s="63">
        <f>'COGS-PRICE-MARGIN_CWS'!$F37*Y43</f>
        <v>14300</v>
      </c>
      <c r="Z53" s="63">
        <f>'COGS-PRICE-MARGIN_CWS'!$F37*Z43</f>
        <v>14300</v>
      </c>
      <c r="AA53" s="63">
        <f>'COGS-PRICE-MARGIN_CWS'!$F37*AA43</f>
        <v>14300</v>
      </c>
      <c r="AB53" s="63">
        <f>'COGS-PRICE-MARGIN_CWS'!$F37*AB43</f>
        <v>8800</v>
      </c>
      <c r="AC53" s="63">
        <f>'COGS-PRICE-MARGIN_CWS'!$F58*AC43</f>
        <v>17545</v>
      </c>
      <c r="AD53" s="63">
        <f>'COGS-PRICE-MARGIN_CWS'!$F58*AD43</f>
        <v>28435</v>
      </c>
      <c r="AE53" s="63">
        <f>'COGS-PRICE-MARGIN_CWS'!$F58*AE43</f>
        <v>32065</v>
      </c>
      <c r="AF53" s="63">
        <f>'COGS-PRICE-MARGIN_CWS'!$F58*AF43</f>
        <v>32065</v>
      </c>
      <c r="AG53" s="63">
        <f>'COGS-PRICE-MARGIN_CWS'!$F58*AG43</f>
        <v>35090</v>
      </c>
      <c r="AH53" s="63">
        <f>'COGS-PRICE-MARGIN_CWS'!$F58*AH43</f>
        <v>38720</v>
      </c>
      <c r="AI53" s="63">
        <f>'COGS-PRICE-MARGIN_CWS'!$F58*AI43</f>
        <v>32065</v>
      </c>
      <c r="AJ53" s="63">
        <f>'COGS-PRICE-MARGIN_CWS'!$F58*AJ43</f>
        <v>35090</v>
      </c>
      <c r="AK53" s="63">
        <f>'COGS-PRICE-MARGIN_CWS'!$F58*AK43</f>
        <v>28435</v>
      </c>
      <c r="AL53" s="63">
        <f>'COGS-PRICE-MARGIN_CWS'!$F58*AL43</f>
        <v>28435</v>
      </c>
      <c r="AM53" s="63">
        <f>'COGS-PRICE-MARGIN_CWS'!$F58*AM43</f>
        <v>28435</v>
      </c>
      <c r="AN53" s="63">
        <f>'COGS-PRICE-MARGIN_CWS'!$F58*AN43</f>
        <v>17545</v>
      </c>
      <c r="AO53" s="63">
        <f>'COGS-PRICE-MARGIN_CWS'!$F79*AO43</f>
        <v>20630.5</v>
      </c>
      <c r="AP53" s="63">
        <f>'COGS-PRICE-MARGIN_CWS'!$F79*AP43</f>
        <v>33275</v>
      </c>
      <c r="AQ53" s="63">
        <f>'COGS-PRICE-MARGIN_CWS'!$F79*AQ43</f>
        <v>37268</v>
      </c>
      <c r="AR53" s="63">
        <f>'COGS-PRICE-MARGIN_CWS'!$F79*AR43</f>
        <v>37268</v>
      </c>
      <c r="AS53" s="63">
        <f>'COGS-PRICE-MARGIN_CWS'!$F79*AS43</f>
        <v>41261</v>
      </c>
      <c r="AT53" s="63">
        <f>'COGS-PRICE-MARGIN_CWS'!$F79*AT43</f>
        <v>45254</v>
      </c>
      <c r="AU53" s="63">
        <f>'COGS-PRICE-MARGIN_CWS'!$F79*AU43</f>
        <v>37268</v>
      </c>
      <c r="AV53" s="63">
        <f>'COGS-PRICE-MARGIN_CWS'!$F79*AV43</f>
        <v>41261</v>
      </c>
      <c r="AW53" s="63">
        <f>'COGS-PRICE-MARGIN_CWS'!$F79*AW43</f>
        <v>33275</v>
      </c>
      <c r="AX53" s="63">
        <f>'COGS-PRICE-MARGIN_CWS'!$F79*AX43</f>
        <v>33275</v>
      </c>
      <c r="AY53" s="63">
        <f>'COGS-PRICE-MARGIN_CWS'!$F79*AY43</f>
        <v>33275</v>
      </c>
      <c r="AZ53" s="63">
        <f>'COGS-PRICE-MARGIN_CWS'!$F79*AZ43</f>
        <v>20630.5</v>
      </c>
      <c r="BA53" s="63">
        <f>'COGS-PRICE-MARGIN_CWS'!$F100*BA43</f>
        <v>36.300000000000004</v>
      </c>
      <c r="BB53" s="63">
        <f>'COGS-PRICE-MARGIN_CWS'!$F100*BB43</f>
        <v>58.300000000000004</v>
      </c>
      <c r="BC53" s="63">
        <f>'COGS-PRICE-MARGIN_CWS'!$F100*BC43</f>
        <v>64.900000000000006</v>
      </c>
      <c r="BD53" s="63">
        <f>'COGS-PRICE-MARGIN_CWS'!$F100*BD43</f>
        <v>64.900000000000006</v>
      </c>
      <c r="BE53" s="63">
        <f>'COGS-PRICE-MARGIN_CWS'!$F100*BE43</f>
        <v>72.600000000000009</v>
      </c>
      <c r="BF53" s="63">
        <f>'COGS-PRICE-MARGIN_CWS'!$F100*BF43</f>
        <v>79.2</v>
      </c>
      <c r="BG53" s="63">
        <f>'COGS-PRICE-MARGIN_CWS'!$F100*BG43</f>
        <v>64.900000000000006</v>
      </c>
      <c r="BH53" s="63">
        <f>'COGS-PRICE-MARGIN_CWS'!$F100*BH43</f>
        <v>72.600000000000009</v>
      </c>
      <c r="BI53" s="63">
        <f>'COGS-PRICE-MARGIN_CWS'!$F100*BI43</f>
        <v>58.300000000000004</v>
      </c>
      <c r="BJ53" s="63">
        <f>'COGS-PRICE-MARGIN_CWS'!$F100*BJ43</f>
        <v>58.300000000000004</v>
      </c>
      <c r="BK53" s="63">
        <f>'COGS-PRICE-MARGIN_CWS'!$F100*BK43</f>
        <v>58.300000000000004</v>
      </c>
      <c r="BL53" s="63">
        <f>'COGS-PRICE-MARGIN_CWS'!$F100*BL43</f>
        <v>36.300000000000004</v>
      </c>
      <c r="BM53" s="118">
        <f>SUM(E53:BL53)</f>
        <v>1115190.9000000001</v>
      </c>
    </row>
    <row r="54" spans="2:65" x14ac:dyDescent="0.15">
      <c r="B54" s="47" t="s">
        <v>328</v>
      </c>
      <c r="C54" s="47"/>
      <c r="E54" s="63">
        <f>'COGS-PRICE-MARGIN_CWS'!$F6*E43</f>
        <v>0</v>
      </c>
      <c r="F54" s="63">
        <f>'COGS-PRICE-MARGIN_CWS'!$F6*F43</f>
        <v>0</v>
      </c>
      <c r="G54" s="63">
        <f>'COGS-PRICE-MARGIN_CWS'!$F6*G43</f>
        <v>0</v>
      </c>
      <c r="H54" s="63">
        <f>'COGS-PRICE-MARGIN_CWS'!$F6*H43</f>
        <v>0</v>
      </c>
      <c r="I54" s="63">
        <f>'COGS-PRICE-MARGIN_CWS'!$F6*I43</f>
        <v>0</v>
      </c>
      <c r="J54" s="63">
        <f>'COGS-PRICE-MARGIN_CWS'!$F6*J43</f>
        <v>0</v>
      </c>
      <c r="K54" s="63">
        <f>'COGS-PRICE-MARGIN_CWS'!$F6*K43</f>
        <v>0</v>
      </c>
      <c r="L54" s="63">
        <f>'COGS-PRICE-MARGIN_CWS'!$F6*L43</f>
        <v>0</v>
      </c>
      <c r="M54" s="63">
        <f>'COGS-PRICE-MARGIN_CWS'!$F6*M43</f>
        <v>0</v>
      </c>
      <c r="N54" s="63">
        <f>'COGS-PRICE-MARGIN_CWS'!$F6*N43</f>
        <v>0</v>
      </c>
      <c r="O54" s="63">
        <f>'COGS-PRICE-MARGIN_CWS'!$F6*O43</f>
        <v>0</v>
      </c>
      <c r="P54" s="63">
        <f>'COGS-PRICE-MARGIN_CWS'!$F6*P43</f>
        <v>0</v>
      </c>
      <c r="Q54" s="63">
        <f>'COGS-PRICE-MARGIN_CWS'!$F38*Q43</f>
        <v>0</v>
      </c>
      <c r="R54" s="63">
        <f>'COGS-PRICE-MARGIN_CWS'!$F38*R43</f>
        <v>0</v>
      </c>
      <c r="S54" s="63">
        <f>'COGS-PRICE-MARGIN_CWS'!$F38*S43</f>
        <v>0</v>
      </c>
      <c r="T54" s="63">
        <f>'COGS-PRICE-MARGIN_CWS'!$F38*T43</f>
        <v>0</v>
      </c>
      <c r="U54" s="63">
        <f>'COGS-PRICE-MARGIN_CWS'!$F38*U43</f>
        <v>0</v>
      </c>
      <c r="V54" s="63">
        <f>'COGS-PRICE-MARGIN_CWS'!$F38*V43</f>
        <v>0</v>
      </c>
      <c r="W54" s="63">
        <f>'COGS-PRICE-MARGIN_CWS'!$F38*W43</f>
        <v>0</v>
      </c>
      <c r="X54" s="63">
        <f>'COGS-PRICE-MARGIN_CWS'!$F38*X43</f>
        <v>0</v>
      </c>
      <c r="Y54" s="63">
        <f>'COGS-PRICE-MARGIN_CWS'!$F38*Y43</f>
        <v>0</v>
      </c>
      <c r="Z54" s="63">
        <f>'COGS-PRICE-MARGIN_CWS'!$F38*Z43</f>
        <v>0</v>
      </c>
      <c r="AA54" s="63">
        <f>'COGS-PRICE-MARGIN_CWS'!$F38*AA43</f>
        <v>0</v>
      </c>
      <c r="AB54" s="63">
        <f>'COGS-PRICE-MARGIN_CWS'!$F38*AB43</f>
        <v>0</v>
      </c>
      <c r="AC54" s="63">
        <f>'COGS-PRICE-MARGIN_CWS'!$F59*AC43</f>
        <v>0</v>
      </c>
      <c r="AD54" s="63">
        <f>'COGS-PRICE-MARGIN_CWS'!$F59*AD43</f>
        <v>0</v>
      </c>
      <c r="AE54" s="63">
        <f>'COGS-PRICE-MARGIN_CWS'!$F59*AE43</f>
        <v>0</v>
      </c>
      <c r="AF54" s="63">
        <f>'COGS-PRICE-MARGIN_CWS'!$F59*AF43</f>
        <v>0</v>
      </c>
      <c r="AG54" s="63">
        <f>'COGS-PRICE-MARGIN_CWS'!$F59*AG43</f>
        <v>0</v>
      </c>
      <c r="AH54" s="63">
        <f>'COGS-PRICE-MARGIN_CWS'!$F59*AH43</f>
        <v>0</v>
      </c>
      <c r="AI54" s="63">
        <f>'COGS-PRICE-MARGIN_CWS'!$F59*AI43</f>
        <v>0</v>
      </c>
      <c r="AJ54" s="63">
        <f>'COGS-PRICE-MARGIN_CWS'!$F59*AJ43</f>
        <v>0</v>
      </c>
      <c r="AK54" s="63">
        <f>'COGS-PRICE-MARGIN_CWS'!$F59*AK43</f>
        <v>0</v>
      </c>
      <c r="AL54" s="63">
        <f>'COGS-PRICE-MARGIN_CWS'!$F59*AL43</f>
        <v>0</v>
      </c>
      <c r="AM54" s="63">
        <f>'COGS-PRICE-MARGIN_CWS'!$F59*AM43</f>
        <v>0</v>
      </c>
      <c r="AN54" s="63">
        <f>'COGS-PRICE-MARGIN_CWS'!$F59*AN43</f>
        <v>0</v>
      </c>
      <c r="AO54" s="63">
        <f>'COGS-PRICE-MARGIN_CWS'!$F80*AO43</f>
        <v>0</v>
      </c>
      <c r="AP54" s="63">
        <f>'COGS-PRICE-MARGIN_CWS'!$F80*AP43</f>
        <v>0</v>
      </c>
      <c r="AQ54" s="63">
        <f>'COGS-PRICE-MARGIN_CWS'!$F80*AQ43</f>
        <v>0</v>
      </c>
      <c r="AR54" s="63">
        <f>'COGS-PRICE-MARGIN_CWS'!$F80*AR43</f>
        <v>0</v>
      </c>
      <c r="AS54" s="63">
        <f>'COGS-PRICE-MARGIN_CWS'!$F80*AS43</f>
        <v>0</v>
      </c>
      <c r="AT54" s="63">
        <f>'COGS-PRICE-MARGIN_CWS'!$F80*AT43</f>
        <v>0</v>
      </c>
      <c r="AU54" s="63">
        <f>'COGS-PRICE-MARGIN_CWS'!$F80*AU43</f>
        <v>0</v>
      </c>
      <c r="AV54" s="63">
        <f>'COGS-PRICE-MARGIN_CWS'!$F80*AV43</f>
        <v>0</v>
      </c>
      <c r="AW54" s="63">
        <f>'COGS-PRICE-MARGIN_CWS'!$F80*AW43</f>
        <v>0</v>
      </c>
      <c r="AX54" s="63">
        <f>'COGS-PRICE-MARGIN_CWS'!$F80*AX43</f>
        <v>0</v>
      </c>
      <c r="AY54" s="63">
        <f>'COGS-PRICE-MARGIN_CWS'!$F80*AY43</f>
        <v>0</v>
      </c>
      <c r="AZ54" s="63">
        <f>'COGS-PRICE-MARGIN_CWS'!$F80*AZ43</f>
        <v>0</v>
      </c>
      <c r="BA54" s="63">
        <f>'COGS-PRICE-MARGIN_CWS'!$F101*BA43</f>
        <v>0</v>
      </c>
      <c r="BB54" s="63">
        <f>'COGS-PRICE-MARGIN_CWS'!$F101*BB43</f>
        <v>0</v>
      </c>
      <c r="BC54" s="63">
        <f>'COGS-PRICE-MARGIN_CWS'!$F101*BC43</f>
        <v>0</v>
      </c>
      <c r="BD54" s="63">
        <f>'COGS-PRICE-MARGIN_CWS'!$F101*BD43</f>
        <v>0</v>
      </c>
      <c r="BE54" s="63">
        <f>'COGS-PRICE-MARGIN_CWS'!$F101*BE43</f>
        <v>0</v>
      </c>
      <c r="BF54" s="63">
        <f>'COGS-PRICE-MARGIN_CWS'!$F101*BF43</f>
        <v>0</v>
      </c>
      <c r="BG54" s="63">
        <f>'COGS-PRICE-MARGIN_CWS'!$F101*BG43</f>
        <v>0</v>
      </c>
      <c r="BH54" s="63">
        <f>'COGS-PRICE-MARGIN_CWS'!$F101*BH43</f>
        <v>0</v>
      </c>
      <c r="BI54" s="63">
        <f>'COGS-PRICE-MARGIN_CWS'!$F101*BI43</f>
        <v>0</v>
      </c>
      <c r="BJ54" s="63">
        <f>'COGS-PRICE-MARGIN_CWS'!$F101*BJ43</f>
        <v>0</v>
      </c>
      <c r="BK54" s="63">
        <f>'COGS-PRICE-MARGIN_CWS'!$F101*BK43</f>
        <v>0</v>
      </c>
      <c r="BL54" s="63">
        <f>'COGS-PRICE-MARGIN_CWS'!$F101*BL43</f>
        <v>0</v>
      </c>
      <c r="BM54" s="118">
        <f>SUM(E54:BL54)</f>
        <v>0</v>
      </c>
    </row>
    <row r="55" spans="2:65" x14ac:dyDescent="0.15">
      <c r="B55" s="47" t="s">
        <v>326</v>
      </c>
      <c r="C55" s="47"/>
      <c r="E55" s="63">
        <f>'COGS-PRICE-MARGIN_CWS'!$F7*E43</f>
        <v>0</v>
      </c>
      <c r="F55" s="63">
        <f>'COGS-PRICE-MARGIN_CWS'!$F7*F43</f>
        <v>0</v>
      </c>
      <c r="G55" s="63">
        <f>'COGS-PRICE-MARGIN_CWS'!$F7*G43</f>
        <v>0</v>
      </c>
      <c r="H55" s="63">
        <f>'COGS-PRICE-MARGIN_CWS'!$F7*H43</f>
        <v>0</v>
      </c>
      <c r="I55" s="63">
        <f>'COGS-PRICE-MARGIN_CWS'!$F7*I43</f>
        <v>0</v>
      </c>
      <c r="J55" s="63">
        <f>'COGS-PRICE-MARGIN_CWS'!$F7*J43</f>
        <v>0</v>
      </c>
      <c r="K55" s="63">
        <f>'COGS-PRICE-MARGIN_CWS'!$F7*K43</f>
        <v>0</v>
      </c>
      <c r="L55" s="63">
        <f>'COGS-PRICE-MARGIN_CWS'!$F7*L43</f>
        <v>0</v>
      </c>
      <c r="M55" s="63">
        <f>'COGS-PRICE-MARGIN_CWS'!$F7*M43</f>
        <v>0</v>
      </c>
      <c r="N55" s="63">
        <f>'COGS-PRICE-MARGIN_CWS'!$F7*N43</f>
        <v>0</v>
      </c>
      <c r="O55" s="63">
        <f>'COGS-PRICE-MARGIN_CWS'!$F7*O43</f>
        <v>0</v>
      </c>
      <c r="P55" s="63">
        <f>'COGS-PRICE-MARGIN_CWS'!$F7*P43</f>
        <v>0</v>
      </c>
      <c r="Q55" s="63">
        <f>'COGS-PRICE-MARGIN_CWS'!$F39*Q43</f>
        <v>0</v>
      </c>
      <c r="R55" s="63">
        <f>'COGS-PRICE-MARGIN_CWS'!$F39*R43</f>
        <v>0</v>
      </c>
      <c r="S55" s="63">
        <f>'COGS-PRICE-MARGIN_CWS'!$F39*S43</f>
        <v>0</v>
      </c>
      <c r="T55" s="63">
        <f>'COGS-PRICE-MARGIN_CWS'!$F39*T43</f>
        <v>0</v>
      </c>
      <c r="U55" s="63">
        <f>'COGS-PRICE-MARGIN_CWS'!$F39*U43</f>
        <v>0</v>
      </c>
      <c r="V55" s="63">
        <f>'COGS-PRICE-MARGIN_CWS'!$F39*V43</f>
        <v>0</v>
      </c>
      <c r="W55" s="63">
        <f>'COGS-PRICE-MARGIN_CWS'!$F39*W43</f>
        <v>0</v>
      </c>
      <c r="X55" s="63">
        <f>'COGS-PRICE-MARGIN_CWS'!$F39*X43</f>
        <v>0</v>
      </c>
      <c r="Y55" s="63">
        <f>'COGS-PRICE-MARGIN_CWS'!$F39*Y43</f>
        <v>0</v>
      </c>
      <c r="Z55" s="63">
        <f>'COGS-PRICE-MARGIN_CWS'!$F39*Z43</f>
        <v>0</v>
      </c>
      <c r="AA55" s="63">
        <f>'COGS-PRICE-MARGIN_CWS'!$F39*AA43</f>
        <v>0</v>
      </c>
      <c r="AB55" s="63">
        <f>'COGS-PRICE-MARGIN_CWS'!$F39*AB43</f>
        <v>0</v>
      </c>
      <c r="AC55" s="63">
        <f>'COGS-PRICE-MARGIN_CWS'!$F60*AC43</f>
        <v>0</v>
      </c>
      <c r="AD55" s="63">
        <f>'COGS-PRICE-MARGIN_CWS'!$F60*AD43</f>
        <v>0</v>
      </c>
      <c r="AE55" s="63">
        <f>'COGS-PRICE-MARGIN_CWS'!$F60*AE43</f>
        <v>0</v>
      </c>
      <c r="AF55" s="63">
        <f>'COGS-PRICE-MARGIN_CWS'!$F60*AF43</f>
        <v>0</v>
      </c>
      <c r="AG55" s="63">
        <f>'COGS-PRICE-MARGIN_CWS'!$F60*AG43</f>
        <v>0</v>
      </c>
      <c r="AH55" s="63">
        <f>'COGS-PRICE-MARGIN_CWS'!$F60*AH43</f>
        <v>0</v>
      </c>
      <c r="AI55" s="63">
        <f>'COGS-PRICE-MARGIN_CWS'!$F60*AI43</f>
        <v>0</v>
      </c>
      <c r="AJ55" s="63">
        <f>'COGS-PRICE-MARGIN_CWS'!$F60*AJ43</f>
        <v>0</v>
      </c>
      <c r="AK55" s="63">
        <f>'COGS-PRICE-MARGIN_CWS'!$F60*AK43</f>
        <v>0</v>
      </c>
      <c r="AL55" s="63">
        <f>'COGS-PRICE-MARGIN_CWS'!$F60*AL43</f>
        <v>0</v>
      </c>
      <c r="AM55" s="63">
        <f>'COGS-PRICE-MARGIN_CWS'!$F60*AM43</f>
        <v>0</v>
      </c>
      <c r="AN55" s="63">
        <f>'COGS-PRICE-MARGIN_CWS'!$F60*AN43</f>
        <v>0</v>
      </c>
      <c r="AO55" s="63">
        <f>'COGS-PRICE-MARGIN_CWS'!$F81*AO43</f>
        <v>0</v>
      </c>
      <c r="AP55" s="63">
        <f>'COGS-PRICE-MARGIN_CWS'!$F81*AP43</f>
        <v>0</v>
      </c>
      <c r="AQ55" s="63">
        <f>'COGS-PRICE-MARGIN_CWS'!$F81*AQ43</f>
        <v>0</v>
      </c>
      <c r="AR55" s="63">
        <f>'COGS-PRICE-MARGIN_CWS'!$F81*AR43</f>
        <v>0</v>
      </c>
      <c r="AS55" s="63">
        <f>'COGS-PRICE-MARGIN_CWS'!$F81*AS43</f>
        <v>0</v>
      </c>
      <c r="AT55" s="63">
        <f>'COGS-PRICE-MARGIN_CWS'!$F81*AT43</f>
        <v>0</v>
      </c>
      <c r="AU55" s="63">
        <f>'COGS-PRICE-MARGIN_CWS'!$F81*AU43</f>
        <v>0</v>
      </c>
      <c r="AV55" s="63">
        <f>'COGS-PRICE-MARGIN_CWS'!$F81*AV43</f>
        <v>0</v>
      </c>
      <c r="AW55" s="63">
        <f>'COGS-PRICE-MARGIN_CWS'!$F81*AW43</f>
        <v>0</v>
      </c>
      <c r="AX55" s="63">
        <f>'COGS-PRICE-MARGIN_CWS'!$F81*AX43</f>
        <v>0</v>
      </c>
      <c r="AY55" s="63">
        <f>'COGS-PRICE-MARGIN_CWS'!$F81*AY43</f>
        <v>0</v>
      </c>
      <c r="AZ55" s="63">
        <f>'COGS-PRICE-MARGIN_CWS'!$F81*AZ43</f>
        <v>0</v>
      </c>
      <c r="BA55" s="63">
        <f>'COGS-PRICE-MARGIN_CWS'!$F102*BA43</f>
        <v>0</v>
      </c>
      <c r="BB55" s="63">
        <f>'COGS-PRICE-MARGIN_CWS'!$F102*BB43</f>
        <v>0</v>
      </c>
      <c r="BC55" s="63">
        <f>'COGS-PRICE-MARGIN_CWS'!$F102*BC43</f>
        <v>0</v>
      </c>
      <c r="BD55" s="63">
        <f>'COGS-PRICE-MARGIN_CWS'!$F102*BD43</f>
        <v>0</v>
      </c>
      <c r="BE55" s="63">
        <f>'COGS-PRICE-MARGIN_CWS'!$F102*BE43</f>
        <v>0</v>
      </c>
      <c r="BF55" s="63">
        <f>'COGS-PRICE-MARGIN_CWS'!$F102*BF43</f>
        <v>0</v>
      </c>
      <c r="BG55" s="63">
        <f>'COGS-PRICE-MARGIN_CWS'!$F102*BG43</f>
        <v>0</v>
      </c>
      <c r="BH55" s="63">
        <f>'COGS-PRICE-MARGIN_CWS'!$F102*BH43</f>
        <v>0</v>
      </c>
      <c r="BI55" s="63">
        <f>'COGS-PRICE-MARGIN_CWS'!$F102*BI43</f>
        <v>0</v>
      </c>
      <c r="BJ55" s="63">
        <f>'COGS-PRICE-MARGIN_CWS'!$F102*BJ43</f>
        <v>0</v>
      </c>
      <c r="BK55" s="63">
        <f>'COGS-PRICE-MARGIN_CWS'!$F102*BK43</f>
        <v>0</v>
      </c>
      <c r="BL55" s="63">
        <f>'COGS-PRICE-MARGIN_CWS'!$F102*BL43</f>
        <v>0</v>
      </c>
      <c r="BM55" s="118">
        <f>SUM(E55:BL55)</f>
        <v>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181600</v>
      </c>
      <c r="R57" s="63">
        <f t="shared" ref="R57:BL57" si="44">SUM(R52:R55)</f>
        <v>295100</v>
      </c>
      <c r="S57" s="63">
        <f t="shared" si="44"/>
        <v>329150</v>
      </c>
      <c r="T57" s="63">
        <f t="shared" si="44"/>
        <v>329150</v>
      </c>
      <c r="U57" s="63">
        <f t="shared" si="44"/>
        <v>363200</v>
      </c>
      <c r="V57" s="63">
        <f t="shared" si="44"/>
        <v>397250</v>
      </c>
      <c r="W57" s="63">
        <f t="shared" si="44"/>
        <v>329150</v>
      </c>
      <c r="X57" s="63">
        <f t="shared" si="44"/>
        <v>363200</v>
      </c>
      <c r="Y57" s="63">
        <f t="shared" si="44"/>
        <v>295100</v>
      </c>
      <c r="Z57" s="63">
        <f t="shared" si="44"/>
        <v>295100</v>
      </c>
      <c r="AA57" s="63">
        <f t="shared" si="44"/>
        <v>295100</v>
      </c>
      <c r="AB57" s="63">
        <f t="shared" si="44"/>
        <v>181600</v>
      </c>
      <c r="AC57" s="63">
        <f t="shared" si="44"/>
        <v>299425</v>
      </c>
      <c r="AD57" s="63">
        <f t="shared" si="44"/>
        <v>485275</v>
      </c>
      <c r="AE57" s="63">
        <f t="shared" si="44"/>
        <v>547225</v>
      </c>
      <c r="AF57" s="63">
        <f t="shared" si="44"/>
        <v>547225</v>
      </c>
      <c r="AG57" s="63">
        <f t="shared" si="44"/>
        <v>598850</v>
      </c>
      <c r="AH57" s="63">
        <f t="shared" si="44"/>
        <v>660800</v>
      </c>
      <c r="AI57" s="63">
        <f t="shared" si="44"/>
        <v>547225</v>
      </c>
      <c r="AJ57" s="63">
        <f t="shared" si="44"/>
        <v>598850</v>
      </c>
      <c r="AK57" s="63">
        <f t="shared" si="44"/>
        <v>485275</v>
      </c>
      <c r="AL57" s="63">
        <f t="shared" si="44"/>
        <v>485275</v>
      </c>
      <c r="AM57" s="63">
        <f t="shared" si="44"/>
        <v>485275</v>
      </c>
      <c r="AN57" s="63">
        <f t="shared" si="44"/>
        <v>299425</v>
      </c>
      <c r="AO57" s="63">
        <f t="shared" si="44"/>
        <v>291818.5</v>
      </c>
      <c r="AP57" s="63">
        <f t="shared" si="44"/>
        <v>470675</v>
      </c>
      <c r="AQ57" s="63">
        <f t="shared" si="44"/>
        <v>527156</v>
      </c>
      <c r="AR57" s="63">
        <f t="shared" si="44"/>
        <v>527156</v>
      </c>
      <c r="AS57" s="63">
        <f t="shared" si="44"/>
        <v>583637</v>
      </c>
      <c r="AT57" s="63">
        <f t="shared" si="44"/>
        <v>640118</v>
      </c>
      <c r="AU57" s="63">
        <f t="shared" si="44"/>
        <v>527156</v>
      </c>
      <c r="AV57" s="63">
        <f t="shared" si="44"/>
        <v>583637</v>
      </c>
      <c r="AW57" s="63">
        <f t="shared" si="44"/>
        <v>470675</v>
      </c>
      <c r="AX57" s="63">
        <f t="shared" si="44"/>
        <v>470675</v>
      </c>
      <c r="AY57" s="63">
        <f t="shared" si="44"/>
        <v>470675</v>
      </c>
      <c r="AZ57" s="63">
        <f t="shared" si="44"/>
        <v>291818.5</v>
      </c>
      <c r="BA57" s="63">
        <f t="shared" si="44"/>
        <v>259851.9</v>
      </c>
      <c r="BB57" s="63">
        <f t="shared" si="44"/>
        <v>417337.89999999997</v>
      </c>
      <c r="BC57" s="63">
        <f t="shared" si="44"/>
        <v>464583.7</v>
      </c>
      <c r="BD57" s="63">
        <f t="shared" si="44"/>
        <v>464583.7</v>
      </c>
      <c r="BE57" s="63">
        <f t="shared" si="44"/>
        <v>519703.8</v>
      </c>
      <c r="BF57" s="63">
        <f t="shared" si="44"/>
        <v>566949.6</v>
      </c>
      <c r="BG57" s="63">
        <f t="shared" si="44"/>
        <v>464583.7</v>
      </c>
      <c r="BH57" s="63">
        <f t="shared" si="44"/>
        <v>519703.8</v>
      </c>
      <c r="BI57" s="63">
        <f t="shared" si="44"/>
        <v>417337.89999999997</v>
      </c>
      <c r="BJ57" s="63">
        <f t="shared" si="44"/>
        <v>417337.89999999997</v>
      </c>
      <c r="BK57" s="63">
        <f t="shared" si="44"/>
        <v>417337.89999999997</v>
      </c>
      <c r="BL57" s="63">
        <f t="shared" si="44"/>
        <v>259851.9</v>
      </c>
      <c r="BM57" s="118">
        <f>SUM(E57:BL57)</f>
        <v>24976685.699999992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3500</v>
      </c>
      <c r="R59" s="63">
        <f t="shared" si="45"/>
        <v>3500</v>
      </c>
      <c r="S59" s="63">
        <f t="shared" si="45"/>
        <v>3500</v>
      </c>
      <c r="T59" s="63">
        <f t="shared" si="45"/>
        <v>3500</v>
      </c>
      <c r="U59" s="63">
        <f t="shared" si="45"/>
        <v>3500</v>
      </c>
      <c r="V59" s="63">
        <f t="shared" si="45"/>
        <v>3500</v>
      </c>
      <c r="W59" s="63">
        <f t="shared" si="45"/>
        <v>3500</v>
      </c>
      <c r="X59" s="63">
        <f t="shared" si="45"/>
        <v>3500</v>
      </c>
      <c r="Y59" s="63">
        <f t="shared" si="45"/>
        <v>3500</v>
      </c>
      <c r="Z59" s="63">
        <f t="shared" si="45"/>
        <v>3500</v>
      </c>
      <c r="AA59" s="63">
        <f t="shared" si="45"/>
        <v>3500</v>
      </c>
      <c r="AB59" s="63">
        <f t="shared" si="45"/>
        <v>3500</v>
      </c>
      <c r="AC59" s="63">
        <f t="shared" si="45"/>
        <v>-5225</v>
      </c>
      <c r="AD59" s="63">
        <f t="shared" si="45"/>
        <v>-5225</v>
      </c>
      <c r="AE59" s="63">
        <f t="shared" si="45"/>
        <v>-5225</v>
      </c>
      <c r="AF59" s="63">
        <f t="shared" si="45"/>
        <v>-5225</v>
      </c>
      <c r="AG59" s="63">
        <f t="shared" si="45"/>
        <v>-5225</v>
      </c>
      <c r="AH59" s="63">
        <f t="shared" si="45"/>
        <v>-5225</v>
      </c>
      <c r="AI59" s="63">
        <f t="shared" si="45"/>
        <v>-5225</v>
      </c>
      <c r="AJ59" s="63">
        <f t="shared" si="45"/>
        <v>-5225</v>
      </c>
      <c r="AK59" s="63">
        <f t="shared" ref="AK59:BL59" si="46">IF(AK43&gt;0,(AK48-AK57)/AK43,0)</f>
        <v>-5225</v>
      </c>
      <c r="AL59" s="63">
        <f t="shared" si="46"/>
        <v>-5225</v>
      </c>
      <c r="AM59" s="63">
        <f t="shared" si="46"/>
        <v>-5225</v>
      </c>
      <c r="AN59" s="63">
        <f t="shared" si="46"/>
        <v>-5225</v>
      </c>
      <c r="AO59" s="63">
        <f t="shared" si="46"/>
        <v>-3563.5</v>
      </c>
      <c r="AP59" s="63">
        <f t="shared" si="46"/>
        <v>-3563.5</v>
      </c>
      <c r="AQ59" s="63">
        <f t="shared" si="46"/>
        <v>-3563.5</v>
      </c>
      <c r="AR59" s="63">
        <f t="shared" si="46"/>
        <v>-3563.5</v>
      </c>
      <c r="AS59" s="63">
        <f t="shared" si="46"/>
        <v>-3563.5</v>
      </c>
      <c r="AT59" s="63">
        <f t="shared" si="46"/>
        <v>-3563.5</v>
      </c>
      <c r="AU59" s="63">
        <f t="shared" si="46"/>
        <v>-3563.5</v>
      </c>
      <c r="AV59" s="63">
        <f t="shared" si="46"/>
        <v>-3563.5</v>
      </c>
      <c r="AW59" s="63">
        <f t="shared" si="46"/>
        <v>-3563.5</v>
      </c>
      <c r="AX59" s="63">
        <f t="shared" si="46"/>
        <v>-3563.5</v>
      </c>
      <c r="AY59" s="63">
        <f t="shared" si="46"/>
        <v>-3563.5</v>
      </c>
      <c r="AZ59" s="63">
        <f t="shared" si="46"/>
        <v>-3563.5</v>
      </c>
      <c r="BA59" s="63">
        <f t="shared" si="46"/>
        <v>-1349.2999999999997</v>
      </c>
      <c r="BB59" s="63">
        <f t="shared" si="46"/>
        <v>-1349.2999999999993</v>
      </c>
      <c r="BC59" s="63">
        <f t="shared" si="46"/>
        <v>-1349.3000000000002</v>
      </c>
      <c r="BD59" s="63">
        <f t="shared" si="46"/>
        <v>-1349.3000000000002</v>
      </c>
      <c r="BE59" s="63">
        <f t="shared" si="46"/>
        <v>-1349.2999999999997</v>
      </c>
      <c r="BF59" s="63">
        <f t="shared" si="46"/>
        <v>-1349.2999999999997</v>
      </c>
      <c r="BG59" s="63">
        <f t="shared" si="46"/>
        <v>-1349.3000000000002</v>
      </c>
      <c r="BH59" s="63">
        <f t="shared" si="46"/>
        <v>-1349.2999999999997</v>
      </c>
      <c r="BI59" s="63">
        <f t="shared" si="46"/>
        <v>-1349.2999999999993</v>
      </c>
      <c r="BJ59" s="63">
        <f t="shared" si="46"/>
        <v>-1349.2999999999993</v>
      </c>
      <c r="BK59" s="63">
        <f t="shared" si="46"/>
        <v>-1349.2999999999993</v>
      </c>
      <c r="BL59" s="63">
        <f t="shared" si="46"/>
        <v>-1349.2999999999997</v>
      </c>
    </row>
    <row r="60" spans="2:65" x14ac:dyDescent="0.15">
      <c r="B60" s="47" t="s">
        <v>665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56000</v>
      </c>
      <c r="R60" s="63">
        <f t="shared" si="47"/>
        <v>91000</v>
      </c>
      <c r="S60" s="63">
        <f t="shared" si="47"/>
        <v>101500</v>
      </c>
      <c r="T60" s="63">
        <f t="shared" si="47"/>
        <v>101500</v>
      </c>
      <c r="U60" s="63">
        <f t="shared" si="47"/>
        <v>112000</v>
      </c>
      <c r="V60" s="63">
        <f t="shared" si="47"/>
        <v>122500</v>
      </c>
      <c r="W60" s="63">
        <f t="shared" si="47"/>
        <v>101500</v>
      </c>
      <c r="X60" s="63">
        <f t="shared" si="47"/>
        <v>112000</v>
      </c>
      <c r="Y60" s="63">
        <f t="shared" si="47"/>
        <v>91000</v>
      </c>
      <c r="Z60" s="63">
        <f t="shared" si="47"/>
        <v>91000</v>
      </c>
      <c r="AA60" s="63">
        <f t="shared" si="47"/>
        <v>91000</v>
      </c>
      <c r="AB60" s="63">
        <f t="shared" si="47"/>
        <v>56000</v>
      </c>
      <c r="AC60" s="63">
        <f t="shared" si="47"/>
        <v>-151525</v>
      </c>
      <c r="AD60" s="63">
        <f t="shared" si="47"/>
        <v>-245575</v>
      </c>
      <c r="AE60" s="63">
        <f t="shared" si="47"/>
        <v>-276925</v>
      </c>
      <c r="AF60" s="63">
        <f t="shared" si="47"/>
        <v>-276925</v>
      </c>
      <c r="AG60" s="63">
        <f t="shared" si="47"/>
        <v>-303050</v>
      </c>
      <c r="AH60" s="63">
        <f t="shared" si="47"/>
        <v>-334400</v>
      </c>
      <c r="AI60" s="63">
        <f t="shared" si="47"/>
        <v>-276925</v>
      </c>
      <c r="AJ60" s="63">
        <f t="shared" si="47"/>
        <v>-303050</v>
      </c>
      <c r="AK60" s="63">
        <f t="shared" ref="AK60:BL60" si="48">AK48-AK57</f>
        <v>-245575</v>
      </c>
      <c r="AL60" s="63">
        <f t="shared" si="48"/>
        <v>-245575</v>
      </c>
      <c r="AM60" s="63">
        <f t="shared" si="48"/>
        <v>-245575</v>
      </c>
      <c r="AN60" s="63">
        <f t="shared" si="48"/>
        <v>-151525</v>
      </c>
      <c r="AO60" s="63">
        <f t="shared" si="48"/>
        <v>-110468.5</v>
      </c>
      <c r="AP60" s="63">
        <f t="shared" si="48"/>
        <v>-178175</v>
      </c>
      <c r="AQ60" s="63">
        <f t="shared" si="48"/>
        <v>-199556</v>
      </c>
      <c r="AR60" s="63">
        <f t="shared" si="48"/>
        <v>-199556</v>
      </c>
      <c r="AS60" s="63">
        <f t="shared" si="48"/>
        <v>-220937</v>
      </c>
      <c r="AT60" s="63">
        <f t="shared" si="48"/>
        <v>-242318</v>
      </c>
      <c r="AU60" s="63">
        <f t="shared" si="48"/>
        <v>-199556</v>
      </c>
      <c r="AV60" s="63">
        <f t="shared" si="48"/>
        <v>-220937</v>
      </c>
      <c r="AW60" s="63">
        <f t="shared" si="48"/>
        <v>-178175</v>
      </c>
      <c r="AX60" s="63">
        <f t="shared" si="48"/>
        <v>-178175</v>
      </c>
      <c r="AY60" s="63">
        <f t="shared" si="48"/>
        <v>-178175</v>
      </c>
      <c r="AZ60" s="63">
        <f t="shared" si="48"/>
        <v>-110468.5</v>
      </c>
      <c r="BA60" s="63">
        <f t="shared" si="48"/>
        <v>-44526.899999999994</v>
      </c>
      <c r="BB60" s="63">
        <f t="shared" si="48"/>
        <v>-71512.899999999965</v>
      </c>
      <c r="BC60" s="63">
        <f t="shared" si="48"/>
        <v>-79608.700000000012</v>
      </c>
      <c r="BD60" s="63">
        <f t="shared" si="48"/>
        <v>-79608.700000000012</v>
      </c>
      <c r="BE60" s="63">
        <f t="shared" si="48"/>
        <v>-89053.799999999988</v>
      </c>
      <c r="BF60" s="63">
        <f t="shared" si="48"/>
        <v>-97149.599999999977</v>
      </c>
      <c r="BG60" s="63">
        <f t="shared" si="48"/>
        <v>-79608.700000000012</v>
      </c>
      <c r="BH60" s="63">
        <f t="shared" si="48"/>
        <v>-89053.799999999988</v>
      </c>
      <c r="BI60" s="63">
        <f t="shared" si="48"/>
        <v>-71512.899999999965</v>
      </c>
      <c r="BJ60" s="63">
        <f t="shared" si="48"/>
        <v>-71512.899999999965</v>
      </c>
      <c r="BK60" s="63">
        <f t="shared" si="48"/>
        <v>-71512.899999999965</v>
      </c>
      <c r="BL60" s="63">
        <f t="shared" si="48"/>
        <v>-44526.899999999994</v>
      </c>
      <c r="BM60" s="118">
        <f>SUM(E60:BL60)</f>
        <v>-3719990.6999999997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0.2356902356902357</v>
      </c>
      <c r="R61" s="46">
        <f t="shared" si="49"/>
        <v>0.2356902356902357</v>
      </c>
      <c r="S61" s="46">
        <f t="shared" si="49"/>
        <v>0.2356902356902357</v>
      </c>
      <c r="T61" s="46">
        <f t="shared" si="49"/>
        <v>0.2356902356902357</v>
      </c>
      <c r="U61" s="46">
        <f t="shared" si="49"/>
        <v>0.2356902356902357</v>
      </c>
      <c r="V61" s="46">
        <f t="shared" si="49"/>
        <v>0.2356902356902357</v>
      </c>
      <c r="W61" s="46">
        <f t="shared" si="49"/>
        <v>0.2356902356902357</v>
      </c>
      <c r="X61" s="46">
        <f t="shared" si="49"/>
        <v>0.2356902356902357</v>
      </c>
      <c r="Y61" s="46">
        <f t="shared" si="49"/>
        <v>0.2356902356902357</v>
      </c>
      <c r="Z61" s="46">
        <f t="shared" si="49"/>
        <v>0.2356902356902357</v>
      </c>
      <c r="AA61" s="46">
        <f t="shared" si="49"/>
        <v>0.2356902356902357</v>
      </c>
      <c r="AB61" s="46">
        <f t="shared" si="49"/>
        <v>0.2356902356902357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>
        <f t="shared" si="49"/>
        <v>0</v>
      </c>
      <c r="AP61" s="46">
        <f t="shared" si="49"/>
        <v>0</v>
      </c>
      <c r="AQ61" s="46">
        <f t="shared" si="49"/>
        <v>0</v>
      </c>
      <c r="AR61" s="46">
        <f t="shared" si="49"/>
        <v>0</v>
      </c>
      <c r="AS61" s="46">
        <f t="shared" si="49"/>
        <v>0</v>
      </c>
      <c r="AT61" s="46">
        <f t="shared" si="49"/>
        <v>0</v>
      </c>
      <c r="AU61" s="46">
        <f t="shared" si="49"/>
        <v>0</v>
      </c>
      <c r="AV61" s="46">
        <f t="shared" si="49"/>
        <v>0</v>
      </c>
      <c r="AW61" s="46">
        <f t="shared" si="49"/>
        <v>0</v>
      </c>
      <c r="AX61" s="46">
        <f t="shared" si="49"/>
        <v>0</v>
      </c>
      <c r="AY61" s="46">
        <f t="shared" si="49"/>
        <v>0</v>
      </c>
      <c r="AZ61" s="46">
        <f t="shared" si="49"/>
        <v>0</v>
      </c>
      <c r="BA61" s="46">
        <f t="shared" si="49"/>
        <v>0</v>
      </c>
      <c r="BB61" s="46">
        <f t="shared" si="49"/>
        <v>0</v>
      </c>
      <c r="BC61" s="46">
        <f t="shared" si="49"/>
        <v>0</v>
      </c>
      <c r="BD61" s="46">
        <f t="shared" si="49"/>
        <v>0</v>
      </c>
      <c r="BE61" s="46">
        <f t="shared" si="49"/>
        <v>0</v>
      </c>
      <c r="BF61" s="46">
        <f t="shared" si="49"/>
        <v>0</v>
      </c>
      <c r="BG61" s="46">
        <f t="shared" si="49"/>
        <v>0</v>
      </c>
      <c r="BH61" s="46">
        <f t="shared" si="49"/>
        <v>0</v>
      </c>
      <c r="BI61" s="46">
        <f t="shared" si="49"/>
        <v>0</v>
      </c>
      <c r="BJ61" s="46">
        <f t="shared" si="49"/>
        <v>0</v>
      </c>
      <c r="BK61" s="46">
        <f t="shared" si="49"/>
        <v>0</v>
      </c>
      <c r="BL61" s="46">
        <f t="shared" si="49"/>
        <v>0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'COGS-PRICE-MARGIN_CWS'!$C51</f>
        <v>0.4</v>
      </c>
      <c r="R65" s="172">
        <f>'COGS-PRICE-MARGIN_CWS'!$C51</f>
        <v>0.4</v>
      </c>
      <c r="S65" s="172">
        <f>'COGS-PRICE-MARGIN_CWS'!$C51</f>
        <v>0.4</v>
      </c>
      <c r="T65" s="172">
        <f>'COGS-PRICE-MARGIN_CWS'!$C51</f>
        <v>0.4</v>
      </c>
      <c r="U65" s="172">
        <f>'COGS-PRICE-MARGIN_CWS'!$C51</f>
        <v>0.4</v>
      </c>
      <c r="V65" s="172">
        <f>'COGS-PRICE-MARGIN_CWS'!$C51</f>
        <v>0.4</v>
      </c>
      <c r="W65" s="172">
        <f>'COGS-PRICE-MARGIN_CWS'!$C51</f>
        <v>0.4</v>
      </c>
      <c r="X65" s="172">
        <f>'COGS-PRICE-MARGIN_CWS'!$C51</f>
        <v>0.4</v>
      </c>
      <c r="Y65" s="172">
        <f>'COGS-PRICE-MARGIN_CWS'!$C51</f>
        <v>0.4</v>
      </c>
      <c r="Z65" s="172">
        <f>'COGS-PRICE-MARGIN_CWS'!$C51</f>
        <v>0.4</v>
      </c>
      <c r="AA65" s="172">
        <f>'COGS-PRICE-MARGIN_CWS'!$C51</f>
        <v>0.4</v>
      </c>
      <c r="AB65" s="172">
        <f>'COGS-PRICE-MARGIN_CWS'!$C51</f>
        <v>0.4</v>
      </c>
      <c r="AC65" s="172">
        <f>'COGS-PRICE-MARGIN_CWS'!$C72</f>
        <v>0.6</v>
      </c>
      <c r="AD65" s="172">
        <f>'COGS-PRICE-MARGIN_CWS'!$C72</f>
        <v>0.6</v>
      </c>
      <c r="AE65" s="172">
        <f>'COGS-PRICE-MARGIN_CWS'!$C72</f>
        <v>0.6</v>
      </c>
      <c r="AF65" s="172">
        <f>'COGS-PRICE-MARGIN_CWS'!$C72</f>
        <v>0.6</v>
      </c>
      <c r="AG65" s="172">
        <f>'COGS-PRICE-MARGIN_CWS'!$C72</f>
        <v>0.6</v>
      </c>
      <c r="AH65" s="172">
        <f>'COGS-PRICE-MARGIN_CWS'!$C72</f>
        <v>0.6</v>
      </c>
      <c r="AI65" s="172">
        <f>'COGS-PRICE-MARGIN_CWS'!$C72</f>
        <v>0.6</v>
      </c>
      <c r="AJ65" s="172">
        <f>'COGS-PRICE-MARGIN_CWS'!$C72</f>
        <v>0.6</v>
      </c>
      <c r="AK65" s="172">
        <f>'COGS-PRICE-MARGIN_CWS'!$C72</f>
        <v>0.6</v>
      </c>
      <c r="AL65" s="172">
        <f>'COGS-PRICE-MARGIN_CWS'!$C72</f>
        <v>0.6</v>
      </c>
      <c r="AM65" s="172">
        <f>'COGS-PRICE-MARGIN_CWS'!$C72</f>
        <v>0.6</v>
      </c>
      <c r="AN65" s="172">
        <f>'COGS-PRICE-MARGIN_CWS'!$C72</f>
        <v>0.6</v>
      </c>
      <c r="AO65" s="172">
        <f>'COGS-PRICE-MARGIN_CWS'!$C93</f>
        <v>0.8</v>
      </c>
      <c r="AP65" s="172">
        <f>'COGS-PRICE-MARGIN_CWS'!$C93</f>
        <v>0.8</v>
      </c>
      <c r="AQ65" s="172">
        <f>'COGS-PRICE-MARGIN_CWS'!$C93</f>
        <v>0.8</v>
      </c>
      <c r="AR65" s="172">
        <f>'COGS-PRICE-MARGIN_CWS'!$C93</f>
        <v>0.8</v>
      </c>
      <c r="AS65" s="172">
        <f>'COGS-PRICE-MARGIN_CWS'!$C93</f>
        <v>0.8</v>
      </c>
      <c r="AT65" s="172">
        <f>'COGS-PRICE-MARGIN_CWS'!$C93</f>
        <v>0.8</v>
      </c>
      <c r="AU65" s="172">
        <f>'COGS-PRICE-MARGIN_CWS'!$C93</f>
        <v>0.8</v>
      </c>
      <c r="AV65" s="172">
        <f>'COGS-PRICE-MARGIN_CWS'!$C93</f>
        <v>0.8</v>
      </c>
      <c r="AW65" s="172">
        <f>'COGS-PRICE-MARGIN_CWS'!$C93</f>
        <v>0.8</v>
      </c>
      <c r="AX65" s="172">
        <f>'COGS-PRICE-MARGIN_CWS'!$C93</f>
        <v>0.8</v>
      </c>
      <c r="AY65" s="172">
        <f>'COGS-PRICE-MARGIN_CWS'!$C93</f>
        <v>0.8</v>
      </c>
      <c r="AZ65" s="172">
        <f>'COGS-PRICE-MARGIN_CWS'!$C93</f>
        <v>0.8</v>
      </c>
      <c r="BA65" s="172">
        <f>'COGS-PRICE-MARGIN_CWS'!$C114</f>
        <v>0.9</v>
      </c>
      <c r="BB65" s="172">
        <f>'COGS-PRICE-MARGIN_CWS'!$C114</f>
        <v>0.9</v>
      </c>
      <c r="BC65" s="172">
        <f>'COGS-PRICE-MARGIN_CWS'!$C114</f>
        <v>0.9</v>
      </c>
      <c r="BD65" s="172">
        <f>'COGS-PRICE-MARGIN_CWS'!$C114</f>
        <v>0.9</v>
      </c>
      <c r="BE65" s="172">
        <f>'COGS-PRICE-MARGIN_CWS'!$C114</f>
        <v>0.9</v>
      </c>
      <c r="BF65" s="172">
        <f>'COGS-PRICE-MARGIN_CWS'!$C114</f>
        <v>0.9</v>
      </c>
      <c r="BG65" s="172">
        <f>'COGS-PRICE-MARGIN_CWS'!$C114</f>
        <v>0.9</v>
      </c>
      <c r="BH65" s="172">
        <f>'COGS-PRICE-MARGIN_CWS'!$C114</f>
        <v>0.9</v>
      </c>
      <c r="BI65" s="172">
        <f>'COGS-PRICE-MARGIN_CWS'!$C114</f>
        <v>0.9</v>
      </c>
      <c r="BJ65" s="172">
        <f>'COGS-PRICE-MARGIN_CWS'!$C114</f>
        <v>0.9</v>
      </c>
      <c r="BK65" s="172">
        <f>'COGS-PRICE-MARGIN_CWS'!$C114</f>
        <v>0.9</v>
      </c>
      <c r="BL65" s="172">
        <f>'COGS-PRICE-MARGIN_CWS'!$C114</f>
        <v>0.9</v>
      </c>
    </row>
    <row r="66" spans="2:66" x14ac:dyDescent="0.15">
      <c r="B66" s="47" t="s">
        <v>350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9</v>
      </c>
      <c r="R66" s="33">
        <f t="shared" si="50"/>
        <v>15</v>
      </c>
      <c r="S66" s="33">
        <f t="shared" si="50"/>
        <v>17</v>
      </c>
      <c r="T66" s="33">
        <f t="shared" si="50"/>
        <v>17</v>
      </c>
      <c r="U66" s="33">
        <f t="shared" si="50"/>
        <v>19</v>
      </c>
      <c r="V66" s="33">
        <f t="shared" si="50"/>
        <v>21</v>
      </c>
      <c r="W66" s="33">
        <f t="shared" si="50"/>
        <v>17</v>
      </c>
      <c r="X66" s="33">
        <f t="shared" si="50"/>
        <v>19</v>
      </c>
      <c r="Y66" s="33">
        <f t="shared" si="50"/>
        <v>15</v>
      </c>
      <c r="Z66" s="33">
        <f t="shared" si="50"/>
        <v>15</v>
      </c>
      <c r="AA66" s="33">
        <f t="shared" si="50"/>
        <v>15</v>
      </c>
      <c r="AB66" s="33">
        <f t="shared" si="50"/>
        <v>9</v>
      </c>
      <c r="AC66" s="33">
        <f t="shared" si="50"/>
        <v>11</v>
      </c>
      <c r="AD66" s="33">
        <f t="shared" si="50"/>
        <v>18</v>
      </c>
      <c r="AE66" s="33">
        <f t="shared" si="50"/>
        <v>21</v>
      </c>
      <c r="AF66" s="33">
        <f t="shared" si="50"/>
        <v>21</v>
      </c>
      <c r="AG66" s="33">
        <f t="shared" si="50"/>
        <v>23</v>
      </c>
      <c r="AH66" s="33">
        <f t="shared" si="50"/>
        <v>25</v>
      </c>
      <c r="AI66" s="33">
        <f t="shared" si="50"/>
        <v>21</v>
      </c>
      <c r="AJ66" s="33">
        <f t="shared" si="50"/>
        <v>23</v>
      </c>
      <c r="AK66" s="33">
        <f t="shared" ref="AK66:BL66" si="51">AK43-AK67</f>
        <v>18</v>
      </c>
      <c r="AL66" s="33">
        <f t="shared" si="51"/>
        <v>18</v>
      </c>
      <c r="AM66" s="33">
        <f t="shared" si="51"/>
        <v>18</v>
      </c>
      <c r="AN66" s="33">
        <f t="shared" si="51"/>
        <v>11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 t="e">
        <f>SUM(E66:BL66)</f>
        <v>#REF!</v>
      </c>
    </row>
    <row r="67" spans="2:66" x14ac:dyDescent="0.15">
      <c r="B67" s="47" t="s">
        <v>352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7</v>
      </c>
      <c r="R67" s="33">
        <f t="shared" si="52"/>
        <v>11</v>
      </c>
      <c r="S67" s="33">
        <f t="shared" si="52"/>
        <v>12</v>
      </c>
      <c r="T67" s="33">
        <f t="shared" si="52"/>
        <v>12</v>
      </c>
      <c r="U67" s="33">
        <f t="shared" si="52"/>
        <v>13</v>
      </c>
      <c r="V67" s="33">
        <f t="shared" si="52"/>
        <v>14</v>
      </c>
      <c r="W67" s="33">
        <f t="shared" si="52"/>
        <v>12</v>
      </c>
      <c r="X67" s="33">
        <f t="shared" si="52"/>
        <v>13</v>
      </c>
      <c r="Y67" s="33">
        <f t="shared" si="52"/>
        <v>11</v>
      </c>
      <c r="Z67" s="33">
        <f t="shared" si="52"/>
        <v>11</v>
      </c>
      <c r="AA67" s="33">
        <f t="shared" si="52"/>
        <v>11</v>
      </c>
      <c r="AB67" s="33">
        <f t="shared" si="52"/>
        <v>7</v>
      </c>
      <c r="AC67" s="33">
        <f t="shared" si="52"/>
        <v>18</v>
      </c>
      <c r="AD67" s="33">
        <f t="shared" si="52"/>
        <v>29</v>
      </c>
      <c r="AE67" s="33">
        <f t="shared" si="52"/>
        <v>32</v>
      </c>
      <c r="AF67" s="33">
        <f t="shared" si="52"/>
        <v>32</v>
      </c>
      <c r="AG67" s="33">
        <f t="shared" si="52"/>
        <v>35</v>
      </c>
      <c r="AH67" s="33">
        <f t="shared" si="52"/>
        <v>39</v>
      </c>
      <c r="AI67" s="33">
        <f t="shared" si="52"/>
        <v>32</v>
      </c>
      <c r="AJ67" s="33">
        <f t="shared" si="52"/>
        <v>35</v>
      </c>
      <c r="AK67" s="33">
        <f t="shared" si="52"/>
        <v>29</v>
      </c>
      <c r="AL67" s="33">
        <f t="shared" si="52"/>
        <v>29</v>
      </c>
      <c r="AM67" s="33">
        <f t="shared" si="52"/>
        <v>29</v>
      </c>
      <c r="AN67" s="33">
        <f t="shared" si="52"/>
        <v>18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'COGS-PRICE-MARGIN_CWS'!$C28*E66</f>
        <v>#REF!</v>
      </c>
      <c r="F71" s="108" t="e">
        <f>'COGS-PRICE-MARGIN_CWS'!$C28*F66</f>
        <v>#REF!</v>
      </c>
      <c r="G71" s="108" t="e">
        <f>'COGS-PRICE-MARGIN_CWS'!$C28*G66</f>
        <v>#REF!</v>
      </c>
      <c r="H71" s="108" t="e">
        <f>'COGS-PRICE-MARGIN_CWS'!$C28*H66</f>
        <v>#REF!</v>
      </c>
      <c r="I71" s="108" t="e">
        <f>'COGS-PRICE-MARGIN_CWS'!$C28*I66</f>
        <v>#REF!</v>
      </c>
      <c r="J71" s="108" t="e">
        <f>'COGS-PRICE-MARGIN_CWS'!$C28*J66</f>
        <v>#REF!</v>
      </c>
      <c r="K71" s="108" t="e">
        <f>'COGS-PRICE-MARGIN_CWS'!$C28*K66</f>
        <v>#REF!</v>
      </c>
      <c r="L71" s="108" t="e">
        <f>'COGS-PRICE-MARGIN_CWS'!$C28*L66</f>
        <v>#REF!</v>
      </c>
      <c r="M71" s="108" t="e">
        <f>'COGS-PRICE-MARGIN_CWS'!$C28*M66</f>
        <v>#REF!</v>
      </c>
      <c r="N71" s="108" t="e">
        <f>'COGS-PRICE-MARGIN_CWS'!$C28*N66</f>
        <v>#REF!</v>
      </c>
      <c r="O71" s="108" t="e">
        <f>'COGS-PRICE-MARGIN_CWS'!$C28*O66</f>
        <v>#REF!</v>
      </c>
      <c r="P71" s="108" t="e">
        <f>'COGS-PRICE-MARGIN_CWS'!$C28*P66</f>
        <v>#REF!</v>
      </c>
      <c r="Q71" s="108">
        <f>'COGS-PRICE-MARGIN_CWS'!$C43*Q66</f>
        <v>2250</v>
      </c>
      <c r="R71" s="108">
        <f>'COGS-PRICE-MARGIN_CWS'!$C43*R66</f>
        <v>3750</v>
      </c>
      <c r="S71" s="108">
        <f>'COGS-PRICE-MARGIN_CWS'!$C43*S66</f>
        <v>4250</v>
      </c>
      <c r="T71" s="108">
        <f>'COGS-PRICE-MARGIN_CWS'!$C43*T66</f>
        <v>4250</v>
      </c>
      <c r="U71" s="108">
        <f>'COGS-PRICE-MARGIN_CWS'!$C43*U66</f>
        <v>4750</v>
      </c>
      <c r="V71" s="108">
        <f>'COGS-PRICE-MARGIN_CWS'!$C43*V66</f>
        <v>5250</v>
      </c>
      <c r="W71" s="108">
        <f>'COGS-PRICE-MARGIN_CWS'!$C43*W66</f>
        <v>4250</v>
      </c>
      <c r="X71" s="108">
        <f>'COGS-PRICE-MARGIN_CWS'!$C43*X66</f>
        <v>4750</v>
      </c>
      <c r="Y71" s="108">
        <f>'COGS-PRICE-MARGIN_CWS'!$C43*Y66</f>
        <v>3750</v>
      </c>
      <c r="Z71" s="108">
        <f>'COGS-PRICE-MARGIN_CWS'!$C43*Z66</f>
        <v>3750</v>
      </c>
      <c r="AA71" s="108">
        <f>'COGS-PRICE-MARGIN_CWS'!$C43*AA66</f>
        <v>3750</v>
      </c>
      <c r="AB71" s="108">
        <f>'COGS-PRICE-MARGIN_CWS'!$C43*AB66</f>
        <v>2250</v>
      </c>
      <c r="AC71" s="108">
        <f>'COGS-PRICE-MARGIN_CWS'!$C64*AC66</f>
        <v>2750</v>
      </c>
      <c r="AD71" s="108">
        <f>'COGS-PRICE-MARGIN_CWS'!$C64*AD66</f>
        <v>4500</v>
      </c>
      <c r="AE71" s="108">
        <f>'COGS-PRICE-MARGIN_CWS'!$C64*AE66</f>
        <v>5250</v>
      </c>
      <c r="AF71" s="108">
        <f>'COGS-PRICE-MARGIN_CWS'!$C64*AF66</f>
        <v>5250</v>
      </c>
      <c r="AG71" s="108">
        <f>'COGS-PRICE-MARGIN_CWS'!$C64*AG66</f>
        <v>5750</v>
      </c>
      <c r="AH71" s="108">
        <f>'COGS-PRICE-MARGIN_CWS'!$C64*AH66</f>
        <v>6250</v>
      </c>
      <c r="AI71" s="108">
        <f>'COGS-PRICE-MARGIN_CWS'!$C64*AI66</f>
        <v>5250</v>
      </c>
      <c r="AJ71" s="108">
        <f>'COGS-PRICE-MARGIN_CWS'!$C64*AJ66</f>
        <v>5750</v>
      </c>
      <c r="AK71" s="108">
        <f>'COGS-PRICE-MARGIN_CWS'!$C64*AK66</f>
        <v>4500</v>
      </c>
      <c r="AL71" s="108">
        <f>'COGS-PRICE-MARGIN_CWS'!$C64*AL66</f>
        <v>4500</v>
      </c>
      <c r="AM71" s="108">
        <f>'COGS-PRICE-MARGIN_CWS'!$C64*AM66</f>
        <v>4500</v>
      </c>
      <c r="AN71" s="108">
        <f>'COGS-PRICE-MARGIN_CWS'!$C64*AN66</f>
        <v>2750</v>
      </c>
      <c r="AO71" s="108">
        <f>'COGS-PRICE-MARGIN_CWS'!$C85*AO66</f>
        <v>2100</v>
      </c>
      <c r="AP71" s="108">
        <f>'COGS-PRICE-MARGIN_CWS'!$C85*AP66</f>
        <v>3500</v>
      </c>
      <c r="AQ71" s="108">
        <f>'COGS-PRICE-MARGIN_CWS'!$C85*AQ66</f>
        <v>3850</v>
      </c>
      <c r="AR71" s="108">
        <f>'COGS-PRICE-MARGIN_CWS'!$C85*AR66</f>
        <v>3850</v>
      </c>
      <c r="AS71" s="108">
        <f>'COGS-PRICE-MARGIN_CWS'!$C85*AS66</f>
        <v>4200</v>
      </c>
      <c r="AT71" s="108">
        <f>'COGS-PRICE-MARGIN_CWS'!$C85*AT66</f>
        <v>4550</v>
      </c>
      <c r="AU71" s="108">
        <f>'COGS-PRICE-MARGIN_CWS'!$C85*AU66</f>
        <v>3850</v>
      </c>
      <c r="AV71" s="108">
        <f>'COGS-PRICE-MARGIN_CWS'!$C85*AV66</f>
        <v>4200</v>
      </c>
      <c r="AW71" s="108">
        <f>'COGS-PRICE-MARGIN_CWS'!$C85*AW66</f>
        <v>3500</v>
      </c>
      <c r="AX71" s="108">
        <f>'COGS-PRICE-MARGIN_CWS'!$C85*AX66</f>
        <v>3500</v>
      </c>
      <c r="AY71" s="108">
        <f>'COGS-PRICE-MARGIN_CWS'!$C85*AY66</f>
        <v>3500</v>
      </c>
      <c r="AZ71" s="108">
        <f>'COGS-PRICE-MARGIN_CWS'!$C85*AZ66</f>
        <v>2100</v>
      </c>
      <c r="BA71" s="108">
        <f>'COGS-PRICE-MARGIN_CWS'!$C106*BA66</f>
        <v>1050</v>
      </c>
      <c r="BB71" s="108">
        <f>'COGS-PRICE-MARGIN_CWS'!$C106*BB66</f>
        <v>1750</v>
      </c>
      <c r="BC71" s="108">
        <f>'COGS-PRICE-MARGIN_CWS'!$C106*BC66</f>
        <v>1750</v>
      </c>
      <c r="BD71" s="108">
        <f>'COGS-PRICE-MARGIN_CWS'!$C106*BD66</f>
        <v>1750</v>
      </c>
      <c r="BE71" s="108">
        <f>'COGS-PRICE-MARGIN_CWS'!$C106*BE66</f>
        <v>2100</v>
      </c>
      <c r="BF71" s="108">
        <f>'COGS-PRICE-MARGIN_CWS'!$C106*BF66</f>
        <v>2450</v>
      </c>
      <c r="BG71" s="108">
        <f>'COGS-PRICE-MARGIN_CWS'!$C106*BG66</f>
        <v>1750</v>
      </c>
      <c r="BH71" s="108">
        <f>'COGS-PRICE-MARGIN_CWS'!$C106*BH66</f>
        <v>2100</v>
      </c>
      <c r="BI71" s="108">
        <f>'COGS-PRICE-MARGIN_CWS'!$C106*BI66</f>
        <v>1750</v>
      </c>
      <c r="BJ71" s="108">
        <f>'COGS-PRICE-MARGIN_CWS'!$C106*BJ66</f>
        <v>1750</v>
      </c>
      <c r="BK71" s="108">
        <f>'COGS-PRICE-MARGIN_CWS'!$C106*BK66</f>
        <v>1750</v>
      </c>
      <c r="BL71" s="108">
        <f>'COGS-PRICE-MARGIN_CWS'!$C106*BL66</f>
        <v>1050</v>
      </c>
      <c r="BM71" s="118" t="e">
        <f>SUM(E71:BL71)</f>
        <v>#REF!</v>
      </c>
    </row>
    <row r="72" spans="2:66" x14ac:dyDescent="0.15">
      <c r="B72" s="47" t="s">
        <v>347</v>
      </c>
      <c r="C72" s="47"/>
      <c r="E72" s="172">
        <f>'COGS-PRICE-MARGIN_CWS'!$D28</f>
        <v>0.09</v>
      </c>
      <c r="F72" s="172">
        <f>'COGS-PRICE-MARGIN_CWS'!$D28</f>
        <v>0.09</v>
      </c>
      <c r="G72" s="172">
        <f>'COGS-PRICE-MARGIN_CWS'!$D28</f>
        <v>0.09</v>
      </c>
      <c r="H72" s="172">
        <f>'COGS-PRICE-MARGIN_CWS'!$D28</f>
        <v>0.09</v>
      </c>
      <c r="I72" s="172">
        <f>'COGS-PRICE-MARGIN_CWS'!$D28</f>
        <v>0.09</v>
      </c>
      <c r="J72" s="172">
        <f>'COGS-PRICE-MARGIN_CWS'!$D28</f>
        <v>0.09</v>
      </c>
      <c r="K72" s="172">
        <f>'COGS-PRICE-MARGIN_CWS'!$D28</f>
        <v>0.09</v>
      </c>
      <c r="L72" s="172">
        <f>'COGS-PRICE-MARGIN_CWS'!$D28</f>
        <v>0.09</v>
      </c>
      <c r="M72" s="172">
        <f>'COGS-PRICE-MARGIN_CWS'!$D28</f>
        <v>0.09</v>
      </c>
      <c r="N72" s="172">
        <f>'COGS-PRICE-MARGIN_CWS'!$D28</f>
        <v>0.09</v>
      </c>
      <c r="O72" s="172">
        <f>'COGS-PRICE-MARGIN_CWS'!$D28</f>
        <v>0.09</v>
      </c>
      <c r="P72" s="172">
        <f>'COGS-PRICE-MARGIN_CWS'!$D28</f>
        <v>0.09</v>
      </c>
      <c r="Q72" s="172">
        <f>'COGS-PRICE-MARGIN_CWS'!$D43</f>
        <v>0.25</v>
      </c>
      <c r="R72" s="172">
        <f>'COGS-PRICE-MARGIN_CWS'!$D43</f>
        <v>0.25</v>
      </c>
      <c r="S72" s="172">
        <f>'COGS-PRICE-MARGIN_CWS'!$D43</f>
        <v>0.25</v>
      </c>
      <c r="T72" s="172">
        <f>'COGS-PRICE-MARGIN_CWS'!$D43</f>
        <v>0.25</v>
      </c>
      <c r="U72" s="172">
        <f>'COGS-PRICE-MARGIN_CWS'!$D43</f>
        <v>0.25</v>
      </c>
      <c r="V72" s="172">
        <f>'COGS-PRICE-MARGIN_CWS'!$D43</f>
        <v>0.25</v>
      </c>
      <c r="W72" s="172">
        <f>'COGS-PRICE-MARGIN_CWS'!$D43</f>
        <v>0.25</v>
      </c>
      <c r="X72" s="172">
        <f>'COGS-PRICE-MARGIN_CWS'!$D43</f>
        <v>0.25</v>
      </c>
      <c r="Y72" s="172">
        <f>'COGS-PRICE-MARGIN_CWS'!$D43</f>
        <v>0.25</v>
      </c>
      <c r="Z72" s="172">
        <f>'COGS-PRICE-MARGIN_CWS'!$D43</f>
        <v>0.25</v>
      </c>
      <c r="AA72" s="172">
        <f>'COGS-PRICE-MARGIN_CWS'!$D43</f>
        <v>0.25</v>
      </c>
      <c r="AB72" s="172">
        <f>'COGS-PRICE-MARGIN_CWS'!$D43</f>
        <v>0.25</v>
      </c>
      <c r="AC72" s="172">
        <f>'COGS-PRICE-MARGIN_CWS'!$D64</f>
        <v>0.15</v>
      </c>
      <c r="AD72" s="172">
        <f>'COGS-PRICE-MARGIN_CWS'!$D64</f>
        <v>0.15</v>
      </c>
      <c r="AE72" s="172">
        <f>'COGS-PRICE-MARGIN_CWS'!$D64</f>
        <v>0.15</v>
      </c>
      <c r="AF72" s="172">
        <f>'COGS-PRICE-MARGIN_CWS'!$D64</f>
        <v>0.15</v>
      </c>
      <c r="AG72" s="172">
        <f>'COGS-PRICE-MARGIN_CWS'!$D64</f>
        <v>0.15</v>
      </c>
      <c r="AH72" s="172">
        <f>'COGS-PRICE-MARGIN_CWS'!$D64</f>
        <v>0.15</v>
      </c>
      <c r="AI72" s="172">
        <f>'COGS-PRICE-MARGIN_CWS'!$D64</f>
        <v>0.15</v>
      </c>
      <c r="AJ72" s="172">
        <f>'COGS-PRICE-MARGIN_CWS'!$D64</f>
        <v>0.15</v>
      </c>
      <c r="AK72" s="172">
        <f>'COGS-PRICE-MARGIN_CWS'!$D64</f>
        <v>0.15</v>
      </c>
      <c r="AL72" s="172">
        <f>'COGS-PRICE-MARGIN_CWS'!$D64</f>
        <v>0.15</v>
      </c>
      <c r="AM72" s="172">
        <f>'COGS-PRICE-MARGIN_CWS'!$D64</f>
        <v>0.15</v>
      </c>
      <c r="AN72" s="172">
        <f>'COGS-PRICE-MARGIN_CWS'!$D64</f>
        <v>0.15</v>
      </c>
      <c r="AO72" s="172">
        <f>'COGS-PRICE-MARGIN_CWS'!$D85</f>
        <v>0.1</v>
      </c>
      <c r="AP72" s="172">
        <f>'COGS-PRICE-MARGIN_CWS'!$D85</f>
        <v>0.1</v>
      </c>
      <c r="AQ72" s="172">
        <f>'COGS-PRICE-MARGIN_CWS'!$D85</f>
        <v>0.1</v>
      </c>
      <c r="AR72" s="172">
        <f>'COGS-PRICE-MARGIN_CWS'!$D85</f>
        <v>0.1</v>
      </c>
      <c r="AS72" s="172">
        <f>'COGS-PRICE-MARGIN_CWS'!$D85</f>
        <v>0.1</v>
      </c>
      <c r="AT72" s="172">
        <f>'COGS-PRICE-MARGIN_CWS'!$D85</f>
        <v>0.1</v>
      </c>
      <c r="AU72" s="172">
        <f>'COGS-PRICE-MARGIN_CWS'!$D85</f>
        <v>0.1</v>
      </c>
      <c r="AV72" s="172">
        <f>'COGS-PRICE-MARGIN_CWS'!$D85</f>
        <v>0.1</v>
      </c>
      <c r="AW72" s="172">
        <f>'COGS-PRICE-MARGIN_CWS'!$D85</f>
        <v>0.1</v>
      </c>
      <c r="AX72" s="172">
        <f>'COGS-PRICE-MARGIN_CWS'!$D85</f>
        <v>0.1</v>
      </c>
      <c r="AY72" s="172">
        <f>'COGS-PRICE-MARGIN_CWS'!$D85</f>
        <v>0.1</v>
      </c>
      <c r="AZ72" s="172">
        <f>'COGS-PRICE-MARGIN_CWS'!$D85</f>
        <v>0.1</v>
      </c>
      <c r="BA72" s="172">
        <f>'COGS-PRICE-MARGIN_CWS'!$D106</f>
        <v>0.1</v>
      </c>
      <c r="BB72" s="172">
        <f>'COGS-PRICE-MARGIN_CWS'!$D106</f>
        <v>0.1</v>
      </c>
      <c r="BC72" s="172">
        <f>'COGS-PRICE-MARGIN_CWS'!$D106</f>
        <v>0.1</v>
      </c>
      <c r="BD72" s="172">
        <f>'COGS-PRICE-MARGIN_CWS'!$D106</f>
        <v>0.1</v>
      </c>
      <c r="BE72" s="172">
        <f>'COGS-PRICE-MARGIN_CWS'!$D106</f>
        <v>0.1</v>
      </c>
      <c r="BF72" s="172">
        <f>'COGS-PRICE-MARGIN_CWS'!$D106</f>
        <v>0.1</v>
      </c>
      <c r="BG72" s="172">
        <f>'COGS-PRICE-MARGIN_CWS'!$D106</f>
        <v>0.1</v>
      </c>
      <c r="BH72" s="172">
        <f>'COGS-PRICE-MARGIN_CWS'!$D106</f>
        <v>0.1</v>
      </c>
      <c r="BI72" s="172">
        <f>'COGS-PRICE-MARGIN_CWS'!$D106</f>
        <v>0.1</v>
      </c>
      <c r="BJ72" s="172">
        <f>'COGS-PRICE-MARGIN_CWS'!$D106</f>
        <v>0.1</v>
      </c>
      <c r="BK72" s="172">
        <f>'COGS-PRICE-MARGIN_CWS'!$D106</f>
        <v>0.1</v>
      </c>
      <c r="BL72" s="172">
        <f>'COGS-PRICE-MARGIN_CWS'!$D106</f>
        <v>0.1</v>
      </c>
    </row>
    <row r="73" spans="2:66" x14ac:dyDescent="0.15">
      <c r="B73" s="47" t="s">
        <v>355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1687.5</v>
      </c>
      <c r="R73" s="63">
        <f t="shared" si="53"/>
        <v>2812.5</v>
      </c>
      <c r="S73" s="63">
        <f t="shared" si="53"/>
        <v>3187.5</v>
      </c>
      <c r="T73" s="63">
        <f t="shared" si="53"/>
        <v>3187.5</v>
      </c>
      <c r="U73" s="63">
        <f t="shared" si="53"/>
        <v>3562.5</v>
      </c>
      <c r="V73" s="63">
        <f t="shared" si="53"/>
        <v>3937.5</v>
      </c>
      <c r="W73" s="63">
        <f t="shared" si="53"/>
        <v>3187.5</v>
      </c>
      <c r="X73" s="63">
        <f t="shared" si="53"/>
        <v>3562.5</v>
      </c>
      <c r="Y73" s="63">
        <f t="shared" si="53"/>
        <v>2812.5</v>
      </c>
      <c r="Z73" s="63">
        <f t="shared" si="53"/>
        <v>2812.5</v>
      </c>
      <c r="AA73" s="63">
        <f t="shared" si="53"/>
        <v>2812.5</v>
      </c>
      <c r="AB73" s="63">
        <f t="shared" si="53"/>
        <v>1687.5</v>
      </c>
      <c r="AC73" s="63">
        <f t="shared" si="53"/>
        <v>2337.5</v>
      </c>
      <c r="AD73" s="63">
        <f t="shared" si="53"/>
        <v>3825</v>
      </c>
      <c r="AE73" s="63">
        <f t="shared" si="53"/>
        <v>4462.5</v>
      </c>
      <c r="AF73" s="63">
        <f t="shared" si="53"/>
        <v>4462.5</v>
      </c>
      <c r="AG73" s="63">
        <f t="shared" si="53"/>
        <v>4887.5</v>
      </c>
      <c r="AH73" s="63">
        <f t="shared" si="53"/>
        <v>5312.5</v>
      </c>
      <c r="AI73" s="63">
        <f t="shared" si="53"/>
        <v>4462.5</v>
      </c>
      <c r="AJ73" s="63">
        <f t="shared" si="53"/>
        <v>4887.5</v>
      </c>
      <c r="AK73" s="63">
        <f t="shared" ref="AK73:BL73" si="54">AK71*(1-AK72)</f>
        <v>3825</v>
      </c>
      <c r="AL73" s="63">
        <f t="shared" si="54"/>
        <v>3825</v>
      </c>
      <c r="AM73" s="63">
        <f t="shared" si="54"/>
        <v>3825</v>
      </c>
      <c r="AN73" s="63">
        <f t="shared" si="54"/>
        <v>2337.5</v>
      </c>
      <c r="AO73" s="63">
        <f t="shared" si="54"/>
        <v>1890</v>
      </c>
      <c r="AP73" s="63">
        <f t="shared" si="54"/>
        <v>3150</v>
      </c>
      <c r="AQ73" s="63">
        <f t="shared" si="54"/>
        <v>3465</v>
      </c>
      <c r="AR73" s="63">
        <f t="shared" si="54"/>
        <v>3465</v>
      </c>
      <c r="AS73" s="63">
        <f t="shared" si="54"/>
        <v>3780</v>
      </c>
      <c r="AT73" s="63">
        <f t="shared" si="54"/>
        <v>4095</v>
      </c>
      <c r="AU73" s="63">
        <f t="shared" si="54"/>
        <v>3465</v>
      </c>
      <c r="AV73" s="63">
        <f t="shared" si="54"/>
        <v>3780</v>
      </c>
      <c r="AW73" s="63">
        <f t="shared" si="54"/>
        <v>3150</v>
      </c>
      <c r="AX73" s="63">
        <f t="shared" si="54"/>
        <v>3150</v>
      </c>
      <c r="AY73" s="63">
        <f t="shared" si="54"/>
        <v>3150</v>
      </c>
      <c r="AZ73" s="63">
        <f t="shared" si="54"/>
        <v>1890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 t="e">
        <f>SUM(E73:BL73)</f>
        <v>#REF!</v>
      </c>
    </row>
    <row r="74" spans="2:66" x14ac:dyDescent="0.15">
      <c r="B74" s="47" t="s">
        <v>365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0</v>
      </c>
      <c r="O74" s="63">
        <f>'REV-REC-MAINT_CWS'!P69</f>
        <v>0</v>
      </c>
      <c r="P74" s="63">
        <f>'REV-REC-MAINT_CWS'!Q69</f>
        <v>0</v>
      </c>
      <c r="Q74" s="63">
        <f>'REV-REC-MAINT_CWS'!R69</f>
        <v>225</v>
      </c>
      <c r="R74" s="63">
        <f>'REV-REC-MAINT_CWS'!S69</f>
        <v>375</v>
      </c>
      <c r="S74" s="63">
        <f>'REV-REC-MAINT_CWS'!T69</f>
        <v>425</v>
      </c>
      <c r="T74" s="63">
        <f>'REV-REC-MAINT_CWS'!U69</f>
        <v>575</v>
      </c>
      <c r="U74" s="63">
        <f>'REV-REC-MAINT_CWS'!V69</f>
        <v>625</v>
      </c>
      <c r="V74" s="63">
        <f>'REV-REC-MAINT_CWS'!W69</f>
        <v>700</v>
      </c>
      <c r="W74" s="63">
        <f>'REV-REC-MAINT_CWS'!X69</f>
        <v>575</v>
      </c>
      <c r="X74" s="63">
        <f>'REV-REC-MAINT_CWS'!Y69</f>
        <v>625</v>
      </c>
      <c r="Y74" s="63">
        <f>'REV-REC-MAINT_CWS'!Z69</f>
        <v>500</v>
      </c>
      <c r="Z74" s="63">
        <f>'REV-REC-MAINT_CWS'!AA69</f>
        <v>500</v>
      </c>
      <c r="AA74" s="63">
        <f>'REV-REC-MAINT_CWS'!AB69</f>
        <v>500</v>
      </c>
      <c r="AB74" s="63">
        <f>'REV-REC-MAINT_CWS'!AC69</f>
        <v>300</v>
      </c>
      <c r="AC74" s="63">
        <f>'REV-REC-MAINT_CWS'!AD69</f>
        <v>500</v>
      </c>
      <c r="AD74" s="63">
        <f>'REV-REC-MAINT_CWS'!AE69</f>
        <v>825</v>
      </c>
      <c r="AE74" s="63">
        <f>'REV-REC-MAINT_CWS'!AF69</f>
        <v>950</v>
      </c>
      <c r="AF74" s="63">
        <f>'REV-REC-MAINT_CWS'!AG69</f>
        <v>1100</v>
      </c>
      <c r="AG74" s="63">
        <f>'REV-REC-MAINT_CWS'!AH69</f>
        <v>1200</v>
      </c>
      <c r="AH74" s="63">
        <f>'REV-REC-MAINT_CWS'!AI69</f>
        <v>1325</v>
      </c>
      <c r="AI74" s="63">
        <f>'REV-REC-MAINT_CWS'!AJ69</f>
        <v>1100</v>
      </c>
      <c r="AJ74" s="63">
        <f>'REV-REC-MAINT_CWS'!AK69</f>
        <v>1200</v>
      </c>
      <c r="AK74" s="63">
        <f>'REV-REC-MAINT_CWS'!AL69</f>
        <v>950</v>
      </c>
      <c r="AL74" s="63">
        <f>'REV-REC-MAINT_CWS'!AM69</f>
        <v>950</v>
      </c>
      <c r="AM74" s="63">
        <f>'REV-REC-MAINT_CWS'!AN69</f>
        <v>950</v>
      </c>
      <c r="AN74" s="63">
        <f>'REV-REC-MAINT_CWS'!AO69</f>
        <v>575</v>
      </c>
      <c r="AO74" s="63">
        <f>'REV-REC-MAINT_CWS'!AP69</f>
        <v>910</v>
      </c>
      <c r="AP74" s="63">
        <f>'REV-REC-MAINT_CWS'!AQ69</f>
        <v>1505</v>
      </c>
      <c r="AQ74" s="63">
        <f>'REV-REC-MAINT_CWS'!AR69</f>
        <v>1715</v>
      </c>
      <c r="AR74" s="63">
        <f>'REV-REC-MAINT_CWS'!AS69</f>
        <v>1925</v>
      </c>
      <c r="AS74" s="63">
        <f>'REV-REC-MAINT_CWS'!AT69</f>
        <v>2100</v>
      </c>
      <c r="AT74" s="63">
        <f>'REV-REC-MAINT_CWS'!AU69</f>
        <v>2310</v>
      </c>
      <c r="AU74" s="63">
        <f>'REV-REC-MAINT_CWS'!AV69</f>
        <v>1925</v>
      </c>
      <c r="AV74" s="63">
        <f>'REV-REC-MAINT_CWS'!AW69</f>
        <v>2100</v>
      </c>
      <c r="AW74" s="63">
        <f>'REV-REC-MAINT_CWS'!AX69</f>
        <v>1680</v>
      </c>
      <c r="AX74" s="63">
        <f>'REV-REC-MAINT_CWS'!AY69</f>
        <v>1680</v>
      </c>
      <c r="AY74" s="63">
        <f>'REV-REC-MAINT_CWS'!AZ69</f>
        <v>1680</v>
      </c>
      <c r="AZ74" s="63">
        <f>'REV-REC-MAINT_CWS'!BA69</f>
        <v>1015</v>
      </c>
      <c r="BA74" s="63">
        <f>'REV-REC-MAINT_CWS'!BB69</f>
        <v>1015</v>
      </c>
      <c r="BB74" s="63">
        <f>'REV-REC-MAINT_CWS'!BC69</f>
        <v>1680</v>
      </c>
      <c r="BC74" s="63">
        <f>'REV-REC-MAINT_CWS'!BD69</f>
        <v>1890</v>
      </c>
      <c r="BD74" s="63">
        <f>'REV-REC-MAINT_CWS'!BE69</f>
        <v>2100</v>
      </c>
      <c r="BE74" s="63">
        <f>'REV-REC-MAINT_CWS'!BF69</f>
        <v>2310</v>
      </c>
      <c r="BF74" s="63">
        <f>'REV-REC-MAINT_CWS'!BG69</f>
        <v>2555</v>
      </c>
      <c r="BG74" s="63">
        <f>'REV-REC-MAINT_CWS'!BH69</f>
        <v>2100</v>
      </c>
      <c r="BH74" s="63">
        <f>'REV-REC-MAINT_CWS'!BI69</f>
        <v>2310</v>
      </c>
      <c r="BI74" s="63">
        <f>'REV-REC-MAINT_CWS'!BJ69</f>
        <v>1855</v>
      </c>
      <c r="BJ74" s="63">
        <f>'REV-REC-MAINT_CWS'!BK69</f>
        <v>1855</v>
      </c>
      <c r="BK74" s="63">
        <f>'REV-REC-MAINT_CWS'!BL69</f>
        <v>1855</v>
      </c>
      <c r="BL74" s="63">
        <f>'REV-REC-MAINT_CWS'!BM69</f>
        <v>1120</v>
      </c>
      <c r="BM74" s="118">
        <f>SUM(E74:BL74)</f>
        <v>60740</v>
      </c>
    </row>
    <row r="75" spans="2:66" x14ac:dyDescent="0.15">
      <c r="B75" s="47" t="s">
        <v>662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1912.5</v>
      </c>
      <c r="R75" s="63">
        <f t="shared" si="55"/>
        <v>3187.5</v>
      </c>
      <c r="S75" s="63">
        <f t="shared" si="55"/>
        <v>3612.5</v>
      </c>
      <c r="T75" s="63">
        <f t="shared" si="55"/>
        <v>3762.5</v>
      </c>
      <c r="U75" s="63">
        <f t="shared" si="55"/>
        <v>4187.5</v>
      </c>
      <c r="V75" s="63">
        <f t="shared" si="55"/>
        <v>4637.5</v>
      </c>
      <c r="W75" s="63">
        <f t="shared" si="55"/>
        <v>3762.5</v>
      </c>
      <c r="X75" s="63">
        <f t="shared" si="55"/>
        <v>4187.5</v>
      </c>
      <c r="Y75" s="63">
        <f t="shared" si="55"/>
        <v>3312.5</v>
      </c>
      <c r="Z75" s="63">
        <f t="shared" si="55"/>
        <v>3312.5</v>
      </c>
      <c r="AA75" s="63">
        <f t="shared" si="55"/>
        <v>3312.5</v>
      </c>
      <c r="AB75" s="63">
        <f t="shared" si="55"/>
        <v>1987.5</v>
      </c>
      <c r="AC75" s="63">
        <f t="shared" si="55"/>
        <v>2837.5</v>
      </c>
      <c r="AD75" s="63">
        <f t="shared" si="55"/>
        <v>4650</v>
      </c>
      <c r="AE75" s="63">
        <f t="shared" si="55"/>
        <v>5412.5</v>
      </c>
      <c r="AF75" s="63">
        <f t="shared" si="55"/>
        <v>5562.5</v>
      </c>
      <c r="AG75" s="63">
        <f t="shared" si="55"/>
        <v>6087.5</v>
      </c>
      <c r="AH75" s="63">
        <f t="shared" si="55"/>
        <v>6637.5</v>
      </c>
      <c r="AI75" s="63">
        <f t="shared" si="55"/>
        <v>5562.5</v>
      </c>
      <c r="AJ75" s="63">
        <f t="shared" si="55"/>
        <v>6087.5</v>
      </c>
      <c r="AK75" s="63">
        <f t="shared" si="55"/>
        <v>4775</v>
      </c>
      <c r="AL75" s="63">
        <f t="shared" si="55"/>
        <v>4775</v>
      </c>
      <c r="AM75" s="63">
        <f t="shared" si="55"/>
        <v>4775</v>
      </c>
      <c r="AN75" s="63">
        <f t="shared" si="55"/>
        <v>2912.5</v>
      </c>
      <c r="AO75" s="63">
        <f t="shared" si="55"/>
        <v>2800</v>
      </c>
      <c r="AP75" s="63">
        <f t="shared" si="55"/>
        <v>4655</v>
      </c>
      <c r="AQ75" s="63">
        <f t="shared" si="55"/>
        <v>5180</v>
      </c>
      <c r="AR75" s="63">
        <f t="shared" si="55"/>
        <v>5390</v>
      </c>
      <c r="AS75" s="63">
        <f t="shared" si="55"/>
        <v>5880</v>
      </c>
      <c r="AT75" s="63">
        <f t="shared" si="55"/>
        <v>6405</v>
      </c>
      <c r="AU75" s="63">
        <f t="shared" si="55"/>
        <v>5390</v>
      </c>
      <c r="AV75" s="63">
        <f t="shared" si="55"/>
        <v>5880</v>
      </c>
      <c r="AW75" s="63">
        <f t="shared" si="55"/>
        <v>4830</v>
      </c>
      <c r="AX75" s="63">
        <f t="shared" si="55"/>
        <v>4830</v>
      </c>
      <c r="AY75" s="63">
        <f t="shared" si="55"/>
        <v>4830</v>
      </c>
      <c r="AZ75" s="63">
        <f t="shared" si="55"/>
        <v>2905</v>
      </c>
      <c r="BA75" s="63">
        <f t="shared" si="55"/>
        <v>1960</v>
      </c>
      <c r="BB75" s="63">
        <f t="shared" si="55"/>
        <v>3255</v>
      </c>
      <c r="BC75" s="63">
        <f t="shared" si="55"/>
        <v>3465</v>
      </c>
      <c r="BD75" s="63">
        <f t="shared" si="55"/>
        <v>3675</v>
      </c>
      <c r="BE75" s="63">
        <f t="shared" si="55"/>
        <v>4200</v>
      </c>
      <c r="BF75" s="63">
        <f t="shared" si="55"/>
        <v>4760</v>
      </c>
      <c r="BG75" s="63">
        <f t="shared" si="55"/>
        <v>3675</v>
      </c>
      <c r="BH75" s="63">
        <f t="shared" si="55"/>
        <v>4200</v>
      </c>
      <c r="BI75" s="63">
        <f t="shared" si="55"/>
        <v>3430</v>
      </c>
      <c r="BJ75" s="63">
        <f t="shared" si="55"/>
        <v>3430</v>
      </c>
      <c r="BK75" s="63">
        <f t="shared" si="55"/>
        <v>3430</v>
      </c>
      <c r="BL75" s="63">
        <f t="shared" si="55"/>
        <v>2065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 t="e">
        <f>'COGS-PRICE-MARGIN_CWS'!$C11*E67</f>
        <v>#REF!</v>
      </c>
      <c r="F78" s="63" t="e">
        <f>'COGS-PRICE-MARGIN_CWS'!$C11*F67</f>
        <v>#REF!</v>
      </c>
      <c r="G78" s="63" t="e">
        <f>'COGS-PRICE-MARGIN_CWS'!$C11*G67</f>
        <v>#REF!</v>
      </c>
      <c r="H78" s="63" t="e">
        <f>'COGS-PRICE-MARGIN_CWS'!$C11*H67</f>
        <v>#REF!</v>
      </c>
      <c r="I78" s="63" t="e">
        <f>'COGS-PRICE-MARGIN_CWS'!$C11*I67</f>
        <v>#REF!</v>
      </c>
      <c r="J78" s="63" t="e">
        <f>'COGS-PRICE-MARGIN_CWS'!$C11*J67</f>
        <v>#REF!</v>
      </c>
      <c r="K78" s="63" t="e">
        <f>'COGS-PRICE-MARGIN_CWS'!$C11*K67</f>
        <v>#REF!</v>
      </c>
      <c r="L78" s="63" t="e">
        <f>'COGS-PRICE-MARGIN_CWS'!$C11*L67</f>
        <v>#REF!</v>
      </c>
      <c r="M78" s="63" t="e">
        <f>'COGS-PRICE-MARGIN_CWS'!$C11*M67</f>
        <v>#REF!</v>
      </c>
      <c r="N78" s="63" t="e">
        <f>'COGS-PRICE-MARGIN_CWS'!$C11*N67</f>
        <v>#REF!</v>
      </c>
      <c r="O78" s="63" t="e">
        <f>'COGS-PRICE-MARGIN_CWS'!$C11*O67</f>
        <v>#REF!</v>
      </c>
      <c r="P78" s="63" t="e">
        <f>'COGS-PRICE-MARGIN_CWS'!$C11*P67</f>
        <v>#REF!</v>
      </c>
      <c r="Q78" s="63">
        <f>'COGS-PRICE-MARGIN_CWS'!$C49*Q67</f>
        <v>175</v>
      </c>
      <c r="R78" s="63">
        <f>'COGS-PRICE-MARGIN_CWS'!$C49*R67</f>
        <v>275</v>
      </c>
      <c r="S78" s="63">
        <f>'COGS-PRICE-MARGIN_CWS'!$C49*S67</f>
        <v>300</v>
      </c>
      <c r="T78" s="63">
        <f>'COGS-PRICE-MARGIN_CWS'!$C49*T67</f>
        <v>300</v>
      </c>
      <c r="U78" s="63">
        <f>'COGS-PRICE-MARGIN_CWS'!$C49*U67</f>
        <v>325</v>
      </c>
      <c r="V78" s="63">
        <f>'COGS-PRICE-MARGIN_CWS'!$C49*V67</f>
        <v>350</v>
      </c>
      <c r="W78" s="63">
        <f>'COGS-PRICE-MARGIN_CWS'!$C49*W67</f>
        <v>300</v>
      </c>
      <c r="X78" s="63">
        <f>'COGS-PRICE-MARGIN_CWS'!$C49*X67</f>
        <v>325</v>
      </c>
      <c r="Y78" s="63">
        <f>'COGS-PRICE-MARGIN_CWS'!$C49*Y67</f>
        <v>275</v>
      </c>
      <c r="Z78" s="63">
        <f>'COGS-PRICE-MARGIN_CWS'!$C49*Z67</f>
        <v>275</v>
      </c>
      <c r="AA78" s="63">
        <f>'COGS-PRICE-MARGIN_CWS'!$C49*AA67</f>
        <v>275</v>
      </c>
      <c r="AB78" s="63">
        <f>'COGS-PRICE-MARGIN_CWS'!$C49*AB67</f>
        <v>175</v>
      </c>
      <c r="AC78" s="63">
        <f>'COGS-PRICE-MARGIN_CWS'!$C70*AC67</f>
        <v>450</v>
      </c>
      <c r="AD78" s="63">
        <f>'COGS-PRICE-MARGIN_CWS'!$C70*AD67</f>
        <v>725</v>
      </c>
      <c r="AE78" s="63">
        <f>'COGS-PRICE-MARGIN_CWS'!$C70*AE67</f>
        <v>800</v>
      </c>
      <c r="AF78" s="63">
        <f>'COGS-PRICE-MARGIN_CWS'!$C70*AF67</f>
        <v>800</v>
      </c>
      <c r="AG78" s="63">
        <f>'COGS-PRICE-MARGIN_CWS'!$C70*AG67</f>
        <v>875</v>
      </c>
      <c r="AH78" s="63">
        <f>'COGS-PRICE-MARGIN_CWS'!$C70*AH67</f>
        <v>975</v>
      </c>
      <c r="AI78" s="63">
        <f>'COGS-PRICE-MARGIN_CWS'!$C70*AI67</f>
        <v>800</v>
      </c>
      <c r="AJ78" s="63">
        <f>'COGS-PRICE-MARGIN_CWS'!$C70*AJ67</f>
        <v>875</v>
      </c>
      <c r="AK78" s="63">
        <f>'COGS-PRICE-MARGIN_CWS'!$C70*AK67</f>
        <v>725</v>
      </c>
      <c r="AL78" s="63">
        <f>'COGS-PRICE-MARGIN_CWS'!$C70*AL67</f>
        <v>725</v>
      </c>
      <c r="AM78" s="63">
        <f>'COGS-PRICE-MARGIN_CWS'!$C70*AM67</f>
        <v>725</v>
      </c>
      <c r="AN78" s="63">
        <f>'COGS-PRICE-MARGIN_CWS'!$C70*AN67</f>
        <v>450</v>
      </c>
      <c r="AO78" s="63">
        <f>'COGS-PRICE-MARGIN_CWS'!$C91*AO67</f>
        <v>625</v>
      </c>
      <c r="AP78" s="63">
        <f>'COGS-PRICE-MARGIN_CWS'!$C91*AP67</f>
        <v>1000</v>
      </c>
      <c r="AQ78" s="63">
        <f>'COGS-PRICE-MARGIN_CWS'!$C91*AQ67</f>
        <v>1125</v>
      </c>
      <c r="AR78" s="63">
        <f>'COGS-PRICE-MARGIN_CWS'!$C91*AR67</f>
        <v>1125</v>
      </c>
      <c r="AS78" s="63">
        <f>'COGS-PRICE-MARGIN_CWS'!$C91*AS67</f>
        <v>1250</v>
      </c>
      <c r="AT78" s="63">
        <f>'COGS-PRICE-MARGIN_CWS'!$C91*AT67</f>
        <v>1375</v>
      </c>
      <c r="AU78" s="63">
        <f>'COGS-PRICE-MARGIN_CWS'!$C91*AU67</f>
        <v>1125</v>
      </c>
      <c r="AV78" s="63">
        <f>'COGS-PRICE-MARGIN_CWS'!$C91*AV67</f>
        <v>1250</v>
      </c>
      <c r="AW78" s="63">
        <f>'COGS-PRICE-MARGIN_CWS'!$C91*AW67</f>
        <v>1000</v>
      </c>
      <c r="AX78" s="63">
        <f>'COGS-PRICE-MARGIN_CWS'!$C91*AX67</f>
        <v>1000</v>
      </c>
      <c r="AY78" s="63">
        <f>'COGS-PRICE-MARGIN_CWS'!$C91*AY67</f>
        <v>1000</v>
      </c>
      <c r="AZ78" s="63">
        <f>'COGS-PRICE-MARGIN_CWS'!$C91*AZ67</f>
        <v>625</v>
      </c>
      <c r="BA78" s="63">
        <f>'COGS-PRICE-MARGIN_CWS'!$C112*BA67</f>
        <v>750</v>
      </c>
      <c r="BB78" s="63">
        <f>'COGS-PRICE-MARGIN_CWS'!$C112*BB67</f>
        <v>1200</v>
      </c>
      <c r="BC78" s="63">
        <f>'COGS-PRICE-MARGIN_CWS'!$C112*BC67</f>
        <v>1350</v>
      </c>
      <c r="BD78" s="63">
        <f>'COGS-PRICE-MARGIN_CWS'!$C112*BD67</f>
        <v>1350</v>
      </c>
      <c r="BE78" s="63">
        <f>'COGS-PRICE-MARGIN_CWS'!$C112*BE67</f>
        <v>1500</v>
      </c>
      <c r="BF78" s="63">
        <f>'COGS-PRICE-MARGIN_CWS'!$C112*BF67</f>
        <v>1625</v>
      </c>
      <c r="BG78" s="63">
        <f>'COGS-PRICE-MARGIN_CWS'!$C112*BG67</f>
        <v>1350</v>
      </c>
      <c r="BH78" s="63">
        <f>'COGS-PRICE-MARGIN_CWS'!$C112*BH67</f>
        <v>1500</v>
      </c>
      <c r="BI78" s="63">
        <f>'COGS-PRICE-MARGIN_CWS'!$C112*BI67</f>
        <v>1200</v>
      </c>
      <c r="BJ78" s="63">
        <f>'COGS-PRICE-MARGIN_CWS'!$C112*BJ67</f>
        <v>1200</v>
      </c>
      <c r="BK78" s="63">
        <f>'COGS-PRICE-MARGIN_CWS'!$C112*BK67</f>
        <v>1200</v>
      </c>
      <c r="BL78" s="63">
        <f>'COGS-PRICE-MARGIN_CWS'!$C112*BL67</f>
        <v>750</v>
      </c>
      <c r="BM78" s="118" t="e">
        <f>SUM(E78:BL78)</f>
        <v>#REF!</v>
      </c>
    </row>
    <row r="79" spans="2:66" x14ac:dyDescent="0.15">
      <c r="B79" s="47" t="s">
        <v>364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0</v>
      </c>
      <c r="O79" s="63">
        <f>'REV-REC-MAINT_CWS'!P142</f>
        <v>0</v>
      </c>
      <c r="P79" s="63">
        <f>'REV-REC-MAINT_CWS'!Q142</f>
        <v>0</v>
      </c>
      <c r="Q79" s="63">
        <f>'REV-REC-MAINT_CWS'!R142</f>
        <v>1181.25</v>
      </c>
      <c r="R79" s="63">
        <f>'REV-REC-MAINT_CWS'!S142</f>
        <v>1856.25</v>
      </c>
      <c r="S79" s="63">
        <f>'REV-REC-MAINT_CWS'!T142</f>
        <v>2025</v>
      </c>
      <c r="T79" s="63">
        <f>'REV-REC-MAINT_CWS'!U142</f>
        <v>2362.5</v>
      </c>
      <c r="U79" s="63">
        <f>'REV-REC-MAINT_CWS'!V142</f>
        <v>2700</v>
      </c>
      <c r="V79" s="63">
        <f>'REV-REC-MAINT_CWS'!W142</f>
        <v>2868.75</v>
      </c>
      <c r="W79" s="63">
        <f>'REV-REC-MAINT_CWS'!X142</f>
        <v>2362.5</v>
      </c>
      <c r="X79" s="63">
        <f>'REV-REC-MAINT_CWS'!Y142</f>
        <v>2700</v>
      </c>
      <c r="Y79" s="63">
        <f>'REV-REC-MAINT_CWS'!Z142</f>
        <v>2193.75</v>
      </c>
      <c r="Z79" s="63">
        <f>'REV-REC-MAINT_CWS'!AA142</f>
        <v>2193.75</v>
      </c>
      <c r="AA79" s="63">
        <f>'REV-REC-MAINT_CWS'!AB142</f>
        <v>2193.75</v>
      </c>
      <c r="AB79" s="63">
        <f>'REV-REC-MAINT_CWS'!AC142</f>
        <v>1350</v>
      </c>
      <c r="AC79" s="63">
        <f>'REV-REC-MAINT_CWS'!AD142</f>
        <v>4781.25</v>
      </c>
      <c r="AD79" s="63">
        <f>'REV-REC-MAINT_CWS'!AE142</f>
        <v>7650</v>
      </c>
      <c r="AE79" s="63">
        <f>'REV-REC-MAINT_CWS'!AF142</f>
        <v>8415</v>
      </c>
      <c r="AF79" s="63">
        <f>'REV-REC-MAINT_CWS'!AG142</f>
        <v>8797.5</v>
      </c>
      <c r="AG79" s="63">
        <f>'REV-REC-MAINT_CWS'!AH142</f>
        <v>9753.75</v>
      </c>
      <c r="AH79" s="63">
        <f>'REV-REC-MAINT_CWS'!AI142</f>
        <v>10710</v>
      </c>
      <c r="AI79" s="63">
        <f>'REV-REC-MAINT_CWS'!AJ142</f>
        <v>8797.5</v>
      </c>
      <c r="AJ79" s="63">
        <f>'REV-REC-MAINT_CWS'!AK142</f>
        <v>9753.75</v>
      </c>
      <c r="AK79" s="63">
        <f>'REV-REC-MAINT_CWS'!AL142</f>
        <v>8032.5</v>
      </c>
      <c r="AL79" s="63">
        <f>'REV-REC-MAINT_CWS'!AM142</f>
        <v>8032.5</v>
      </c>
      <c r="AM79" s="63">
        <f>'REV-REC-MAINT_CWS'!AN142</f>
        <v>8032.5</v>
      </c>
      <c r="AN79" s="63">
        <f>'REV-REC-MAINT_CWS'!AO142</f>
        <v>4972.5</v>
      </c>
      <c r="AO79" s="63">
        <f>'REV-REC-MAINT_CWS'!AP142</f>
        <v>10125</v>
      </c>
      <c r="AP79" s="63">
        <f>'REV-REC-MAINT_CWS'!AQ142</f>
        <v>16200</v>
      </c>
      <c r="AQ79" s="63">
        <f>'REV-REC-MAINT_CWS'!AR142</f>
        <v>18022.5</v>
      </c>
      <c r="AR79" s="63">
        <f>'REV-REC-MAINT_CWS'!AS142</f>
        <v>18427.5</v>
      </c>
      <c r="AS79" s="63">
        <f>'REV-REC-MAINT_CWS'!AT142</f>
        <v>20452.5</v>
      </c>
      <c r="AT79" s="63">
        <f>'REV-REC-MAINT_CWS'!AU142</f>
        <v>22477.5</v>
      </c>
      <c r="AU79" s="63">
        <f>'REV-REC-MAINT_CWS'!AV142</f>
        <v>18427.5</v>
      </c>
      <c r="AV79" s="63">
        <f>'REV-REC-MAINT_CWS'!AW142</f>
        <v>20452.5</v>
      </c>
      <c r="AW79" s="63">
        <f>'REV-REC-MAINT_CWS'!AX142</f>
        <v>16605</v>
      </c>
      <c r="AX79" s="63">
        <f>'REV-REC-MAINT_CWS'!AY142</f>
        <v>16605</v>
      </c>
      <c r="AY79" s="63">
        <f>'REV-REC-MAINT_CWS'!AZ142</f>
        <v>16605</v>
      </c>
      <c r="AZ79" s="63">
        <f>'REV-REC-MAINT_CWS'!BA142</f>
        <v>10327.5</v>
      </c>
      <c r="BA79" s="63">
        <f>'REV-REC-MAINT_CWS'!BB142</f>
        <v>16200</v>
      </c>
      <c r="BB79" s="63">
        <f>'REV-REC-MAINT_CWS'!BC142</f>
        <v>25920</v>
      </c>
      <c r="BC79" s="63">
        <f>'REV-REC-MAINT_CWS'!BD142</f>
        <v>28957.5</v>
      </c>
      <c r="BD79" s="63">
        <f>'REV-REC-MAINT_CWS'!BE142</f>
        <v>29362.5</v>
      </c>
      <c r="BE79" s="63">
        <f>'REV-REC-MAINT_CWS'!BF142</f>
        <v>32602.5</v>
      </c>
      <c r="BF79" s="63">
        <f>'REV-REC-MAINT_CWS'!BG142</f>
        <v>35640</v>
      </c>
      <c r="BG79" s="63">
        <f>'REV-REC-MAINT_CWS'!BH142</f>
        <v>29362.5</v>
      </c>
      <c r="BH79" s="63">
        <f>'REV-REC-MAINT_CWS'!BI142</f>
        <v>32602.5</v>
      </c>
      <c r="BI79" s="63">
        <f>'REV-REC-MAINT_CWS'!BJ142</f>
        <v>26325</v>
      </c>
      <c r="BJ79" s="63">
        <f>'REV-REC-MAINT_CWS'!BK142</f>
        <v>26325</v>
      </c>
      <c r="BK79" s="63">
        <f>'REV-REC-MAINT_CWS'!BL142</f>
        <v>26325</v>
      </c>
      <c r="BL79" s="63">
        <f>'REV-REC-MAINT_CWS'!BM142</f>
        <v>16402.5</v>
      </c>
      <c r="BM79" s="118">
        <f>SUM(E79:BL79)</f>
        <v>654468.75</v>
      </c>
    </row>
    <row r="80" spans="2:66" x14ac:dyDescent="0.15">
      <c r="B80" s="47" t="s">
        <v>375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1356.25</v>
      </c>
      <c r="R80" s="63">
        <f t="shared" si="56"/>
        <v>2131.25</v>
      </c>
      <c r="S80" s="63">
        <f t="shared" si="56"/>
        <v>2325</v>
      </c>
      <c r="T80" s="63">
        <f t="shared" si="56"/>
        <v>2662.5</v>
      </c>
      <c r="U80" s="63">
        <f t="shared" si="56"/>
        <v>3025</v>
      </c>
      <c r="V80" s="63">
        <f t="shared" si="56"/>
        <v>3218.75</v>
      </c>
      <c r="W80" s="63">
        <f t="shared" si="56"/>
        <v>2662.5</v>
      </c>
      <c r="X80" s="63">
        <f t="shared" si="56"/>
        <v>3025</v>
      </c>
      <c r="Y80" s="63">
        <f t="shared" si="56"/>
        <v>2468.75</v>
      </c>
      <c r="Z80" s="63">
        <f t="shared" si="56"/>
        <v>2468.75</v>
      </c>
      <c r="AA80" s="63">
        <f t="shared" si="56"/>
        <v>2468.75</v>
      </c>
      <c r="AB80" s="63">
        <f t="shared" si="56"/>
        <v>1525</v>
      </c>
      <c r="AC80" s="63">
        <f t="shared" si="56"/>
        <v>5231.25</v>
      </c>
      <c r="AD80" s="63">
        <f t="shared" si="56"/>
        <v>8375</v>
      </c>
      <c r="AE80" s="63">
        <f t="shared" si="56"/>
        <v>9215</v>
      </c>
      <c r="AF80" s="63">
        <f t="shared" si="56"/>
        <v>9597.5</v>
      </c>
      <c r="AG80" s="63">
        <f t="shared" si="56"/>
        <v>10628.75</v>
      </c>
      <c r="AH80" s="63">
        <f t="shared" si="56"/>
        <v>11685</v>
      </c>
      <c r="AI80" s="63">
        <f t="shared" si="56"/>
        <v>9597.5</v>
      </c>
      <c r="AJ80" s="63">
        <f t="shared" si="56"/>
        <v>10628.75</v>
      </c>
      <c r="AK80" s="63">
        <f t="shared" si="56"/>
        <v>8757.5</v>
      </c>
      <c r="AL80" s="63">
        <f t="shared" si="56"/>
        <v>8757.5</v>
      </c>
      <c r="AM80" s="63">
        <f t="shared" si="56"/>
        <v>8757.5</v>
      </c>
      <c r="AN80" s="63">
        <f t="shared" si="56"/>
        <v>5422.5</v>
      </c>
      <c r="AO80" s="63">
        <f t="shared" si="56"/>
        <v>10750</v>
      </c>
      <c r="AP80" s="63">
        <f t="shared" si="56"/>
        <v>17200</v>
      </c>
      <c r="AQ80" s="63">
        <f t="shared" si="56"/>
        <v>19147.5</v>
      </c>
      <c r="AR80" s="63">
        <f t="shared" si="56"/>
        <v>19552.5</v>
      </c>
      <c r="AS80" s="63">
        <f t="shared" si="56"/>
        <v>21702.5</v>
      </c>
      <c r="AT80" s="63">
        <f t="shared" si="56"/>
        <v>23852.5</v>
      </c>
      <c r="AU80" s="63">
        <f t="shared" si="56"/>
        <v>19552.5</v>
      </c>
      <c r="AV80" s="63">
        <f t="shared" si="56"/>
        <v>21702.5</v>
      </c>
      <c r="AW80" s="63">
        <f t="shared" si="56"/>
        <v>17605</v>
      </c>
      <c r="AX80" s="63">
        <f t="shared" si="56"/>
        <v>17605</v>
      </c>
      <c r="AY80" s="63">
        <f t="shared" si="56"/>
        <v>17605</v>
      </c>
      <c r="AZ80" s="63">
        <f t="shared" si="56"/>
        <v>10952.5</v>
      </c>
      <c r="BA80" s="63">
        <f t="shared" si="56"/>
        <v>16950</v>
      </c>
      <c r="BB80" s="63">
        <f t="shared" si="56"/>
        <v>27120</v>
      </c>
      <c r="BC80" s="63">
        <f t="shared" si="56"/>
        <v>30307.5</v>
      </c>
      <c r="BD80" s="63">
        <f t="shared" si="56"/>
        <v>30712.5</v>
      </c>
      <c r="BE80" s="63">
        <f t="shared" si="56"/>
        <v>34102.5</v>
      </c>
      <c r="BF80" s="63">
        <f t="shared" si="56"/>
        <v>37265</v>
      </c>
      <c r="BG80" s="63">
        <f t="shared" si="56"/>
        <v>30712.5</v>
      </c>
      <c r="BH80" s="63">
        <f t="shared" si="56"/>
        <v>34102.5</v>
      </c>
      <c r="BI80" s="63">
        <f t="shared" si="56"/>
        <v>27525</v>
      </c>
      <c r="BJ80" s="63">
        <f t="shared" si="56"/>
        <v>27525</v>
      </c>
      <c r="BK80" s="63">
        <f t="shared" si="56"/>
        <v>27525</v>
      </c>
      <c r="BL80" s="63">
        <f t="shared" si="56"/>
        <v>17152.5</v>
      </c>
      <c r="BN80" s="178">
        <f>BL80+BL75</f>
        <v>19217.5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240868.75</v>
      </c>
      <c r="R82" s="63">
        <f t="shared" si="57"/>
        <v>391418.75</v>
      </c>
      <c r="S82" s="63">
        <f t="shared" si="57"/>
        <v>436587.5</v>
      </c>
      <c r="T82" s="63">
        <f t="shared" si="57"/>
        <v>437075</v>
      </c>
      <c r="U82" s="63">
        <f t="shared" si="57"/>
        <v>482412.5</v>
      </c>
      <c r="V82" s="63">
        <f t="shared" si="57"/>
        <v>527606.25</v>
      </c>
      <c r="W82" s="63">
        <f t="shared" si="57"/>
        <v>437075</v>
      </c>
      <c r="X82" s="63">
        <f t="shared" si="57"/>
        <v>482412.5</v>
      </c>
      <c r="Y82" s="63">
        <f t="shared" si="57"/>
        <v>391881.25</v>
      </c>
      <c r="Z82" s="63">
        <f t="shared" si="57"/>
        <v>391881.25</v>
      </c>
      <c r="AA82" s="63">
        <f t="shared" si="57"/>
        <v>391881.25</v>
      </c>
      <c r="AB82" s="63">
        <f t="shared" si="57"/>
        <v>241112.5</v>
      </c>
      <c r="AC82" s="63">
        <f t="shared" si="57"/>
        <v>155968.75</v>
      </c>
      <c r="AD82" s="63">
        <f t="shared" si="57"/>
        <v>252725</v>
      </c>
      <c r="AE82" s="63">
        <f t="shared" si="57"/>
        <v>284927.5</v>
      </c>
      <c r="AF82" s="63">
        <f t="shared" si="57"/>
        <v>285460</v>
      </c>
      <c r="AG82" s="63">
        <f t="shared" si="57"/>
        <v>312516.25</v>
      </c>
      <c r="AH82" s="63">
        <f t="shared" si="57"/>
        <v>344722.5</v>
      </c>
      <c r="AI82" s="63">
        <f t="shared" si="57"/>
        <v>285460</v>
      </c>
      <c r="AJ82" s="63">
        <f t="shared" si="57"/>
        <v>312516.25</v>
      </c>
      <c r="AK82" s="63">
        <f t="shared" ref="AK82:BL82" si="58">AK80+AK75+AK48</f>
        <v>253232.5</v>
      </c>
      <c r="AL82" s="63">
        <f t="shared" si="58"/>
        <v>253232.5</v>
      </c>
      <c r="AM82" s="63">
        <f t="shared" si="58"/>
        <v>253232.5</v>
      </c>
      <c r="AN82" s="63">
        <f t="shared" si="58"/>
        <v>156235</v>
      </c>
      <c r="AO82" s="63">
        <f t="shared" si="58"/>
        <v>194900</v>
      </c>
      <c r="AP82" s="63">
        <f t="shared" si="58"/>
        <v>314355</v>
      </c>
      <c r="AQ82" s="63">
        <f t="shared" si="58"/>
        <v>351927.5</v>
      </c>
      <c r="AR82" s="63">
        <f t="shared" si="58"/>
        <v>352542.5</v>
      </c>
      <c r="AS82" s="63">
        <f t="shared" si="58"/>
        <v>390282.5</v>
      </c>
      <c r="AT82" s="63">
        <f t="shared" si="58"/>
        <v>428057.5</v>
      </c>
      <c r="AU82" s="63">
        <f t="shared" si="58"/>
        <v>352542.5</v>
      </c>
      <c r="AV82" s="63">
        <f t="shared" si="58"/>
        <v>390282.5</v>
      </c>
      <c r="AW82" s="63">
        <f t="shared" si="58"/>
        <v>314935</v>
      </c>
      <c r="AX82" s="63">
        <f t="shared" si="58"/>
        <v>314935</v>
      </c>
      <c r="AY82" s="63">
        <f t="shared" si="58"/>
        <v>314935</v>
      </c>
      <c r="AZ82" s="63">
        <f t="shared" si="58"/>
        <v>195207.5</v>
      </c>
      <c r="BA82" s="63">
        <f t="shared" si="58"/>
        <v>234235</v>
      </c>
      <c r="BB82" s="63">
        <f t="shared" si="58"/>
        <v>376200</v>
      </c>
      <c r="BC82" s="63">
        <f t="shared" si="58"/>
        <v>418747.5</v>
      </c>
      <c r="BD82" s="63">
        <f t="shared" si="58"/>
        <v>419362.5</v>
      </c>
      <c r="BE82" s="63">
        <f t="shared" si="58"/>
        <v>468952.5</v>
      </c>
      <c r="BF82" s="63">
        <f t="shared" si="58"/>
        <v>511825</v>
      </c>
      <c r="BG82" s="63">
        <f t="shared" si="58"/>
        <v>419362.5</v>
      </c>
      <c r="BH82" s="63">
        <f t="shared" si="58"/>
        <v>468952.5</v>
      </c>
      <c r="BI82" s="63">
        <f t="shared" si="58"/>
        <v>376780</v>
      </c>
      <c r="BJ82" s="63">
        <f t="shared" si="58"/>
        <v>376780</v>
      </c>
      <c r="BK82" s="63">
        <f t="shared" si="58"/>
        <v>376780</v>
      </c>
      <c r="BL82" s="63">
        <f t="shared" si="58"/>
        <v>234542.5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663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59268.75</v>
      </c>
      <c r="R83" s="63">
        <f t="shared" si="59"/>
        <v>96318.75</v>
      </c>
      <c r="S83" s="63">
        <f t="shared" si="59"/>
        <v>107437.5</v>
      </c>
      <c r="T83" s="63">
        <f t="shared" si="59"/>
        <v>107925</v>
      </c>
      <c r="U83" s="63">
        <f t="shared" si="59"/>
        <v>119212.5</v>
      </c>
      <c r="V83" s="63">
        <f t="shared" si="59"/>
        <v>130356.25</v>
      </c>
      <c r="W83" s="63">
        <f t="shared" si="59"/>
        <v>107925</v>
      </c>
      <c r="X83" s="63">
        <f t="shared" si="59"/>
        <v>119212.5</v>
      </c>
      <c r="Y83" s="63">
        <f t="shared" si="59"/>
        <v>96781.25</v>
      </c>
      <c r="Z83" s="63">
        <f t="shared" si="59"/>
        <v>96781.25</v>
      </c>
      <c r="AA83" s="63">
        <f t="shared" si="59"/>
        <v>96781.25</v>
      </c>
      <c r="AB83" s="63">
        <f t="shared" si="59"/>
        <v>59512.5</v>
      </c>
      <c r="AC83" s="63">
        <f t="shared" si="59"/>
        <v>-143456.25</v>
      </c>
      <c r="AD83" s="63">
        <f t="shared" si="59"/>
        <v>-232550</v>
      </c>
      <c r="AE83" s="63">
        <f t="shared" si="59"/>
        <v>-262297.5</v>
      </c>
      <c r="AF83" s="63">
        <f t="shared" si="59"/>
        <v>-261765</v>
      </c>
      <c r="AG83" s="63">
        <f t="shared" si="59"/>
        <v>-286333.75</v>
      </c>
      <c r="AH83" s="63">
        <f t="shared" si="59"/>
        <v>-316077.5</v>
      </c>
      <c r="AI83" s="63">
        <f t="shared" si="59"/>
        <v>-261765</v>
      </c>
      <c r="AJ83" s="63">
        <f t="shared" si="59"/>
        <v>-286333.75</v>
      </c>
      <c r="AK83" s="63">
        <f t="shared" ref="AK83:BL83" si="60">AK60+AK75+AK80</f>
        <v>-232042.5</v>
      </c>
      <c r="AL83" s="63">
        <f t="shared" si="60"/>
        <v>-232042.5</v>
      </c>
      <c r="AM83" s="63">
        <f t="shared" si="60"/>
        <v>-232042.5</v>
      </c>
      <c r="AN83" s="63">
        <f t="shared" si="60"/>
        <v>-143190</v>
      </c>
      <c r="AO83" s="63">
        <f t="shared" si="60"/>
        <v>-96918.5</v>
      </c>
      <c r="AP83" s="63">
        <f t="shared" si="60"/>
        <v>-156320</v>
      </c>
      <c r="AQ83" s="63">
        <f t="shared" si="60"/>
        <v>-175228.5</v>
      </c>
      <c r="AR83" s="63">
        <f t="shared" si="60"/>
        <v>-174613.5</v>
      </c>
      <c r="AS83" s="63">
        <f t="shared" si="60"/>
        <v>-193354.5</v>
      </c>
      <c r="AT83" s="63">
        <f t="shared" si="60"/>
        <v>-212060.5</v>
      </c>
      <c r="AU83" s="63">
        <f t="shared" si="60"/>
        <v>-174613.5</v>
      </c>
      <c r="AV83" s="63">
        <f t="shared" si="60"/>
        <v>-193354.5</v>
      </c>
      <c r="AW83" s="63">
        <f t="shared" si="60"/>
        <v>-155740</v>
      </c>
      <c r="AX83" s="63">
        <f t="shared" si="60"/>
        <v>-155740</v>
      </c>
      <c r="AY83" s="63">
        <f t="shared" si="60"/>
        <v>-155740</v>
      </c>
      <c r="AZ83" s="63">
        <f t="shared" si="60"/>
        <v>-96611</v>
      </c>
      <c r="BA83" s="63">
        <f t="shared" si="60"/>
        <v>-25616.899999999994</v>
      </c>
      <c r="BB83" s="63">
        <f t="shared" si="60"/>
        <v>-41137.899999999965</v>
      </c>
      <c r="BC83" s="63">
        <f t="shared" si="60"/>
        <v>-45836.200000000012</v>
      </c>
      <c r="BD83" s="63">
        <f t="shared" si="60"/>
        <v>-45221.200000000012</v>
      </c>
      <c r="BE83" s="63">
        <f t="shared" si="60"/>
        <v>-50751.299999999988</v>
      </c>
      <c r="BF83" s="63">
        <f t="shared" si="60"/>
        <v>-55124.599999999977</v>
      </c>
      <c r="BG83" s="63">
        <f t="shared" si="60"/>
        <v>-45221.200000000012</v>
      </c>
      <c r="BH83" s="63">
        <f t="shared" si="60"/>
        <v>-50751.299999999988</v>
      </c>
      <c r="BI83" s="63">
        <f t="shared" si="60"/>
        <v>-40557.899999999965</v>
      </c>
      <c r="BJ83" s="63">
        <f t="shared" si="60"/>
        <v>-40557.899999999965</v>
      </c>
      <c r="BK83" s="63">
        <f t="shared" si="60"/>
        <v>-40557.899999999965</v>
      </c>
      <c r="BL83" s="63">
        <f t="shared" si="60"/>
        <v>-25309.399999999994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369" t="s">
        <v>367</v>
      </c>
      <c r="B4" s="369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131040</v>
      </c>
      <c r="G7" s="9">
        <f>'REV-REVCALC_CWS'!I10</f>
        <v>147420</v>
      </c>
      <c r="H7" s="9">
        <f>'REV-REVCALC_CWS'!J10</f>
        <v>163800</v>
      </c>
      <c r="I7" s="9">
        <f>'REV-REVCALC_CWS'!K10</f>
        <v>131040</v>
      </c>
      <c r="J7" s="9">
        <f>'REV-REVCALC_CWS'!L10</f>
        <v>147420</v>
      </c>
      <c r="K7" s="9">
        <f>'REV-REVCALC_CWS'!M10</f>
        <v>114660</v>
      </c>
      <c r="L7" s="9">
        <f>'REV-REVCALC_CWS'!N10</f>
        <v>114660</v>
      </c>
      <c r="M7" s="9">
        <f>'REV-REVCALC_CWS'!O10</f>
        <v>114660</v>
      </c>
      <c r="N7" s="9">
        <f>'REV-REVCALC_CWS'!P10</f>
        <v>65520</v>
      </c>
      <c r="O7" s="9">
        <f>'REV-REVCALC_CWS'!Q10</f>
        <v>237600</v>
      </c>
      <c r="P7" s="9">
        <f>'REV-REVCALC_CWS'!R10</f>
        <v>386100</v>
      </c>
      <c r="Q7" s="9">
        <f>'REV-REVCALC_CWS'!S10</f>
        <v>430650</v>
      </c>
      <c r="R7" s="9">
        <f>'REV-REVCALC_CWS'!T10</f>
        <v>430650</v>
      </c>
      <c r="S7" s="9">
        <f>'REV-REVCALC_CWS'!U10</f>
        <v>475200</v>
      </c>
      <c r="T7" s="9">
        <f>'REV-REVCALC_CWS'!V10</f>
        <v>519750</v>
      </c>
      <c r="U7" s="9">
        <f>'REV-REVCALC_CWS'!W10</f>
        <v>430650</v>
      </c>
      <c r="V7" s="9">
        <f>'REV-REVCALC_CWS'!X10</f>
        <v>475200</v>
      </c>
      <c r="W7" s="9">
        <f>'REV-REVCALC_CWS'!Y10</f>
        <v>386100</v>
      </c>
      <c r="X7" s="9">
        <f>'REV-REVCALC_CWS'!Z10</f>
        <v>386100</v>
      </c>
      <c r="Y7" s="9">
        <f>'REV-REVCALC_CWS'!AA10</f>
        <v>386100</v>
      </c>
      <c r="Z7" s="9">
        <f>'REV-REVCALC_CWS'!AB10</f>
        <v>237600</v>
      </c>
      <c r="AA7" s="9">
        <f>'REV-REVCALC_CWS'!AC10</f>
        <v>147900</v>
      </c>
      <c r="AB7" s="9">
        <f>'REV-REVCALC_CWS'!AD10</f>
        <v>239700</v>
      </c>
      <c r="AC7" s="9">
        <f>'REV-REVCALC_CWS'!AE10</f>
        <v>270300</v>
      </c>
      <c r="AD7" s="9">
        <f>'REV-REVCALC_CWS'!AF10</f>
        <v>270300</v>
      </c>
      <c r="AE7" s="9">
        <f>'REV-REVCALC_CWS'!AG10</f>
        <v>295800</v>
      </c>
      <c r="AF7" s="9">
        <f>'REV-REVCALC_CWS'!AH10</f>
        <v>326400</v>
      </c>
      <c r="AG7" s="9">
        <f>'REV-REVCALC_CWS'!AI10</f>
        <v>270300</v>
      </c>
      <c r="AH7" s="9">
        <f>'REV-REVCALC_CWS'!AJ10</f>
        <v>295800</v>
      </c>
      <c r="AI7" s="9">
        <f>'REV-REVCALC_CWS'!AK10</f>
        <v>239700</v>
      </c>
      <c r="AJ7" s="9">
        <f>'REV-REVCALC_CWS'!AL10</f>
        <v>239700</v>
      </c>
      <c r="AK7" s="9">
        <f>'REV-REVCALC_CWS'!AM10</f>
        <v>239700</v>
      </c>
      <c r="AL7" s="9">
        <f>'REV-REVCALC_CWS'!AN10</f>
        <v>147900</v>
      </c>
      <c r="AM7" s="9">
        <f>'REV-REVCALC_CWS'!AO10</f>
        <v>181350</v>
      </c>
      <c r="AN7" s="9">
        <f>'REV-REVCALC_CWS'!AP10</f>
        <v>292500</v>
      </c>
      <c r="AO7" s="9">
        <f>'REV-REVCALC_CWS'!AQ10</f>
        <v>327600</v>
      </c>
      <c r="AP7" s="9">
        <f>'REV-REVCALC_CWS'!AR10</f>
        <v>327600</v>
      </c>
      <c r="AQ7" s="9">
        <f>'REV-REVCALC_CWS'!AS10</f>
        <v>362700</v>
      </c>
      <c r="AR7" s="9">
        <f>'REV-REVCALC_CWS'!AT10</f>
        <v>397800</v>
      </c>
      <c r="AS7" s="9">
        <f>'REV-REVCALC_CWS'!AU10</f>
        <v>327600</v>
      </c>
      <c r="AT7" s="9">
        <f>'REV-REVCALC_CWS'!AV10</f>
        <v>362700</v>
      </c>
      <c r="AU7" s="9">
        <f>'REV-REVCALC_CWS'!AW10</f>
        <v>292500</v>
      </c>
      <c r="AV7" s="9">
        <f>'REV-REVCALC_CWS'!AX10</f>
        <v>292500</v>
      </c>
      <c r="AW7" s="9">
        <f>'REV-REVCALC_CWS'!AY10</f>
        <v>292500</v>
      </c>
      <c r="AX7" s="9">
        <f>'REV-REVCALC_CWS'!AZ10</f>
        <v>181350</v>
      </c>
      <c r="AY7" s="9">
        <f>'REV-REVCALC_CWS'!BA10</f>
        <v>215325</v>
      </c>
      <c r="AZ7" s="9">
        <f>'REV-REVCALC_CWS'!BB10</f>
        <v>345825</v>
      </c>
      <c r="BA7" s="9">
        <f>'REV-REVCALC_CWS'!BC10</f>
        <v>384975</v>
      </c>
      <c r="BB7" s="9">
        <f>'REV-REVCALC_CWS'!BD10</f>
        <v>384975</v>
      </c>
      <c r="BC7" s="9">
        <f>'REV-REVCALC_CWS'!BE10</f>
        <v>430650</v>
      </c>
      <c r="BD7" s="9">
        <f>'REV-REVCALC_CWS'!BF10</f>
        <v>469800</v>
      </c>
      <c r="BE7" s="9">
        <f>'REV-REVCALC_CWS'!BG10</f>
        <v>384975</v>
      </c>
      <c r="BF7" s="9">
        <f>'REV-REVCALC_CWS'!BH10</f>
        <v>430650</v>
      </c>
      <c r="BG7" s="9">
        <f>'REV-REVCALC_CWS'!BI10</f>
        <v>345825</v>
      </c>
      <c r="BH7" s="9">
        <f>'REV-REVCALC_CWS'!BJ10</f>
        <v>345825</v>
      </c>
      <c r="BI7" s="9">
        <f>'REV-REVCALC_CWS'!BK10</f>
        <v>345825</v>
      </c>
      <c r="BJ7" s="9">
        <f>'REV-REVCALC_CWS'!BL10</f>
        <v>215325</v>
      </c>
    </row>
    <row r="8" spans="1:63" x14ac:dyDescent="0.15">
      <c r="B8" s="33" t="s">
        <v>369</v>
      </c>
      <c r="C8" s="9">
        <f>'REV-REVCALC_CWS'!E33</f>
        <v>0</v>
      </c>
      <c r="D8" s="9">
        <f>'REV-REVCALC_CWS'!F33</f>
        <v>0</v>
      </c>
      <c r="E8" s="9">
        <f>'REV-REVCALC_CWS'!G33</f>
        <v>0</v>
      </c>
      <c r="F8" s="9">
        <f>'REV-REVCALC_CWS'!H33</f>
        <v>0</v>
      </c>
      <c r="G8" s="9">
        <f>'REV-REVCALC_CWS'!I33</f>
        <v>0</v>
      </c>
      <c r="H8" s="9">
        <f>'REV-REVCALC_CWS'!J33</f>
        <v>0</v>
      </c>
      <c r="I8" s="9">
        <f>'REV-REVCALC_CWS'!K33</f>
        <v>0</v>
      </c>
      <c r="J8" s="9">
        <f>'REV-REVCALC_CWS'!L33</f>
        <v>0</v>
      </c>
      <c r="K8" s="9">
        <f>'REV-REVCALC_CWS'!M33</f>
        <v>0</v>
      </c>
      <c r="L8" s="9">
        <f>'REV-REVCALC_CWS'!N33</f>
        <v>0</v>
      </c>
      <c r="M8" s="9">
        <f>'REV-REVCALC_CWS'!O33</f>
        <v>0</v>
      </c>
      <c r="N8" s="9">
        <f>'REV-REVCALC_CWS'!P33</f>
        <v>0</v>
      </c>
      <c r="O8" s="9">
        <f>'REV-REVCALC_CWS'!Q33</f>
        <v>1687.5</v>
      </c>
      <c r="P8" s="9">
        <f>'REV-REVCALC_CWS'!R33</f>
        <v>2812.5</v>
      </c>
      <c r="Q8" s="9">
        <f>'REV-REVCALC_CWS'!S33</f>
        <v>3187.5</v>
      </c>
      <c r="R8" s="9">
        <f>'REV-REVCALC_CWS'!T33</f>
        <v>3187.5</v>
      </c>
      <c r="S8" s="9">
        <f>'REV-REVCALC_CWS'!U33</f>
        <v>3562.5</v>
      </c>
      <c r="T8" s="9">
        <f>'REV-REVCALC_CWS'!V33</f>
        <v>3937.5</v>
      </c>
      <c r="U8" s="9">
        <f>'REV-REVCALC_CWS'!W33</f>
        <v>3187.5</v>
      </c>
      <c r="V8" s="9">
        <f>'REV-REVCALC_CWS'!X33</f>
        <v>3562.5</v>
      </c>
      <c r="W8" s="9">
        <f>'REV-REVCALC_CWS'!Y33</f>
        <v>2812.5</v>
      </c>
      <c r="X8" s="9">
        <f>'REV-REVCALC_CWS'!Z33</f>
        <v>2812.5</v>
      </c>
      <c r="Y8" s="9">
        <f>'REV-REVCALC_CWS'!AA33</f>
        <v>2812.5</v>
      </c>
      <c r="Z8" s="9">
        <f>'REV-REVCALC_CWS'!AB33</f>
        <v>1687.5</v>
      </c>
      <c r="AA8" s="9">
        <f>'REV-REVCALC_CWS'!AC33</f>
        <v>2337.5</v>
      </c>
      <c r="AB8" s="9">
        <f>'REV-REVCALC_CWS'!AD33</f>
        <v>3825</v>
      </c>
      <c r="AC8" s="9">
        <f>'REV-REVCALC_CWS'!AE33</f>
        <v>4462.5</v>
      </c>
      <c r="AD8" s="9">
        <f>'REV-REVCALC_CWS'!AF33</f>
        <v>4462.5</v>
      </c>
      <c r="AE8" s="9">
        <f>'REV-REVCALC_CWS'!AG33</f>
        <v>4887.5</v>
      </c>
      <c r="AF8" s="9">
        <f>'REV-REVCALC_CWS'!AH33</f>
        <v>5312.5</v>
      </c>
      <c r="AG8" s="9">
        <f>'REV-REVCALC_CWS'!AI33</f>
        <v>4462.5</v>
      </c>
      <c r="AH8" s="9">
        <f>'REV-REVCALC_CWS'!AJ33</f>
        <v>4887.5</v>
      </c>
      <c r="AI8" s="9">
        <f>'REV-REVCALC_CWS'!AK33</f>
        <v>3825</v>
      </c>
      <c r="AJ8" s="9">
        <f>'REV-REVCALC_CWS'!AL33</f>
        <v>3825</v>
      </c>
      <c r="AK8" s="9">
        <f>'REV-REVCALC_CWS'!AM33</f>
        <v>3825</v>
      </c>
      <c r="AL8" s="9">
        <f>'REV-REVCALC_CWS'!AN33</f>
        <v>2337.5</v>
      </c>
      <c r="AM8" s="9">
        <f>'REV-REVCALC_CWS'!AO33</f>
        <v>1890</v>
      </c>
      <c r="AN8" s="9">
        <f>'REV-REVCALC_CWS'!AP33</f>
        <v>3150</v>
      </c>
      <c r="AO8" s="9">
        <f>'REV-REVCALC_CWS'!AQ33</f>
        <v>3465</v>
      </c>
      <c r="AP8" s="9">
        <f>'REV-REVCALC_CWS'!AR33</f>
        <v>3465</v>
      </c>
      <c r="AQ8" s="9">
        <f>'REV-REVCALC_CWS'!AS33</f>
        <v>3780</v>
      </c>
      <c r="AR8" s="9">
        <f>'REV-REVCALC_CWS'!AT33</f>
        <v>4095</v>
      </c>
      <c r="AS8" s="9">
        <f>'REV-REVCALC_CWS'!AU33</f>
        <v>3465</v>
      </c>
      <c r="AT8" s="9">
        <f>'REV-REVCALC_CWS'!AV33</f>
        <v>3780</v>
      </c>
      <c r="AU8" s="9">
        <f>'REV-REVCALC_CWS'!AW33</f>
        <v>3150</v>
      </c>
      <c r="AV8" s="9">
        <f>'REV-REVCALC_CWS'!AX33</f>
        <v>3150</v>
      </c>
      <c r="AW8" s="9">
        <f>'REV-REVCALC_CWS'!AY33</f>
        <v>3150</v>
      </c>
      <c r="AX8" s="9">
        <f>'REV-REVCALC_CWS'!AZ33</f>
        <v>1890</v>
      </c>
      <c r="AY8" s="9">
        <f>'REV-REVCALC_CWS'!BA33</f>
        <v>945</v>
      </c>
      <c r="AZ8" s="9">
        <f>'REV-REVCALC_CWS'!BB33</f>
        <v>1575</v>
      </c>
      <c r="BA8" s="9">
        <f>'REV-REVCALC_CWS'!BC33</f>
        <v>1575</v>
      </c>
      <c r="BB8" s="9">
        <f>'REV-REVCALC_CWS'!BD33</f>
        <v>1575</v>
      </c>
      <c r="BC8" s="9">
        <f>'REV-REVCALC_CWS'!BE33</f>
        <v>1890</v>
      </c>
      <c r="BD8" s="9">
        <f>'REV-REVCALC_CWS'!BF33</f>
        <v>2205</v>
      </c>
      <c r="BE8" s="9">
        <f>'REV-REVCALC_CWS'!BG33</f>
        <v>1575</v>
      </c>
      <c r="BF8" s="9">
        <f>'REV-REVCALC_CWS'!BH33</f>
        <v>1890</v>
      </c>
      <c r="BG8" s="9">
        <f>'REV-REVCALC_CWS'!BI33</f>
        <v>1575</v>
      </c>
      <c r="BH8" s="9">
        <f>'REV-REVCALC_CWS'!BJ33</f>
        <v>1575</v>
      </c>
      <c r="BI8" s="9">
        <f>'REV-REVCALC_CWS'!BK33</f>
        <v>1575</v>
      </c>
      <c r="BJ8" s="9">
        <f>'REV-REVCALC_CWS'!BL33</f>
        <v>945</v>
      </c>
    </row>
    <row r="9" spans="1:63" x14ac:dyDescent="0.15">
      <c r="B9" s="33" t="s">
        <v>370</v>
      </c>
      <c r="C9" s="9">
        <f>'REV-REVCALC_CWS'!E34</f>
        <v>0</v>
      </c>
      <c r="D9" s="9">
        <f>'REV-REVCALC_CWS'!F34</f>
        <v>0</v>
      </c>
      <c r="E9" s="9">
        <f>'REV-REVCALC_CWS'!G34</f>
        <v>0</v>
      </c>
      <c r="F9" s="9">
        <f>'REV-REVCALC_CWS'!H34</f>
        <v>0</v>
      </c>
      <c r="G9" s="9">
        <f>'REV-REVCALC_CWS'!I34</f>
        <v>0</v>
      </c>
      <c r="H9" s="9">
        <f>'REV-REVCALC_CWS'!J34</f>
        <v>0</v>
      </c>
      <c r="I9" s="9">
        <f>'REV-REVCALC_CWS'!K34</f>
        <v>0</v>
      </c>
      <c r="J9" s="9">
        <f>'REV-REVCALC_CWS'!L34</f>
        <v>0</v>
      </c>
      <c r="K9" s="9">
        <f>'REV-REVCALC_CWS'!M34</f>
        <v>0</v>
      </c>
      <c r="L9" s="9">
        <f>'REV-REVCALC_CWS'!N34</f>
        <v>0</v>
      </c>
      <c r="M9" s="9">
        <f>'REV-REVCALC_CWS'!O34</f>
        <v>0</v>
      </c>
      <c r="N9" s="9">
        <f>'REV-REVCALC_CWS'!P34</f>
        <v>0</v>
      </c>
      <c r="O9" s="9">
        <f>'REV-REVCALC_CWS'!Q34</f>
        <v>225</v>
      </c>
      <c r="P9" s="9">
        <f>'REV-REVCALC_CWS'!R34</f>
        <v>375</v>
      </c>
      <c r="Q9" s="9">
        <f>'REV-REVCALC_CWS'!S34</f>
        <v>425</v>
      </c>
      <c r="R9" s="9">
        <f>'REV-REVCALC_CWS'!T34</f>
        <v>575</v>
      </c>
      <c r="S9" s="9">
        <f>'REV-REVCALC_CWS'!U34</f>
        <v>625</v>
      </c>
      <c r="T9" s="9">
        <f>'REV-REVCALC_CWS'!V34</f>
        <v>700</v>
      </c>
      <c r="U9" s="9">
        <f>'REV-REVCALC_CWS'!W34</f>
        <v>575</v>
      </c>
      <c r="V9" s="9">
        <f>'REV-REVCALC_CWS'!X34</f>
        <v>625</v>
      </c>
      <c r="W9" s="9">
        <f>'REV-REVCALC_CWS'!Y34</f>
        <v>500</v>
      </c>
      <c r="X9" s="9">
        <f>'REV-REVCALC_CWS'!Z34</f>
        <v>500</v>
      </c>
      <c r="Y9" s="9">
        <f>'REV-REVCALC_CWS'!AA34</f>
        <v>500</v>
      </c>
      <c r="Z9" s="9">
        <f>'REV-REVCALC_CWS'!AB34</f>
        <v>300</v>
      </c>
      <c r="AA9" s="9">
        <f>'REV-REVCALC_CWS'!AC34</f>
        <v>500</v>
      </c>
      <c r="AB9" s="9">
        <f>'REV-REVCALC_CWS'!AD34</f>
        <v>825</v>
      </c>
      <c r="AC9" s="9">
        <f>'REV-REVCALC_CWS'!AE34</f>
        <v>950</v>
      </c>
      <c r="AD9" s="9">
        <f>'REV-REVCALC_CWS'!AF34</f>
        <v>1100</v>
      </c>
      <c r="AE9" s="9">
        <f>'REV-REVCALC_CWS'!AG34</f>
        <v>1200</v>
      </c>
      <c r="AF9" s="9">
        <f>'REV-REVCALC_CWS'!AH34</f>
        <v>1325</v>
      </c>
      <c r="AG9" s="9">
        <f>'REV-REVCALC_CWS'!AI34</f>
        <v>1100</v>
      </c>
      <c r="AH9" s="9">
        <f>'REV-REVCALC_CWS'!AJ34</f>
        <v>1200</v>
      </c>
      <c r="AI9" s="9">
        <f>'REV-REVCALC_CWS'!AK34</f>
        <v>950</v>
      </c>
      <c r="AJ9" s="9">
        <f>'REV-REVCALC_CWS'!AL34</f>
        <v>950</v>
      </c>
      <c r="AK9" s="9">
        <f>'REV-REVCALC_CWS'!AM34</f>
        <v>950</v>
      </c>
      <c r="AL9" s="9">
        <f>'REV-REVCALC_CWS'!AN34</f>
        <v>575</v>
      </c>
      <c r="AM9" s="9">
        <f>'REV-REVCALC_CWS'!AO34</f>
        <v>910</v>
      </c>
      <c r="AN9" s="9">
        <f>'REV-REVCALC_CWS'!AP34</f>
        <v>1505</v>
      </c>
      <c r="AO9" s="9">
        <f>'REV-REVCALC_CWS'!AQ34</f>
        <v>1715</v>
      </c>
      <c r="AP9" s="9">
        <f>'REV-REVCALC_CWS'!AR34</f>
        <v>1925</v>
      </c>
      <c r="AQ9" s="9">
        <f>'REV-REVCALC_CWS'!AS34</f>
        <v>2100</v>
      </c>
      <c r="AR9" s="9">
        <f>'REV-REVCALC_CWS'!AT34</f>
        <v>2310</v>
      </c>
      <c r="AS9" s="9">
        <f>'REV-REVCALC_CWS'!AU34</f>
        <v>1925</v>
      </c>
      <c r="AT9" s="9">
        <f>'REV-REVCALC_CWS'!AV34</f>
        <v>2100</v>
      </c>
      <c r="AU9" s="9">
        <f>'REV-REVCALC_CWS'!AW34</f>
        <v>1680</v>
      </c>
      <c r="AV9" s="9">
        <f>'REV-REVCALC_CWS'!AX34</f>
        <v>1680</v>
      </c>
      <c r="AW9" s="9">
        <f>'REV-REVCALC_CWS'!AY34</f>
        <v>1680</v>
      </c>
      <c r="AX9" s="9">
        <f>'REV-REVCALC_CWS'!AZ34</f>
        <v>1015</v>
      </c>
      <c r="AY9" s="9">
        <f>'REV-REVCALC_CWS'!BA34</f>
        <v>1015</v>
      </c>
      <c r="AZ9" s="9">
        <f>'REV-REVCALC_CWS'!BB34</f>
        <v>1680</v>
      </c>
      <c r="BA9" s="9">
        <f>'REV-REVCALC_CWS'!BC34</f>
        <v>1890</v>
      </c>
      <c r="BB9" s="9">
        <f>'REV-REVCALC_CWS'!BD34</f>
        <v>2100</v>
      </c>
      <c r="BC9" s="9">
        <f>'REV-REVCALC_CWS'!BE34</f>
        <v>2310</v>
      </c>
      <c r="BD9" s="9">
        <f>'REV-REVCALC_CWS'!BF34</f>
        <v>2555</v>
      </c>
      <c r="BE9" s="9">
        <f>'REV-REVCALC_CWS'!BG34</f>
        <v>2100</v>
      </c>
      <c r="BF9" s="9">
        <f>'REV-REVCALC_CWS'!BH34</f>
        <v>2310</v>
      </c>
      <c r="BG9" s="9">
        <f>'REV-REVCALC_CWS'!BI34</f>
        <v>1855</v>
      </c>
      <c r="BH9" s="9">
        <f>'REV-REVCALC_CWS'!BJ34</f>
        <v>1855</v>
      </c>
      <c r="BI9" s="9">
        <f>'REV-REVCALC_CWS'!BK34</f>
        <v>1855</v>
      </c>
      <c r="BJ9" s="9">
        <f>'REV-REVCALC_CWS'!BL34</f>
        <v>1120</v>
      </c>
    </row>
    <row r="10" spans="1:63" x14ac:dyDescent="0.15">
      <c r="B10" s="33" t="s">
        <v>1092</v>
      </c>
      <c r="C10" s="9">
        <f>'REV-REVCALC_CWS'!E37</f>
        <v>0</v>
      </c>
      <c r="D10" s="9">
        <f>'REV-REVCALC_CWS'!F37</f>
        <v>0</v>
      </c>
      <c r="E10" s="9">
        <f>'REV-REVCALC_CWS'!G37</f>
        <v>0</v>
      </c>
      <c r="F10" s="9">
        <f>'REV-REVCALC_CWS'!H37</f>
        <v>0</v>
      </c>
      <c r="G10" s="9">
        <f>'REV-REVCALC_CWS'!I37</f>
        <v>0</v>
      </c>
      <c r="H10" s="9">
        <f>'REV-REVCALC_CWS'!J37</f>
        <v>0</v>
      </c>
      <c r="I10" s="9">
        <f>'REV-REVCALC_CWS'!K37</f>
        <v>0</v>
      </c>
      <c r="J10" s="9">
        <f>'REV-REVCALC_CWS'!L37</f>
        <v>0</v>
      </c>
      <c r="K10" s="9">
        <f>'REV-REVCALC_CWS'!M37</f>
        <v>0</v>
      </c>
      <c r="L10" s="9">
        <f>'REV-REVCALC_CWS'!N37</f>
        <v>0</v>
      </c>
      <c r="M10" s="9">
        <f>'REV-REVCALC_CWS'!O37</f>
        <v>0</v>
      </c>
      <c r="N10" s="9">
        <f>'REV-REVCALC_CWS'!P37</f>
        <v>0</v>
      </c>
      <c r="O10" s="9">
        <f>'REV-REVCALC_CWS'!Q37</f>
        <v>175</v>
      </c>
      <c r="P10" s="9">
        <f>'REV-REVCALC_CWS'!R37</f>
        <v>275</v>
      </c>
      <c r="Q10" s="9">
        <f>'REV-REVCALC_CWS'!S37</f>
        <v>300</v>
      </c>
      <c r="R10" s="9">
        <f>'REV-REVCALC_CWS'!T37</f>
        <v>300</v>
      </c>
      <c r="S10" s="9">
        <f>'REV-REVCALC_CWS'!U37</f>
        <v>325</v>
      </c>
      <c r="T10" s="9">
        <f>'REV-REVCALC_CWS'!V37</f>
        <v>350</v>
      </c>
      <c r="U10" s="9">
        <f>'REV-REVCALC_CWS'!W37</f>
        <v>300</v>
      </c>
      <c r="V10" s="9">
        <f>'REV-REVCALC_CWS'!X37</f>
        <v>325</v>
      </c>
      <c r="W10" s="9">
        <f>'REV-REVCALC_CWS'!Y37</f>
        <v>275</v>
      </c>
      <c r="X10" s="9">
        <f>'REV-REVCALC_CWS'!Z37</f>
        <v>275</v>
      </c>
      <c r="Y10" s="9">
        <f>'REV-REVCALC_CWS'!AA37</f>
        <v>275</v>
      </c>
      <c r="Z10" s="9">
        <f>'REV-REVCALC_CWS'!AB37</f>
        <v>175</v>
      </c>
      <c r="AA10" s="9">
        <f>'REV-REVCALC_CWS'!AC37</f>
        <v>450</v>
      </c>
      <c r="AB10" s="9">
        <f>'REV-REVCALC_CWS'!AD37</f>
        <v>725</v>
      </c>
      <c r="AC10" s="9">
        <f>'REV-REVCALC_CWS'!AE37</f>
        <v>800</v>
      </c>
      <c r="AD10" s="9">
        <f>'REV-REVCALC_CWS'!AF37</f>
        <v>800</v>
      </c>
      <c r="AE10" s="9">
        <f>'REV-REVCALC_CWS'!AG37</f>
        <v>875</v>
      </c>
      <c r="AF10" s="9">
        <f>'REV-REVCALC_CWS'!AH37</f>
        <v>975</v>
      </c>
      <c r="AG10" s="9">
        <f>'REV-REVCALC_CWS'!AI37</f>
        <v>800</v>
      </c>
      <c r="AH10" s="9">
        <f>'REV-REVCALC_CWS'!AJ37</f>
        <v>875</v>
      </c>
      <c r="AI10" s="9">
        <f>'REV-REVCALC_CWS'!AK37</f>
        <v>725</v>
      </c>
      <c r="AJ10" s="9">
        <f>'REV-REVCALC_CWS'!AL37</f>
        <v>725</v>
      </c>
      <c r="AK10" s="9">
        <f>'REV-REVCALC_CWS'!AM37</f>
        <v>725</v>
      </c>
      <c r="AL10" s="9">
        <f>'REV-REVCALC_CWS'!AN37</f>
        <v>450</v>
      </c>
      <c r="AM10" s="9">
        <f>'REV-REVCALC_CWS'!AO37</f>
        <v>625</v>
      </c>
      <c r="AN10" s="9">
        <f>'REV-REVCALC_CWS'!AP37</f>
        <v>1000</v>
      </c>
      <c r="AO10" s="9">
        <f>'REV-REVCALC_CWS'!AQ37</f>
        <v>1125</v>
      </c>
      <c r="AP10" s="9">
        <f>'REV-REVCALC_CWS'!AR37</f>
        <v>1125</v>
      </c>
      <c r="AQ10" s="9">
        <f>'REV-REVCALC_CWS'!AS37</f>
        <v>1250</v>
      </c>
      <c r="AR10" s="9">
        <f>'REV-REVCALC_CWS'!AT37</f>
        <v>1375</v>
      </c>
      <c r="AS10" s="9">
        <f>'REV-REVCALC_CWS'!AU37</f>
        <v>1125</v>
      </c>
      <c r="AT10" s="9">
        <f>'REV-REVCALC_CWS'!AV37</f>
        <v>1250</v>
      </c>
      <c r="AU10" s="9">
        <f>'REV-REVCALC_CWS'!AW37</f>
        <v>1000</v>
      </c>
      <c r="AV10" s="9">
        <f>'REV-REVCALC_CWS'!AX37</f>
        <v>1000</v>
      </c>
      <c r="AW10" s="9">
        <f>'REV-REVCALC_CWS'!AY37</f>
        <v>1000</v>
      </c>
      <c r="AX10" s="9">
        <f>'REV-REVCALC_CWS'!AZ37</f>
        <v>625</v>
      </c>
      <c r="AY10" s="9">
        <f>'REV-REVCALC_CWS'!BA37</f>
        <v>750</v>
      </c>
      <c r="AZ10" s="9">
        <f>'REV-REVCALC_CWS'!BB37</f>
        <v>1200</v>
      </c>
      <c r="BA10" s="9">
        <f>'REV-REVCALC_CWS'!BC37</f>
        <v>1350</v>
      </c>
      <c r="BB10" s="9">
        <f>'REV-REVCALC_CWS'!BD37</f>
        <v>1350</v>
      </c>
      <c r="BC10" s="9">
        <f>'REV-REVCALC_CWS'!BE37</f>
        <v>1500</v>
      </c>
      <c r="BD10" s="9">
        <f>'REV-REVCALC_CWS'!BF37</f>
        <v>1625</v>
      </c>
      <c r="BE10" s="9">
        <f>'REV-REVCALC_CWS'!BG37</f>
        <v>1350</v>
      </c>
      <c r="BF10" s="9">
        <f>'REV-REVCALC_CWS'!BH37</f>
        <v>1500</v>
      </c>
      <c r="BG10" s="9">
        <f>'REV-REVCALC_CWS'!BI37</f>
        <v>1200</v>
      </c>
      <c r="BH10" s="9">
        <f>'REV-REVCALC_CWS'!BJ37</f>
        <v>1200</v>
      </c>
      <c r="BI10" s="9">
        <f>'REV-REVCALC_CWS'!BK37</f>
        <v>1200</v>
      </c>
      <c r="BJ10" s="9">
        <f>'REV-REVCALC_CWS'!BL37</f>
        <v>750</v>
      </c>
    </row>
    <row r="11" spans="1:63" x14ac:dyDescent="0.15">
      <c r="B11" s="33" t="s">
        <v>372</v>
      </c>
      <c r="C11" s="9">
        <f>'REV-REVCALC_CWS'!E38</f>
        <v>0</v>
      </c>
      <c r="D11" s="9">
        <f>'REV-REVCALC_CWS'!F38</f>
        <v>0</v>
      </c>
      <c r="E11" s="9">
        <f>'REV-REVCALC_CWS'!G38</f>
        <v>0</v>
      </c>
      <c r="F11" s="9">
        <f>'REV-REVCALC_CWS'!H38</f>
        <v>0</v>
      </c>
      <c r="G11" s="9">
        <f>'REV-REVCALC_CWS'!I38</f>
        <v>0</v>
      </c>
      <c r="H11" s="9">
        <f>'REV-REVCALC_CWS'!J38</f>
        <v>0</v>
      </c>
      <c r="I11" s="9">
        <f>'REV-REVCALC_CWS'!K38</f>
        <v>0</v>
      </c>
      <c r="J11" s="9">
        <f>'REV-REVCALC_CWS'!L38</f>
        <v>0</v>
      </c>
      <c r="K11" s="9">
        <f>'REV-REVCALC_CWS'!M38</f>
        <v>0</v>
      </c>
      <c r="L11" s="9">
        <f>'REV-REVCALC_CWS'!N38</f>
        <v>0</v>
      </c>
      <c r="M11" s="9">
        <f>'REV-REVCALC_CWS'!O38</f>
        <v>0</v>
      </c>
      <c r="N11" s="9">
        <f>'REV-REVCALC_CWS'!P38</f>
        <v>0</v>
      </c>
      <c r="O11" s="9">
        <f>'REV-REVCALC_CWS'!Q38</f>
        <v>1181.25</v>
      </c>
      <c r="P11" s="9">
        <f>'REV-REVCALC_CWS'!R38</f>
        <v>1856.25</v>
      </c>
      <c r="Q11" s="9">
        <f>'REV-REVCALC_CWS'!S38</f>
        <v>2025</v>
      </c>
      <c r="R11" s="9">
        <f>'REV-REVCALC_CWS'!T38</f>
        <v>2362.5</v>
      </c>
      <c r="S11" s="9">
        <f>'REV-REVCALC_CWS'!U38</f>
        <v>2700</v>
      </c>
      <c r="T11" s="9">
        <f>'REV-REVCALC_CWS'!V38</f>
        <v>2868.75</v>
      </c>
      <c r="U11" s="9">
        <f>'REV-REVCALC_CWS'!W38</f>
        <v>2362.5</v>
      </c>
      <c r="V11" s="9">
        <f>'REV-REVCALC_CWS'!X38</f>
        <v>2700</v>
      </c>
      <c r="W11" s="9">
        <f>'REV-REVCALC_CWS'!Y38</f>
        <v>2193.75</v>
      </c>
      <c r="X11" s="9">
        <f>'REV-REVCALC_CWS'!Z38</f>
        <v>2193.75</v>
      </c>
      <c r="Y11" s="9">
        <f>'REV-REVCALC_CWS'!AA38</f>
        <v>2193.75</v>
      </c>
      <c r="Z11" s="9">
        <f>'REV-REVCALC_CWS'!AB38</f>
        <v>1350</v>
      </c>
      <c r="AA11" s="9">
        <f>'REV-REVCALC_CWS'!AC38</f>
        <v>4781.25</v>
      </c>
      <c r="AB11" s="9">
        <f>'REV-REVCALC_CWS'!AD38</f>
        <v>7650</v>
      </c>
      <c r="AC11" s="9">
        <f>'REV-REVCALC_CWS'!AE38</f>
        <v>8415</v>
      </c>
      <c r="AD11" s="9">
        <f>'REV-REVCALC_CWS'!AF38</f>
        <v>8797.5</v>
      </c>
      <c r="AE11" s="9">
        <f>'REV-REVCALC_CWS'!AG38</f>
        <v>9753.75</v>
      </c>
      <c r="AF11" s="9">
        <f>'REV-REVCALC_CWS'!AH38</f>
        <v>10710</v>
      </c>
      <c r="AG11" s="9">
        <f>'REV-REVCALC_CWS'!AI38</f>
        <v>8797.5</v>
      </c>
      <c r="AH11" s="9">
        <f>'REV-REVCALC_CWS'!AJ38</f>
        <v>9753.75</v>
      </c>
      <c r="AI11" s="9">
        <f>'REV-REVCALC_CWS'!AK38</f>
        <v>8032.5</v>
      </c>
      <c r="AJ11" s="9">
        <f>'REV-REVCALC_CWS'!AL38</f>
        <v>8032.5</v>
      </c>
      <c r="AK11" s="9">
        <f>'REV-REVCALC_CWS'!AM38</f>
        <v>8032.5</v>
      </c>
      <c r="AL11" s="9">
        <f>'REV-REVCALC_CWS'!AN38</f>
        <v>4972.5</v>
      </c>
      <c r="AM11" s="9">
        <f>'REV-REVCALC_CWS'!AO38</f>
        <v>10125</v>
      </c>
      <c r="AN11" s="9">
        <f>'REV-REVCALC_CWS'!AP38</f>
        <v>16200</v>
      </c>
      <c r="AO11" s="9">
        <f>'REV-REVCALC_CWS'!AQ38</f>
        <v>18022.5</v>
      </c>
      <c r="AP11" s="9">
        <f>'REV-REVCALC_CWS'!AR38</f>
        <v>18427.5</v>
      </c>
      <c r="AQ11" s="9">
        <f>'REV-REVCALC_CWS'!AS38</f>
        <v>20452.5</v>
      </c>
      <c r="AR11" s="9">
        <f>'REV-REVCALC_CWS'!AT38</f>
        <v>22477.5</v>
      </c>
      <c r="AS11" s="9">
        <f>'REV-REVCALC_CWS'!AU38</f>
        <v>18427.5</v>
      </c>
      <c r="AT11" s="9">
        <f>'REV-REVCALC_CWS'!AV38</f>
        <v>20452.5</v>
      </c>
      <c r="AU11" s="9">
        <f>'REV-REVCALC_CWS'!AW38</f>
        <v>16605</v>
      </c>
      <c r="AV11" s="9">
        <f>'REV-REVCALC_CWS'!AX38</f>
        <v>16605</v>
      </c>
      <c r="AW11" s="9">
        <f>'REV-REVCALC_CWS'!AY38</f>
        <v>16605</v>
      </c>
      <c r="AX11" s="9">
        <f>'REV-REVCALC_CWS'!AZ38</f>
        <v>10327.5</v>
      </c>
      <c r="AY11" s="9">
        <f>'REV-REVCALC_CWS'!BA38</f>
        <v>16200</v>
      </c>
      <c r="AZ11" s="9">
        <f>'REV-REVCALC_CWS'!BB38</f>
        <v>25920</v>
      </c>
      <c r="BA11" s="9">
        <f>'REV-REVCALC_CWS'!BC38</f>
        <v>28957.5</v>
      </c>
      <c r="BB11" s="9">
        <f>'REV-REVCALC_CWS'!BD38</f>
        <v>29362.5</v>
      </c>
      <c r="BC11" s="9">
        <f>'REV-REVCALC_CWS'!BE38</f>
        <v>32602.5</v>
      </c>
      <c r="BD11" s="9">
        <f>'REV-REVCALC_CWS'!BF38</f>
        <v>35640</v>
      </c>
      <c r="BE11" s="9">
        <f>'REV-REVCALC_CWS'!BG38</f>
        <v>29362.5</v>
      </c>
      <c r="BF11" s="9">
        <f>'REV-REVCALC_CWS'!BH38</f>
        <v>32602.5</v>
      </c>
      <c r="BG11" s="9">
        <f>'REV-REVCALC_CWS'!BI38</f>
        <v>26325</v>
      </c>
      <c r="BH11" s="9">
        <f>'REV-REVCALC_CWS'!BJ38</f>
        <v>26325</v>
      </c>
      <c r="BI11" s="9">
        <f>'REV-REVCALC_CWS'!BK38</f>
        <v>26325</v>
      </c>
      <c r="BJ11" s="9">
        <f>'REV-REVCALC_CWS'!BL38</f>
        <v>16402.5</v>
      </c>
    </row>
    <row r="12" spans="1:63" x14ac:dyDescent="0.15">
      <c r="B12" s="33" t="s">
        <v>371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131040</v>
      </c>
      <c r="G12" s="9">
        <f t="shared" si="0"/>
        <v>147420</v>
      </c>
      <c r="H12" s="9">
        <f t="shared" si="0"/>
        <v>163800</v>
      </c>
      <c r="I12" s="9">
        <f t="shared" si="0"/>
        <v>131040</v>
      </c>
      <c r="J12" s="9">
        <f t="shared" si="0"/>
        <v>147420</v>
      </c>
      <c r="K12" s="9">
        <f t="shared" si="0"/>
        <v>114660</v>
      </c>
      <c r="L12" s="9">
        <f t="shared" si="0"/>
        <v>114660</v>
      </c>
      <c r="M12" s="9">
        <f t="shared" si="0"/>
        <v>114660</v>
      </c>
      <c r="N12" s="9">
        <f t="shared" si="0"/>
        <v>65520</v>
      </c>
      <c r="O12" s="9">
        <f t="shared" si="0"/>
        <v>240868.75</v>
      </c>
      <c r="P12" s="9">
        <f t="shared" si="0"/>
        <v>391418.75</v>
      </c>
      <c r="Q12" s="9">
        <f t="shared" si="0"/>
        <v>436587.5</v>
      </c>
      <c r="R12" s="9">
        <f t="shared" si="0"/>
        <v>437075</v>
      </c>
      <c r="S12" s="9">
        <f t="shared" si="0"/>
        <v>482412.5</v>
      </c>
      <c r="T12" s="9">
        <f t="shared" si="0"/>
        <v>527606.25</v>
      </c>
      <c r="U12" s="9">
        <f t="shared" si="0"/>
        <v>437075</v>
      </c>
      <c r="V12" s="9">
        <f t="shared" si="0"/>
        <v>482412.5</v>
      </c>
      <c r="W12" s="9">
        <f t="shared" si="0"/>
        <v>391881.25</v>
      </c>
      <c r="X12" s="9">
        <f t="shared" si="0"/>
        <v>391881.25</v>
      </c>
      <c r="Y12" s="9">
        <f t="shared" si="0"/>
        <v>391881.25</v>
      </c>
      <c r="Z12" s="9">
        <f t="shared" si="0"/>
        <v>241112.5</v>
      </c>
      <c r="AA12" s="9">
        <f t="shared" si="0"/>
        <v>155968.75</v>
      </c>
      <c r="AB12" s="9">
        <f t="shared" si="0"/>
        <v>252725</v>
      </c>
      <c r="AC12" s="9">
        <f t="shared" si="0"/>
        <v>284927.5</v>
      </c>
      <c r="AD12" s="9">
        <f t="shared" si="0"/>
        <v>285460</v>
      </c>
      <c r="AE12" s="9">
        <f t="shared" si="0"/>
        <v>312516.25</v>
      </c>
      <c r="AF12" s="9">
        <f t="shared" si="0"/>
        <v>344722.5</v>
      </c>
      <c r="AG12" s="9">
        <f t="shared" si="0"/>
        <v>285460</v>
      </c>
      <c r="AH12" s="9">
        <f t="shared" si="0"/>
        <v>312516.25</v>
      </c>
      <c r="AI12" s="9">
        <f t="shared" si="0"/>
        <v>253232.5</v>
      </c>
      <c r="AJ12" s="9">
        <f t="shared" si="0"/>
        <v>253232.5</v>
      </c>
      <c r="AK12" s="9">
        <f t="shared" si="0"/>
        <v>253232.5</v>
      </c>
      <c r="AL12" s="9">
        <f t="shared" si="0"/>
        <v>156235</v>
      </c>
      <c r="AM12" s="9">
        <f t="shared" si="0"/>
        <v>194900</v>
      </c>
      <c r="AN12" s="9">
        <f t="shared" si="0"/>
        <v>314355</v>
      </c>
      <c r="AO12" s="9">
        <f t="shared" si="0"/>
        <v>351927.5</v>
      </c>
      <c r="AP12" s="9">
        <f t="shared" si="0"/>
        <v>352542.5</v>
      </c>
      <c r="AQ12" s="9">
        <f t="shared" si="0"/>
        <v>390282.5</v>
      </c>
      <c r="AR12" s="9">
        <f t="shared" si="0"/>
        <v>428057.5</v>
      </c>
      <c r="AS12" s="9">
        <f t="shared" si="0"/>
        <v>352542.5</v>
      </c>
      <c r="AT12" s="9">
        <f t="shared" si="0"/>
        <v>390282.5</v>
      </c>
      <c r="AU12" s="9">
        <f t="shared" si="0"/>
        <v>314935</v>
      </c>
      <c r="AV12" s="9">
        <f t="shared" si="0"/>
        <v>314935</v>
      </c>
      <c r="AW12" s="9">
        <f t="shared" si="0"/>
        <v>314935</v>
      </c>
      <c r="AX12" s="9">
        <f t="shared" si="0"/>
        <v>195207.5</v>
      </c>
      <c r="AY12" s="9">
        <f t="shared" si="0"/>
        <v>234235</v>
      </c>
      <c r="AZ12" s="9">
        <f t="shared" si="0"/>
        <v>376200</v>
      </c>
      <c r="BA12" s="9">
        <f t="shared" si="0"/>
        <v>418747.5</v>
      </c>
      <c r="BB12" s="9">
        <f t="shared" si="0"/>
        <v>419362.5</v>
      </c>
      <c r="BC12" s="9">
        <f t="shared" si="0"/>
        <v>468952.5</v>
      </c>
      <c r="BD12" s="9">
        <f t="shared" si="0"/>
        <v>511825</v>
      </c>
      <c r="BE12" s="9">
        <f t="shared" si="0"/>
        <v>419362.5</v>
      </c>
      <c r="BF12" s="9">
        <f t="shared" si="0"/>
        <v>468952.5</v>
      </c>
      <c r="BG12" s="9">
        <f t="shared" si="0"/>
        <v>376780</v>
      </c>
      <c r="BH12" s="9">
        <f t="shared" si="0"/>
        <v>376780</v>
      </c>
      <c r="BI12" s="9">
        <f t="shared" si="0"/>
        <v>376780</v>
      </c>
      <c r="BJ12" s="9">
        <f t="shared" si="0"/>
        <v>234542.5</v>
      </c>
      <c r="BK12" s="66">
        <f>SUM(C12:BJ12)</f>
        <v>17730083.75</v>
      </c>
    </row>
    <row r="13" spans="1:63" s="37" customFormat="1" x14ac:dyDescent="0.15">
      <c r="B13" s="37" t="s">
        <v>309</v>
      </c>
      <c r="N13" s="38">
        <f>SUM(C7:N11)</f>
        <v>1130220</v>
      </c>
      <c r="Z13" s="38">
        <f>SUM(O7:Z11)</f>
        <v>4852212.5</v>
      </c>
      <c r="AL13" s="38">
        <f>SUM(AA7:AL11)</f>
        <v>3150228.75</v>
      </c>
      <c r="AX13" s="38">
        <f>SUM(AM7:AX11)</f>
        <v>3914902.5</v>
      </c>
      <c r="BJ13" s="38">
        <f>SUM(AY7:BJ11)</f>
        <v>4682520</v>
      </c>
      <c r="BK13" s="65">
        <f>SUM(C13:BJ13)</f>
        <v>17730083.75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69" t="s">
        <v>35</v>
      </c>
      <c r="D17" s="369"/>
      <c r="E17" s="369"/>
      <c r="F17" s="369"/>
      <c r="G17" s="369"/>
      <c r="H17" s="369"/>
      <c r="I17" s="369"/>
      <c r="J17" s="369"/>
      <c r="K17" s="369"/>
      <c r="L17" s="369"/>
      <c r="M17" s="369"/>
      <c r="N17" s="369"/>
      <c r="O17" s="369" t="s">
        <v>36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 t="s">
        <v>37</v>
      </c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 t="s">
        <v>38</v>
      </c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 t="s">
        <v>39</v>
      </c>
      <c r="AZ17" s="369"/>
      <c r="BA17" s="369"/>
      <c r="BB17" s="369"/>
      <c r="BC17" s="369"/>
      <c r="BD17" s="369"/>
      <c r="BE17" s="369"/>
      <c r="BF17" s="369"/>
      <c r="BG17" s="369"/>
      <c r="BH17" s="369"/>
      <c r="BI17" s="369"/>
      <c r="BJ17" s="369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31040</v>
      </c>
      <c r="G20" s="9">
        <f>'FIN-P&amp;L_CWS'!I129</f>
        <v>34920</v>
      </c>
      <c r="H20" s="9">
        <f>'FIN-P&amp;L_CWS'!J129</f>
        <v>38800</v>
      </c>
      <c r="I20" s="9">
        <f>'FIN-P&amp;L_CWS'!K129</f>
        <v>31040</v>
      </c>
      <c r="J20" s="9">
        <f>'FIN-P&amp;L_CWS'!L129</f>
        <v>34920</v>
      </c>
      <c r="K20" s="9">
        <f>'FIN-P&amp;L_CWS'!M129</f>
        <v>27160</v>
      </c>
      <c r="L20" s="9">
        <f>'FIN-P&amp;L_CWS'!N129</f>
        <v>27160</v>
      </c>
      <c r="M20" s="9">
        <f>'FIN-P&amp;L_CWS'!O129</f>
        <v>27160</v>
      </c>
      <c r="N20" s="9">
        <f>'FIN-P&amp;L_CWS'!P129</f>
        <v>15520</v>
      </c>
      <c r="O20" s="9">
        <f>'FIN-P&amp;L_CWS'!Q129</f>
        <v>59268.75</v>
      </c>
      <c r="P20" s="9">
        <f>'FIN-P&amp;L_CWS'!R129</f>
        <v>96318.75</v>
      </c>
      <c r="Q20" s="9">
        <f>'FIN-P&amp;L_CWS'!S129</f>
        <v>107437.5</v>
      </c>
      <c r="R20" s="9">
        <f>'FIN-P&amp;L_CWS'!T129</f>
        <v>107925</v>
      </c>
      <c r="S20" s="9">
        <f>'FIN-P&amp;L_CWS'!U129</f>
        <v>119212.5</v>
      </c>
      <c r="T20" s="9">
        <f>'FIN-P&amp;L_CWS'!V129</f>
        <v>130356.25</v>
      </c>
      <c r="U20" s="9">
        <f>'FIN-P&amp;L_CWS'!W129</f>
        <v>107925</v>
      </c>
      <c r="V20" s="9">
        <f>'FIN-P&amp;L_CWS'!X129</f>
        <v>119212.5</v>
      </c>
      <c r="W20" s="9">
        <f>'FIN-P&amp;L_CWS'!Y129</f>
        <v>96781.25</v>
      </c>
      <c r="X20" s="9">
        <f>'FIN-P&amp;L_CWS'!Z129</f>
        <v>96781.25</v>
      </c>
      <c r="Y20" s="9">
        <f>'FIN-P&amp;L_CWS'!AA129</f>
        <v>96781.25</v>
      </c>
      <c r="Z20" s="9">
        <f>'FIN-P&amp;L_CWS'!AB129</f>
        <v>59512.5</v>
      </c>
      <c r="AA20" s="9">
        <f>'FIN-P&amp;L_CWS'!AC129</f>
        <v>-143456.25</v>
      </c>
      <c r="AB20" s="9">
        <f>'FIN-P&amp;L_CWS'!AD129</f>
        <v>-232550</v>
      </c>
      <c r="AC20" s="9">
        <f>'FIN-P&amp;L_CWS'!AE129</f>
        <v>-262297.5</v>
      </c>
      <c r="AD20" s="9">
        <f>'FIN-P&amp;L_CWS'!AF129</f>
        <v>-261765</v>
      </c>
      <c r="AE20" s="9">
        <f>'FIN-P&amp;L_CWS'!AG129</f>
        <v>-286333.75</v>
      </c>
      <c r="AF20" s="9">
        <f>'FIN-P&amp;L_CWS'!AH129</f>
        <v>-316077.5</v>
      </c>
      <c r="AG20" s="9">
        <f>'FIN-P&amp;L_CWS'!AI129</f>
        <v>-261765</v>
      </c>
      <c r="AH20" s="9">
        <f>'FIN-P&amp;L_CWS'!AJ129</f>
        <v>-286333.75</v>
      </c>
      <c r="AI20" s="9">
        <f>'FIN-P&amp;L_CWS'!AK129</f>
        <v>-232042.5</v>
      </c>
      <c r="AJ20" s="9">
        <f>'FIN-P&amp;L_CWS'!AL129</f>
        <v>-232042.5</v>
      </c>
      <c r="AK20" s="9">
        <f>'FIN-P&amp;L_CWS'!AM129</f>
        <v>-232042.5</v>
      </c>
      <c r="AL20" s="9">
        <f>'FIN-P&amp;L_CWS'!AN129</f>
        <v>-143190</v>
      </c>
      <c r="AM20" s="9">
        <f>'FIN-P&amp;L_CWS'!AO129</f>
        <v>-96918.5</v>
      </c>
      <c r="AN20" s="9">
        <f>'FIN-P&amp;L_CWS'!AP129</f>
        <v>-156320</v>
      </c>
      <c r="AO20" s="9">
        <f>'FIN-P&amp;L_CWS'!AQ129</f>
        <v>-175228.5</v>
      </c>
      <c r="AP20" s="9">
        <f>'FIN-P&amp;L_CWS'!AR129</f>
        <v>-174613.5</v>
      </c>
      <c r="AQ20" s="9">
        <f>'FIN-P&amp;L_CWS'!AS129</f>
        <v>-193354.5</v>
      </c>
      <c r="AR20" s="9">
        <f>'FIN-P&amp;L_CWS'!AT129</f>
        <v>-212060.5</v>
      </c>
      <c r="AS20" s="9">
        <f>'FIN-P&amp;L_CWS'!AU129</f>
        <v>-174613.5</v>
      </c>
      <c r="AT20" s="9">
        <f>'FIN-P&amp;L_CWS'!AV129</f>
        <v>-193354.5</v>
      </c>
      <c r="AU20" s="9">
        <f>'FIN-P&amp;L_CWS'!AW129</f>
        <v>-155740</v>
      </c>
      <c r="AV20" s="9">
        <f>'FIN-P&amp;L_CWS'!AX129</f>
        <v>-155740</v>
      </c>
      <c r="AW20" s="9">
        <f>'FIN-P&amp;L_CWS'!AY129</f>
        <v>-155740</v>
      </c>
      <c r="AX20" s="9">
        <f>'FIN-P&amp;L_CWS'!AZ129</f>
        <v>-96611</v>
      </c>
      <c r="AY20" s="9">
        <f>'FIN-P&amp;L_CWS'!BA129</f>
        <v>-25616.899999999994</v>
      </c>
      <c r="AZ20" s="9">
        <f>'FIN-P&amp;L_CWS'!BB129</f>
        <v>-41137.899999999965</v>
      </c>
      <c r="BA20" s="9">
        <f>'FIN-P&amp;L_CWS'!BC129</f>
        <v>-45836.200000000012</v>
      </c>
      <c r="BB20" s="9">
        <f>'FIN-P&amp;L_CWS'!BD129</f>
        <v>-45221.200000000012</v>
      </c>
      <c r="BC20" s="9">
        <f>'FIN-P&amp;L_CWS'!BE129</f>
        <v>-50751.299999999988</v>
      </c>
      <c r="BD20" s="9">
        <f>'FIN-P&amp;L_CWS'!BF129</f>
        <v>-55124.599999999977</v>
      </c>
      <c r="BE20" s="9">
        <f>'FIN-P&amp;L_CWS'!BG129</f>
        <v>-45221.200000000012</v>
      </c>
      <c r="BF20" s="9">
        <f>'FIN-P&amp;L_CWS'!BH129</f>
        <v>-50751.299999999988</v>
      </c>
      <c r="BG20" s="9">
        <f>'FIN-P&amp;L_CWS'!BI129</f>
        <v>-40557.899999999965</v>
      </c>
      <c r="BH20" s="9">
        <f>'FIN-P&amp;L_CWS'!BJ129</f>
        <v>-40557.899999999965</v>
      </c>
      <c r="BI20" s="9">
        <f>'FIN-P&amp;L_CWS'!BK129</f>
        <v>-40557.899999999965</v>
      </c>
      <c r="BJ20" s="9">
        <f>'FIN-P&amp;L_CWS'!BL129</f>
        <v>-25309.399999999994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9361646.8666666653</v>
      </c>
      <c r="G21" s="9">
        <f>'FIN-P&amp;L_CWS'!I205</f>
        <v>9397403.2666666657</v>
      </c>
      <c r="H21" s="9">
        <f>'FIN-P&amp;L_CWS'!J205</f>
        <v>9398629.666666666</v>
      </c>
      <c r="I21" s="9">
        <f>'FIN-P&amp;L_CWS'!K205</f>
        <v>9431186.8666666653</v>
      </c>
      <c r="J21" s="9">
        <f>'FIN-P&amp;L_CWS'!L205</f>
        <v>9398963.2666666657</v>
      </c>
      <c r="K21" s="9">
        <f>'FIN-P&amp;L_CWS'!M205</f>
        <v>9393120.4666666668</v>
      </c>
      <c r="L21" s="9">
        <f>'FIN-P&amp;L_CWS'!N205</f>
        <v>9380985.4666666668</v>
      </c>
      <c r="M21" s="9">
        <f>'FIN-P&amp;L_CWS'!O205</f>
        <v>9367010.4666666668</v>
      </c>
      <c r="N21" s="9">
        <f>'FIN-P&amp;L_CWS'!P205</f>
        <v>9366746.2666666657</v>
      </c>
      <c r="O21" s="9">
        <f>'FIN-P&amp;L_CWS'!Q205</f>
        <v>10825605.354166666</v>
      </c>
      <c r="P21" s="9">
        <f>'FIN-P&amp;L_CWS'!R205</f>
        <v>10812411.854166666</v>
      </c>
      <c r="Q21" s="9">
        <f>'FIN-P&amp;L_CWS'!S205</f>
        <v>10812195.416666666</v>
      </c>
      <c r="R21" s="9">
        <f>'FIN-P&amp;L_CWS'!T205</f>
        <v>10831775.041666666</v>
      </c>
      <c r="S21" s="9">
        <f>'FIN-P&amp;L_CWS'!U205</f>
        <v>10816148.666666666</v>
      </c>
      <c r="T21" s="9">
        <f>'FIN-P&amp;L_CWS'!V205</f>
        <v>10821192.979166666</v>
      </c>
      <c r="U21" s="9">
        <f>'FIN-P&amp;L_CWS'!W205</f>
        <v>9822381.708333334</v>
      </c>
      <c r="V21" s="9">
        <f>'FIN-P&amp;L_CWS'!X205</f>
        <v>9823075.333333334</v>
      </c>
      <c r="W21" s="9">
        <f>'FIN-P&amp;L_CWS'!Y205</f>
        <v>9819532.395833334</v>
      </c>
      <c r="X21" s="9">
        <f>'FIN-P&amp;L_CWS'!Z205</f>
        <v>9838047.395833334</v>
      </c>
      <c r="Y21" s="9">
        <f>'FIN-P&amp;L_CWS'!AA205</f>
        <v>9819532.395833334</v>
      </c>
      <c r="Z21" s="9">
        <f>'FIN-P&amp;L_CWS'!AB205</f>
        <v>9821624.333333334</v>
      </c>
      <c r="AA21" s="9">
        <f>'FIN-P&amp;L_CWS'!AC205</f>
        <v>8277679.1947916662</v>
      </c>
      <c r="AB21" s="9">
        <f>'FIN-P&amp;L_CWS'!AD205</f>
        <v>8274863.0489583332</v>
      </c>
      <c r="AC21" s="9">
        <f>'FIN-P&amp;L_CWS'!AE205</f>
        <v>8267850.6239583334</v>
      </c>
      <c r="AD21" s="9">
        <f>'FIN-P&amp;L_CWS'!AF205</f>
        <v>8289971.598958333</v>
      </c>
      <c r="AE21" s="9">
        <f>'FIN-P&amp;L_CWS'!AG205</f>
        <v>8267129.536458333</v>
      </c>
      <c r="AF21" s="9">
        <f>'FIN-P&amp;L_CWS'!AH205</f>
        <v>8272537.223958333</v>
      </c>
      <c r="AG21" s="9">
        <f>'FIN-P&amp;L_CWS'!AI205</f>
        <v>8269221.598958333</v>
      </c>
      <c r="AH21" s="9">
        <f>'FIN-P&amp;L_CWS'!AJ205</f>
        <v>8270929.536458333</v>
      </c>
      <c r="AI21" s="9">
        <f>'FIN-P&amp;L_CWS'!AK205</f>
        <v>8268758.2739583328</v>
      </c>
      <c r="AJ21" s="9">
        <f>'FIN-P&amp;L_CWS'!AL205</f>
        <v>8289363.2739583328</v>
      </c>
      <c r="AK21" s="9">
        <f>'FIN-P&amp;L_CWS'!AM205</f>
        <v>8268758.2739583328</v>
      </c>
      <c r="AL21" s="9">
        <f>'FIN-P&amp;L_CWS'!AN205</f>
        <v>8274673.848958333</v>
      </c>
      <c r="AM21" s="9">
        <f>'FIN-P&amp;L_CWS'!AO205</f>
        <v>9966977.7643489596</v>
      </c>
      <c r="AN21" s="9">
        <f>'FIN-P&amp;L_CWS'!AP205</f>
        <v>9962640.7193489596</v>
      </c>
      <c r="AO21" s="9">
        <f>'FIN-P&amp;L_CWS'!AQ205</f>
        <v>9958273.4643489588</v>
      </c>
      <c r="AP21" s="9">
        <f>'FIN-P&amp;L_CWS'!AR205</f>
        <v>9980396.9143489581</v>
      </c>
      <c r="AQ21" s="9">
        <f>'FIN-P&amp;L_CWS'!AS205</f>
        <v>9957729.6843489595</v>
      </c>
      <c r="AR21" s="9">
        <f>'FIN-P&amp;L_CWS'!AT205</f>
        <v>9963468.5043489579</v>
      </c>
      <c r="AS21" s="9">
        <f>'FIN-P&amp;L_CWS'!AU205</f>
        <v>9959646.9143489581</v>
      </c>
      <c r="AT21" s="9">
        <f>'FIN-P&amp;L_CWS'!AV205</f>
        <v>9961529.6843489595</v>
      </c>
      <c r="AU21" s="9">
        <f>'FIN-P&amp;L_CWS'!AW205</f>
        <v>9958858.11934896</v>
      </c>
      <c r="AV21" s="9">
        <f>'FIN-P&amp;L_CWS'!AX205</f>
        <v>9979463.11934896</v>
      </c>
      <c r="AW21" s="9">
        <f>'FIN-P&amp;L_CWS'!AY205</f>
        <v>9958858.11934896</v>
      </c>
      <c r="AX21" s="9">
        <f>'FIN-P&amp;L_CWS'!AZ205</f>
        <v>9963881.9893489592</v>
      </c>
      <c r="AY21" s="9">
        <f>'FIN-P&amp;L_CWS'!BA205</f>
        <v>13572839.15493685</v>
      </c>
      <c r="AZ21" s="9">
        <f>'FIN-P&amp;L_CWS'!BB205</f>
        <v>13569818.524936849</v>
      </c>
      <c r="BA21" s="9">
        <f>'FIN-P&amp;L_CWS'!BC205</f>
        <v>13565877.575936848</v>
      </c>
      <c r="BB21" s="9">
        <f>'FIN-P&amp;L_CWS'!BD205</f>
        <v>13588001.025936848</v>
      </c>
      <c r="BC21" s="9">
        <f>'FIN-P&amp;L_CWS'!BE205</f>
        <v>13565730.12293685</v>
      </c>
      <c r="BD21" s="9">
        <f>'FIN-P&amp;L_CWS'!BF205</f>
        <v>13571898.923936849</v>
      </c>
      <c r="BE21" s="9">
        <f>'FIN-P&amp;L_CWS'!BG205</f>
        <v>13567251.025936848</v>
      </c>
      <c r="BF21" s="9">
        <f>'FIN-P&amp;L_CWS'!BH205</f>
        <v>13569530.12293685</v>
      </c>
      <c r="BG21" s="9">
        <f>'FIN-P&amp;L_CWS'!BI205</f>
        <v>13566035.92493685</v>
      </c>
      <c r="BH21" s="9">
        <f>'FIN-P&amp;L_CWS'!BJ205</f>
        <v>13586640.92493685</v>
      </c>
      <c r="BI21" s="9">
        <f>'FIN-P&amp;L_CWS'!BK205</f>
        <v>13566035.92493685</v>
      </c>
      <c r="BJ21" s="9">
        <f>'FIN-P&amp;L_CWS'!BL205</f>
        <v>13564173.37993685</v>
      </c>
    </row>
    <row r="22" spans="2:62" x14ac:dyDescent="0.15">
      <c r="B22" s="33" t="s">
        <v>546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-9330606.8666666653</v>
      </c>
      <c r="G22" s="9">
        <f>'FIN-P&amp;L_CWS'!I207</f>
        <v>-9362483.2666666657</v>
      </c>
      <c r="H22" s="9">
        <f>'FIN-P&amp;L_CWS'!J207</f>
        <v>-9359829.666666666</v>
      </c>
      <c r="I22" s="9">
        <f>'FIN-P&amp;L_CWS'!K207</f>
        <v>-9400146.8666666653</v>
      </c>
      <c r="J22" s="9">
        <f>'FIN-P&amp;L_CWS'!L207</f>
        <v>-9364043.2666666657</v>
      </c>
      <c r="K22" s="9">
        <f>'FIN-P&amp;L_CWS'!M207</f>
        <v>-9365960.4666666668</v>
      </c>
      <c r="L22" s="9">
        <f>'FIN-P&amp;L_CWS'!N207</f>
        <v>-9353825.4666666668</v>
      </c>
      <c r="M22" s="9">
        <f>'FIN-P&amp;L_CWS'!O207</f>
        <v>-9339850.4666666668</v>
      </c>
      <c r="N22" s="9">
        <f>'FIN-P&amp;L_CWS'!P207</f>
        <v>-9351226.2666666657</v>
      </c>
      <c r="O22" s="9">
        <f>'FIN-P&amp;L_CWS'!Q207</f>
        <v>-10766336.604166666</v>
      </c>
      <c r="P22" s="9">
        <f>'FIN-P&amp;L_CWS'!R207</f>
        <v>-10716093.104166666</v>
      </c>
      <c r="Q22" s="9">
        <f>'FIN-P&amp;L_CWS'!S207</f>
        <v>-10704757.916666666</v>
      </c>
      <c r="R22" s="9">
        <f>'FIN-P&amp;L_CWS'!T207</f>
        <v>-10723850.041666666</v>
      </c>
      <c r="S22" s="9">
        <f>'FIN-P&amp;L_CWS'!U207</f>
        <v>-10696936.166666666</v>
      </c>
      <c r="T22" s="9">
        <f>'FIN-P&amp;L_CWS'!V207</f>
        <v>-10690836.729166666</v>
      </c>
      <c r="U22" s="9">
        <f>'FIN-P&amp;L_CWS'!W207</f>
        <v>-9714456.708333334</v>
      </c>
      <c r="V22" s="9">
        <f>'FIN-P&amp;L_CWS'!X207</f>
        <v>-9703862.833333334</v>
      </c>
      <c r="W22" s="9">
        <f>'FIN-P&amp;L_CWS'!Y207</f>
        <v>-9722751.145833334</v>
      </c>
      <c r="X22" s="9">
        <f>'FIN-P&amp;L_CWS'!Z207</f>
        <v>-9741266.145833334</v>
      </c>
      <c r="Y22" s="9">
        <f>'FIN-P&amp;L_CWS'!AA207</f>
        <v>-9722751.145833334</v>
      </c>
      <c r="Z22" s="9">
        <f>'FIN-P&amp;L_CWS'!AB207</f>
        <v>-9762111.833333334</v>
      </c>
      <c r="AA22" s="9">
        <f>'FIN-P&amp;L_CWS'!AC207</f>
        <v>-8421135.4447916672</v>
      </c>
      <c r="AB22" s="9">
        <f>'FIN-P&amp;L_CWS'!AD207</f>
        <v>-8507413.0489583332</v>
      </c>
      <c r="AC22" s="9">
        <f>'FIN-P&amp;L_CWS'!AE207</f>
        <v>-8530148.1239583343</v>
      </c>
      <c r="AD22" s="9">
        <f>'FIN-P&amp;L_CWS'!AF207</f>
        <v>-8551736.5989583321</v>
      </c>
      <c r="AE22" s="9">
        <f>'FIN-P&amp;L_CWS'!AG207</f>
        <v>-8553463.2864583321</v>
      </c>
      <c r="AF22" s="9">
        <f>'FIN-P&amp;L_CWS'!AH207</f>
        <v>-8588614.7239583321</v>
      </c>
      <c r="AG22" s="9">
        <f>'FIN-P&amp;L_CWS'!AI207</f>
        <v>-8530986.5989583321</v>
      </c>
      <c r="AH22" s="9">
        <f>'FIN-P&amp;L_CWS'!AJ207</f>
        <v>-8557263.2864583321</v>
      </c>
      <c r="AI22" s="9">
        <f>'FIN-P&amp;L_CWS'!AK207</f>
        <v>-8500800.7739583328</v>
      </c>
      <c r="AJ22" s="9">
        <f>'FIN-P&amp;L_CWS'!AL207</f>
        <v>-8521405.7739583328</v>
      </c>
      <c r="AK22" s="9">
        <f>'FIN-P&amp;L_CWS'!AM207</f>
        <v>-8500800.7739583328</v>
      </c>
      <c r="AL22" s="9">
        <f>'FIN-P&amp;L_CWS'!AN207</f>
        <v>-8417863.8489583321</v>
      </c>
      <c r="AM22" s="9">
        <f>'FIN-P&amp;L_CWS'!AO207</f>
        <v>-10063896.26434896</v>
      </c>
      <c r="AN22" s="9">
        <f>'FIN-P&amp;L_CWS'!AP207</f>
        <v>-10118960.71934896</v>
      </c>
      <c r="AO22" s="9">
        <f>'FIN-P&amp;L_CWS'!AQ207</f>
        <v>-10133501.964348959</v>
      </c>
      <c r="AP22" s="9">
        <f>'FIN-P&amp;L_CWS'!AR207</f>
        <v>-10155010.414348958</v>
      </c>
      <c r="AQ22" s="9">
        <f>'FIN-P&amp;L_CWS'!AS207</f>
        <v>-10151084.184348959</v>
      </c>
      <c r="AR22" s="9">
        <f>'FIN-P&amp;L_CWS'!AT207</f>
        <v>-10175529.004348958</v>
      </c>
      <c r="AS22" s="9">
        <f>'FIN-P&amp;L_CWS'!AU207</f>
        <v>-10134260.414348958</v>
      </c>
      <c r="AT22" s="9">
        <f>'FIN-P&amp;L_CWS'!AV207</f>
        <v>-10154884.184348959</v>
      </c>
      <c r="AU22" s="9">
        <f>'FIN-P&amp;L_CWS'!AW207</f>
        <v>-10114598.11934896</v>
      </c>
      <c r="AV22" s="9">
        <f>'FIN-P&amp;L_CWS'!AX207</f>
        <v>-10135203.11934896</v>
      </c>
      <c r="AW22" s="9">
        <f>'FIN-P&amp;L_CWS'!AY207</f>
        <v>-10114598.11934896</v>
      </c>
      <c r="AX22" s="9">
        <f>'FIN-P&amp;L_CWS'!AZ207</f>
        <v>-10060492.989348959</v>
      </c>
      <c r="AY22" s="9">
        <f>'FIN-P&amp;L_CWS'!BA207</f>
        <v>-13598456.05493685</v>
      </c>
      <c r="AZ22" s="9">
        <f>'FIN-P&amp;L_CWS'!BB207</f>
        <v>-13610956.42493685</v>
      </c>
      <c r="BA22" s="9">
        <f>'FIN-P&amp;L_CWS'!BC207</f>
        <v>-13611713.775936848</v>
      </c>
      <c r="BB22" s="9">
        <f>'FIN-P&amp;L_CWS'!BD207</f>
        <v>-13633222.225936847</v>
      </c>
      <c r="BC22" s="9">
        <f>'FIN-P&amp;L_CWS'!BE207</f>
        <v>-13616481.422936851</v>
      </c>
      <c r="BD22" s="9">
        <f>'FIN-P&amp;L_CWS'!BF207</f>
        <v>-13627023.523936849</v>
      </c>
      <c r="BE22" s="9">
        <f>'FIN-P&amp;L_CWS'!BG207</f>
        <v>-13612472.225936847</v>
      </c>
      <c r="BF22" s="9">
        <f>'FIN-P&amp;L_CWS'!BH207</f>
        <v>-13620281.422936851</v>
      </c>
      <c r="BG22" s="9">
        <f>'FIN-P&amp;L_CWS'!BI207</f>
        <v>-13606593.82493685</v>
      </c>
      <c r="BH22" s="9">
        <f>'FIN-P&amp;L_CWS'!BJ207</f>
        <v>-13627198.82493685</v>
      </c>
      <c r="BI22" s="9">
        <f>'FIN-P&amp;L_CWS'!BK207</f>
        <v>-13606593.82493685</v>
      </c>
      <c r="BJ22" s="9">
        <f>'FIN-P&amp;L_CWS'!BL207</f>
        <v>-13589482.77993685</v>
      </c>
    </row>
    <row r="23" spans="2:62" x14ac:dyDescent="0.15">
      <c r="B23" s="33" t="s">
        <v>547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-37474460.866666667</v>
      </c>
      <c r="G23" s="9">
        <f>'FIN-P&amp;L_CWS'!I208</f>
        <v>-46836944.133333333</v>
      </c>
      <c r="H23" s="9">
        <f>'FIN-P&amp;L_CWS'!J208</f>
        <v>-56196773.799999997</v>
      </c>
      <c r="I23" s="9">
        <f>'FIN-P&amp;L_CWS'!K208</f>
        <v>-65596920.666666664</v>
      </c>
      <c r="J23" s="9">
        <f>'FIN-P&amp;L_CWS'!L208</f>
        <v>-74960963.933333337</v>
      </c>
      <c r="K23" s="9">
        <f>'FIN-P&amp;L_CWS'!M208</f>
        <v>-84326924.400000006</v>
      </c>
      <c r="L23" s="9">
        <f>'FIN-P&amp;L_CWS'!N208</f>
        <v>-93680749.866666675</v>
      </c>
      <c r="M23" s="9">
        <f>'FIN-P&amp;L_CWS'!O208</f>
        <v>-103020600.33333334</v>
      </c>
      <c r="N23" s="9">
        <f>'FIN-P&amp;L_CWS'!P208</f>
        <v>-112371826.60000001</v>
      </c>
      <c r="O23" s="9">
        <f>'FIN-P&amp;L_CWS'!Q208</f>
        <v>-123138163.20416668</v>
      </c>
      <c r="P23" s="9">
        <f>'FIN-P&amp;L_CWS'!R208</f>
        <v>-133854256.30833335</v>
      </c>
      <c r="Q23" s="9">
        <f>'FIN-P&amp;L_CWS'!S208</f>
        <v>-144559014.22500002</v>
      </c>
      <c r="R23" s="9">
        <f>'FIN-P&amp;L_CWS'!T208</f>
        <v>-155282864.26666668</v>
      </c>
      <c r="S23" s="9">
        <f>'FIN-P&amp;L_CWS'!U208</f>
        <v>-165979800.43333334</v>
      </c>
      <c r="T23" s="9">
        <f>'FIN-P&amp;L_CWS'!V208</f>
        <v>-176670637.16249999</v>
      </c>
      <c r="U23" s="9">
        <f>'FIN-P&amp;L_CWS'!W208</f>
        <v>-186385093.87083334</v>
      </c>
      <c r="V23" s="9">
        <f>'FIN-P&amp;L_CWS'!X208</f>
        <v>-196088956.70416668</v>
      </c>
      <c r="W23" s="9">
        <f>'FIN-P&amp;L_CWS'!Y208</f>
        <v>-205811707.85000002</v>
      </c>
      <c r="X23" s="9">
        <f>'FIN-P&amp;L_CWS'!Z208</f>
        <v>-215552973.99583337</v>
      </c>
      <c r="Y23" s="9">
        <f>'FIN-P&amp;L_CWS'!AA208</f>
        <v>-225275725.14166671</v>
      </c>
      <c r="Z23" s="9">
        <f>'FIN-P&amp;L_CWS'!AB208</f>
        <v>-235037836.97500005</v>
      </c>
      <c r="AA23" s="9">
        <f>'FIN-P&amp;L_CWS'!AC208</f>
        <v>-243458972.41979173</v>
      </c>
      <c r="AB23" s="9">
        <f>'FIN-P&amp;L_CWS'!AD208</f>
        <v>-251966385.46875006</v>
      </c>
      <c r="AC23" s="9">
        <f>'FIN-P&amp;L_CWS'!AE208</f>
        <v>-260496533.59270841</v>
      </c>
      <c r="AD23" s="9">
        <f>'FIN-P&amp;L_CWS'!AF208</f>
        <v>-269048270.19166672</v>
      </c>
      <c r="AE23" s="9">
        <f>'FIN-P&amp;L_CWS'!AG208</f>
        <v>-277601733.47812504</v>
      </c>
      <c r="AF23" s="9">
        <f>'FIN-P&amp;L_CWS'!AH208</f>
        <v>-286190348.20208335</v>
      </c>
      <c r="AG23" s="9">
        <f>'FIN-P&amp;L_CWS'!AI208</f>
        <v>-294721334.80104166</v>
      </c>
      <c r="AH23" s="9">
        <f>'FIN-P&amp;L_CWS'!AJ208</f>
        <v>-303278598.08749998</v>
      </c>
      <c r="AI23" s="9">
        <f>'FIN-P&amp;L_CWS'!AK208</f>
        <v>-311779398.8614583</v>
      </c>
      <c r="AJ23" s="9">
        <f>'FIN-P&amp;L_CWS'!AL208</f>
        <v>-320300804.63541663</v>
      </c>
      <c r="AK23" s="9">
        <f>'FIN-P&amp;L_CWS'!AM208</f>
        <v>-328801605.40937495</v>
      </c>
      <c r="AL23" s="9">
        <f>'FIN-P&amp;L_CWS'!AN208</f>
        <v>-337219469.25833327</v>
      </c>
      <c r="AM23" s="9">
        <f>'FIN-P&amp;L_CWS'!AO208</f>
        <v>-347283365.52268225</v>
      </c>
      <c r="AN23" s="9">
        <f>'FIN-P&amp;L_CWS'!AP208</f>
        <v>-357402326.24203122</v>
      </c>
      <c r="AO23" s="9">
        <f>'FIN-P&amp;L_CWS'!AQ208</f>
        <v>-367535828.20638019</v>
      </c>
      <c r="AP23" s="9">
        <f>'FIN-P&amp;L_CWS'!AR208</f>
        <v>-377690838.62072915</v>
      </c>
      <c r="AQ23" s="9">
        <f>'FIN-P&amp;L_CWS'!AS208</f>
        <v>-387841922.80507809</v>
      </c>
      <c r="AR23" s="9">
        <f>'FIN-P&amp;L_CWS'!AT208</f>
        <v>-398017451.80942702</v>
      </c>
      <c r="AS23" s="9">
        <f>'FIN-P&amp;L_CWS'!AU208</f>
        <v>-408151712.22377598</v>
      </c>
      <c r="AT23" s="9">
        <f>'FIN-P&amp;L_CWS'!AV208</f>
        <v>-418306596.40812492</v>
      </c>
      <c r="AU23" s="9">
        <f>'FIN-P&amp;L_CWS'!AW208</f>
        <v>-428421194.52747387</v>
      </c>
      <c r="AV23" s="9">
        <f>'FIN-P&amp;L_CWS'!AX208</f>
        <v>-438556397.64682281</v>
      </c>
      <c r="AW23" s="9">
        <f>'FIN-P&amp;L_CWS'!AY208</f>
        <v>-448670995.76617175</v>
      </c>
      <c r="AX23" s="9">
        <f>'FIN-P&amp;L_CWS'!AZ208</f>
        <v>-458731488.7555207</v>
      </c>
      <c r="AY23" s="9">
        <f>'FIN-P&amp;L_CWS'!BA208</f>
        <v>-472329944.81045753</v>
      </c>
      <c r="AZ23" s="9">
        <f>'FIN-P&amp;L_CWS'!BB208</f>
        <v>-485940901.23539436</v>
      </c>
      <c r="BA23" s="9">
        <f>'FIN-P&amp;L_CWS'!BC208</f>
        <v>-499552615.0113312</v>
      </c>
      <c r="BB23" s="9">
        <f>'FIN-P&amp;L_CWS'!BD208</f>
        <v>-513185837.23726803</v>
      </c>
      <c r="BC23" s="9">
        <f>'FIN-P&amp;L_CWS'!BE208</f>
        <v>-526802318.66020489</v>
      </c>
      <c r="BD23" s="9">
        <f>'FIN-P&amp;L_CWS'!BF208</f>
        <v>-540429342.18414176</v>
      </c>
      <c r="BE23" s="9">
        <f>'FIN-P&amp;L_CWS'!BG208</f>
        <v>-554041814.41007864</v>
      </c>
      <c r="BF23" s="9">
        <f>'FIN-P&amp;L_CWS'!BH208</f>
        <v>-567662095.83301544</v>
      </c>
      <c r="BG23" s="9">
        <f>'FIN-P&amp;L_CWS'!BI208</f>
        <v>-581268689.65795231</v>
      </c>
      <c r="BH23" s="9">
        <f>'FIN-P&amp;L_CWS'!BJ208</f>
        <v>-594895888.48288918</v>
      </c>
      <c r="BI23" s="9">
        <f>'FIN-P&amp;L_CWS'!BK208</f>
        <v>-608502482.30782604</v>
      </c>
      <c r="BJ23" s="9">
        <f>'FIN-P&amp;L_CWS'!BL208</f>
        <v>-622091965.08776283</v>
      </c>
    </row>
    <row r="25" spans="2:62" x14ac:dyDescent="0.15">
      <c r="B25" s="14" t="s">
        <v>676</v>
      </c>
    </row>
    <row r="26" spans="2:62" x14ac:dyDescent="0.15"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59268.75</v>
      </c>
      <c r="P28" s="9">
        <f>COGS_DB!R13</f>
        <v>96318.75</v>
      </c>
      <c r="Q28" s="9">
        <f>COGS_DB!S13</f>
        <v>107437.5</v>
      </c>
      <c r="R28" s="9">
        <f>COGS_DB!T13</f>
        <v>107925</v>
      </c>
      <c r="S28" s="9">
        <f>COGS_DB!U13</f>
        <v>119212.5</v>
      </c>
      <c r="T28" s="9">
        <f>COGS_DB!V13</f>
        <v>130356.25</v>
      </c>
      <c r="U28" s="9">
        <f>COGS_DB!W13</f>
        <v>107925</v>
      </c>
      <c r="V28" s="9">
        <f>COGS_DB!X13</f>
        <v>119212.5</v>
      </c>
      <c r="W28" s="9">
        <f>COGS_DB!Y13</f>
        <v>96781.25</v>
      </c>
      <c r="X28" s="9">
        <f>COGS_DB!Z13</f>
        <v>96781.25</v>
      </c>
      <c r="Y28" s="9">
        <f>COGS_DB!AA13</f>
        <v>96781.25</v>
      </c>
      <c r="Z28" s="9">
        <f>COGS_DB!AB13</f>
        <v>59512.5</v>
      </c>
      <c r="AA28" s="9">
        <f>COGS_DB!AC13</f>
        <v>-143456.25</v>
      </c>
      <c r="AB28" s="9">
        <f>COGS_DB!AD13</f>
        <v>-232550</v>
      </c>
      <c r="AC28" s="9">
        <f>COGS_DB!AE13</f>
        <v>-262297.5</v>
      </c>
      <c r="AD28" s="9">
        <f>COGS_DB!AF13</f>
        <v>-261765</v>
      </c>
      <c r="AE28" s="9">
        <f>COGS_DB!AG13</f>
        <v>-286333.75</v>
      </c>
      <c r="AF28" s="9">
        <f>COGS_DB!AH13</f>
        <v>-316077.5</v>
      </c>
      <c r="AG28" s="9">
        <f>COGS_DB!AI13</f>
        <v>-261765</v>
      </c>
      <c r="AH28" s="9">
        <f>COGS_DB!AJ13</f>
        <v>-286333.75</v>
      </c>
      <c r="AI28" s="9">
        <f>COGS_DB!AK13</f>
        <v>-232042.5</v>
      </c>
      <c r="AJ28" s="9">
        <f>COGS_DB!AL13</f>
        <v>-232042.5</v>
      </c>
      <c r="AK28" s="9">
        <f>COGS_DB!AM13</f>
        <v>-232042.5</v>
      </c>
      <c r="AL28" s="9">
        <f>COGS_DB!AN13</f>
        <v>-143190</v>
      </c>
      <c r="AM28" s="9">
        <f>COGS_DB!AO13</f>
        <v>-96918.5</v>
      </c>
      <c r="AN28" s="9">
        <f>COGS_DB!AP13</f>
        <v>-156320</v>
      </c>
      <c r="AO28" s="9">
        <f>COGS_DB!AQ13</f>
        <v>-175228.5</v>
      </c>
      <c r="AP28" s="9">
        <f>COGS_DB!AR13</f>
        <v>-174613.5</v>
      </c>
      <c r="AQ28" s="9">
        <f>COGS_DB!AS13</f>
        <v>-193354.5</v>
      </c>
      <c r="AR28" s="9">
        <f>COGS_DB!AT13</f>
        <v>-212060.5</v>
      </c>
      <c r="AS28" s="9">
        <f>COGS_DB!AU13</f>
        <v>-174613.5</v>
      </c>
      <c r="AT28" s="9">
        <f>COGS_DB!AV13</f>
        <v>-193354.5</v>
      </c>
      <c r="AU28" s="9">
        <f>COGS_DB!AW13</f>
        <v>-155740</v>
      </c>
      <c r="AV28" s="9">
        <f>COGS_DB!AX13</f>
        <v>-155740</v>
      </c>
      <c r="AW28" s="9">
        <f>COGS_DB!AY13</f>
        <v>-155740</v>
      </c>
      <c r="AX28" s="9">
        <f>COGS_DB!AZ13</f>
        <v>-96611</v>
      </c>
      <c r="AY28" s="9">
        <f>COGS_DB!BA13</f>
        <v>-25616.899999999994</v>
      </c>
      <c r="AZ28" s="9">
        <f>COGS_DB!BB13</f>
        <v>-41137.899999999965</v>
      </c>
      <c r="BA28" s="9">
        <f>COGS_DB!BC13</f>
        <v>-45836.200000000012</v>
      </c>
      <c r="BB28" s="9">
        <f>COGS_DB!BD13</f>
        <v>-45221.200000000012</v>
      </c>
      <c r="BC28" s="9">
        <f>COGS_DB!BE13</f>
        <v>-50751.299999999988</v>
      </c>
      <c r="BD28" s="9">
        <f>COGS_DB!BF13</f>
        <v>-55124.599999999977</v>
      </c>
      <c r="BE28" s="9">
        <f>COGS_DB!BG13</f>
        <v>-45221.200000000012</v>
      </c>
      <c r="BF28" s="9">
        <f>COGS_DB!BH13</f>
        <v>-50751.299999999988</v>
      </c>
      <c r="BG28" s="9">
        <f>COGS_DB!BI13</f>
        <v>-40557.899999999965</v>
      </c>
      <c r="BH28" s="9">
        <f>COGS_DB!BJ13</f>
        <v>-40557.899999999965</v>
      </c>
      <c r="BI28" s="9">
        <f>COGS_DB!BK13</f>
        <v>-40557.899999999965</v>
      </c>
      <c r="BJ28" s="9">
        <f>COGS_DB!BL13</f>
        <v>-25309.399999999994</v>
      </c>
    </row>
    <row r="29" spans="2:62" x14ac:dyDescent="0.15">
      <c r="B29" s="14" t="s">
        <v>669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33412.5</v>
      </c>
      <c r="P29" s="9">
        <f>COGS_DB!R15</f>
        <v>55687.5</v>
      </c>
      <c r="Q29" s="9">
        <f>COGS_DB!S15</f>
        <v>63112.5</v>
      </c>
      <c r="R29" s="9">
        <f>COGS_DB!T15</f>
        <v>63262.5</v>
      </c>
      <c r="S29" s="9">
        <f>COGS_DB!U15</f>
        <v>70687.5</v>
      </c>
      <c r="T29" s="9">
        <f>COGS_DB!V15</f>
        <v>78137.5</v>
      </c>
      <c r="U29" s="9">
        <f>COGS_DB!W15</f>
        <v>63262.5</v>
      </c>
      <c r="V29" s="9">
        <f>COGS_DB!X15</f>
        <v>70687.5</v>
      </c>
      <c r="W29" s="9">
        <f>COGS_DB!Y15</f>
        <v>55812.5</v>
      </c>
      <c r="X29" s="9">
        <f>COGS_DB!Z15</f>
        <v>55812.5</v>
      </c>
      <c r="Y29" s="9">
        <f>COGS_DB!AA15</f>
        <v>55812.5</v>
      </c>
      <c r="Z29" s="9">
        <f>COGS_DB!AB15</f>
        <v>33487.5</v>
      </c>
      <c r="AA29" s="9">
        <f>COGS_DB!AC15</f>
        <v>-54637.5</v>
      </c>
      <c r="AB29" s="9">
        <f>COGS_DB!AD15</f>
        <v>-89400</v>
      </c>
      <c r="AC29" s="9">
        <f>COGS_DB!AE15</f>
        <v>-104312.5</v>
      </c>
      <c r="AD29" s="9">
        <f>COGS_DB!AF15</f>
        <v>-104162.5</v>
      </c>
      <c r="AE29" s="9">
        <f>COGS_DB!AG15</f>
        <v>-114087.5</v>
      </c>
      <c r="AF29" s="9">
        <f>COGS_DB!AH15</f>
        <v>-123987.5</v>
      </c>
      <c r="AG29" s="9">
        <f>COGS_DB!AI15</f>
        <v>-104162.5</v>
      </c>
      <c r="AH29" s="9">
        <f>COGS_DB!AJ15</f>
        <v>-114087.5</v>
      </c>
      <c r="AI29" s="9">
        <f>COGS_DB!AK15</f>
        <v>-89275</v>
      </c>
      <c r="AJ29" s="9">
        <f>COGS_DB!AL15</f>
        <v>-89275</v>
      </c>
      <c r="AK29" s="9">
        <f>COGS_DB!AM15</f>
        <v>-89275</v>
      </c>
      <c r="AL29" s="9">
        <f>COGS_DB!AN15</f>
        <v>-54562.5</v>
      </c>
      <c r="AM29" s="9">
        <f>COGS_DB!AO15</f>
        <v>-18581</v>
      </c>
      <c r="AN29" s="9">
        <f>COGS_DB!AP15</f>
        <v>-30980</v>
      </c>
      <c r="AO29" s="9">
        <f>COGS_DB!AQ15</f>
        <v>-34018.5</v>
      </c>
      <c r="AP29" s="9">
        <f>COGS_DB!AR15</f>
        <v>-33808.5</v>
      </c>
      <c r="AQ29" s="9">
        <f>COGS_DB!AS15</f>
        <v>-36882</v>
      </c>
      <c r="AR29" s="9">
        <f>COGS_DB!AT15</f>
        <v>-39920.5</v>
      </c>
      <c r="AS29" s="9">
        <f>COGS_DB!AU15</f>
        <v>-33808.5</v>
      </c>
      <c r="AT29" s="9">
        <f>COGS_DB!AV15</f>
        <v>-36882</v>
      </c>
      <c r="AU29" s="9">
        <f>COGS_DB!AW15</f>
        <v>-30805</v>
      </c>
      <c r="AV29" s="9">
        <f>COGS_DB!AX15</f>
        <v>-30805</v>
      </c>
      <c r="AW29" s="9">
        <f>COGS_DB!AY15</f>
        <v>-30805</v>
      </c>
      <c r="AX29" s="9">
        <f>COGS_DB!AZ15</f>
        <v>-18476</v>
      </c>
      <c r="AY29" s="9">
        <f>COGS_DB!BA15</f>
        <v>-2087.8999999999992</v>
      </c>
      <c r="AZ29" s="9">
        <f>COGS_DB!BB15</f>
        <v>-3491.4999999999964</v>
      </c>
      <c r="BA29" s="9">
        <f>COGS_DB!BC15</f>
        <v>-3281.5000000000009</v>
      </c>
      <c r="BB29" s="9">
        <f>COGS_DB!BD15</f>
        <v>-3071.5000000000009</v>
      </c>
      <c r="BC29" s="9">
        <f>COGS_DB!BE15</f>
        <v>-3895.7999999999984</v>
      </c>
      <c r="BD29" s="9">
        <f>COGS_DB!BF15</f>
        <v>-4685.0999999999985</v>
      </c>
      <c r="BE29" s="9">
        <f>COGS_DB!BG15</f>
        <v>-3071.5000000000009</v>
      </c>
      <c r="BF29" s="9">
        <f>COGS_DB!BH15</f>
        <v>-3895.7999999999984</v>
      </c>
      <c r="BG29" s="9">
        <f>COGS_DB!BI15</f>
        <v>-3316.4999999999964</v>
      </c>
      <c r="BH29" s="9">
        <f>COGS_DB!BJ15</f>
        <v>-3316.4999999999964</v>
      </c>
      <c r="BI29" s="9">
        <f>COGS_DB!BK15</f>
        <v>-3316.4999999999964</v>
      </c>
      <c r="BJ29" s="9">
        <f>COGS_DB!BL15</f>
        <v>-1982.8999999999992</v>
      </c>
    </row>
    <row r="30" spans="2:62" x14ac:dyDescent="0.15">
      <c r="B30" s="14" t="s">
        <v>670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25856.25</v>
      </c>
      <c r="P30" s="9">
        <f>COGS_DB!R16</f>
        <v>40631.25</v>
      </c>
      <c r="Q30" s="9">
        <f>COGS_DB!S16</f>
        <v>44325</v>
      </c>
      <c r="R30" s="9">
        <f>COGS_DB!T16</f>
        <v>44662.5</v>
      </c>
      <c r="S30" s="9">
        <f>COGS_DB!U16</f>
        <v>48525</v>
      </c>
      <c r="T30" s="9">
        <f>COGS_DB!V16</f>
        <v>52218.75</v>
      </c>
      <c r="U30" s="9">
        <f>COGS_DB!W16</f>
        <v>44662.5</v>
      </c>
      <c r="V30" s="9">
        <f>COGS_DB!X16</f>
        <v>48525</v>
      </c>
      <c r="W30" s="9">
        <f>COGS_DB!Y16</f>
        <v>40968.75</v>
      </c>
      <c r="X30" s="9">
        <f>COGS_DB!Z16</f>
        <v>40968.75</v>
      </c>
      <c r="Y30" s="9">
        <f>COGS_DB!AA16</f>
        <v>40968.75</v>
      </c>
      <c r="Z30" s="9">
        <f>COGS_DB!AB16</f>
        <v>26025</v>
      </c>
      <c r="AA30" s="9">
        <f>COGS_DB!AC16</f>
        <v>-88818.75</v>
      </c>
      <c r="AB30" s="9">
        <f>COGS_DB!AD16</f>
        <v>-143150</v>
      </c>
      <c r="AC30" s="9">
        <f>COGS_DB!AE16</f>
        <v>-157985</v>
      </c>
      <c r="AD30" s="9">
        <f>COGS_DB!AF16</f>
        <v>-157602.5</v>
      </c>
      <c r="AE30" s="9">
        <f>COGS_DB!AG16</f>
        <v>-172246.25</v>
      </c>
      <c r="AF30" s="9">
        <f>COGS_DB!AH16</f>
        <v>-192090</v>
      </c>
      <c r="AG30" s="9">
        <f>COGS_DB!AI16</f>
        <v>-157602.5</v>
      </c>
      <c r="AH30" s="9">
        <f>COGS_DB!AJ16</f>
        <v>-172246.25</v>
      </c>
      <c r="AI30" s="9">
        <f>COGS_DB!AK16</f>
        <v>-142767.5</v>
      </c>
      <c r="AJ30" s="9">
        <f>COGS_DB!AL16</f>
        <v>-142767.5</v>
      </c>
      <c r="AK30" s="9">
        <f>COGS_DB!AM16</f>
        <v>-142767.5</v>
      </c>
      <c r="AL30" s="9">
        <f>COGS_DB!AN16</f>
        <v>-88627.5</v>
      </c>
      <c r="AM30" s="9">
        <f>COGS_DB!AO16</f>
        <v>-78337.5</v>
      </c>
      <c r="AN30" s="9">
        <f>COGS_DB!AP16</f>
        <v>-125340</v>
      </c>
      <c r="AO30" s="9">
        <f>COGS_DB!AQ16</f>
        <v>-141210</v>
      </c>
      <c r="AP30" s="9">
        <f>COGS_DB!AR16</f>
        <v>-140805</v>
      </c>
      <c r="AQ30" s="9">
        <f>COGS_DB!AS16</f>
        <v>-156472.5</v>
      </c>
      <c r="AR30" s="9">
        <f>COGS_DB!AT16</f>
        <v>-172140</v>
      </c>
      <c r="AS30" s="9">
        <f>COGS_DB!AU16</f>
        <v>-140805</v>
      </c>
      <c r="AT30" s="9">
        <f>COGS_DB!AV16</f>
        <v>-156472.5</v>
      </c>
      <c r="AU30" s="9">
        <f>COGS_DB!AW16</f>
        <v>-124935</v>
      </c>
      <c r="AV30" s="9">
        <f>COGS_DB!AX16</f>
        <v>-124935</v>
      </c>
      <c r="AW30" s="9">
        <f>COGS_DB!AY16</f>
        <v>-124935</v>
      </c>
      <c r="AX30" s="9">
        <f>COGS_DB!AZ16</f>
        <v>-78135</v>
      </c>
      <c r="AY30" s="9">
        <f>COGS_DB!BA16</f>
        <v>-23528.999999999993</v>
      </c>
      <c r="AZ30" s="9">
        <f>COGS_DB!BB16</f>
        <v>-37646.399999999965</v>
      </c>
      <c r="BA30" s="9">
        <f>COGS_DB!BC16</f>
        <v>-42554.700000000012</v>
      </c>
      <c r="BB30" s="9">
        <f>COGS_DB!BD16</f>
        <v>-42149.700000000012</v>
      </c>
      <c r="BC30" s="9">
        <f>COGS_DB!BE16</f>
        <v>-46855.499999999985</v>
      </c>
      <c r="BD30" s="9">
        <f>COGS_DB!BF16</f>
        <v>-50439.499999999985</v>
      </c>
      <c r="BE30" s="9">
        <f>COGS_DB!BG16</f>
        <v>-42149.700000000012</v>
      </c>
      <c r="BF30" s="9">
        <f>COGS_DB!BH16</f>
        <v>-46855.499999999985</v>
      </c>
      <c r="BG30" s="9">
        <f>COGS_DB!BI16</f>
        <v>-37241.399999999965</v>
      </c>
      <c r="BH30" s="9">
        <f>COGS_DB!BJ16</f>
        <v>-37241.399999999965</v>
      </c>
      <c r="BI30" s="9">
        <f>COGS_DB!BK16</f>
        <v>-37241.399999999965</v>
      </c>
      <c r="BJ30" s="9">
        <f>COGS_DB!BL16</f>
        <v>-23326.499999999993</v>
      </c>
    </row>
    <row r="31" spans="2:62" x14ac:dyDescent="0.15">
      <c r="B31" s="14" t="s">
        <v>668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0.24606243026544539</v>
      </c>
      <c r="P31" s="98">
        <f>COGS_DB!R14</f>
        <v>0.24607597362160091</v>
      </c>
      <c r="Q31" s="98">
        <f>COGS_DB!S14</f>
        <v>0.24608469092679017</v>
      </c>
      <c r="R31" s="98">
        <f>COGS_DB!T14</f>
        <v>0.24692558485385804</v>
      </c>
      <c r="S31" s="98">
        <f>COGS_DB!U14</f>
        <v>0.24711735288782941</v>
      </c>
      <c r="T31" s="98">
        <f>COGS_DB!V14</f>
        <v>0.24707108757714677</v>
      </c>
      <c r="U31" s="98">
        <f>COGS_DB!W14</f>
        <v>0.24692558485385804</v>
      </c>
      <c r="V31" s="98">
        <f>COGS_DB!X14</f>
        <v>0.24711735288782941</v>
      </c>
      <c r="W31" s="98">
        <f>COGS_DB!Y14</f>
        <v>0.24696575812188004</v>
      </c>
      <c r="X31" s="98">
        <f>COGS_DB!Z14</f>
        <v>0.24696575812188004</v>
      </c>
      <c r="Y31" s="98">
        <f>COGS_DB!AA14</f>
        <v>0.24696575812188004</v>
      </c>
      <c r="Z31" s="98">
        <f>COGS_DB!AB14</f>
        <v>0.24682461506558143</v>
      </c>
      <c r="AA31" s="98">
        <f>COGS_DB!AC14</f>
        <v>-0.91977559607293125</v>
      </c>
      <c r="AB31" s="98">
        <f>COGS_DB!AD14</f>
        <v>-0.92017014541497677</v>
      </c>
      <c r="AC31" s="98">
        <f>COGS_DB!AE14</f>
        <v>-0.92057628695018912</v>
      </c>
      <c r="AD31" s="98">
        <f>COGS_DB!AF14</f>
        <v>-0.91699362432564979</v>
      </c>
      <c r="AE31" s="98">
        <f>COGS_DB!AG14</f>
        <v>-0.91622035654145983</v>
      </c>
      <c r="AF31" s="98">
        <f>COGS_DB!AH14</f>
        <v>-0.91690417654780298</v>
      </c>
      <c r="AG31" s="98">
        <f>COGS_DB!AI14</f>
        <v>-0.91699362432564979</v>
      </c>
      <c r="AH31" s="98">
        <f>COGS_DB!AJ14</f>
        <v>-0.91622035654145983</v>
      </c>
      <c r="AI31" s="98">
        <f>COGS_DB!AK14</f>
        <v>-0.91632195709476472</v>
      </c>
      <c r="AJ31" s="98">
        <f>COGS_DB!AL14</f>
        <v>-0.91632195709476472</v>
      </c>
      <c r="AK31" s="98">
        <f>COGS_DB!AM14</f>
        <v>-0.91632195709476472</v>
      </c>
      <c r="AL31" s="98">
        <f>COGS_DB!AN14</f>
        <v>-0.91650398438250069</v>
      </c>
      <c r="AM31" s="98">
        <f>COGS_DB!AO14</f>
        <v>-0.49727296049256031</v>
      </c>
      <c r="AN31" s="98">
        <f>COGS_DB!AP14</f>
        <v>-0.49727219226670483</v>
      </c>
      <c r="AO31" s="98">
        <f>COGS_DB!AQ14</f>
        <v>-0.49791079128513688</v>
      </c>
      <c r="AP31" s="98">
        <f>COGS_DB!AR14</f>
        <v>-0.49529773006091465</v>
      </c>
      <c r="AQ31" s="98">
        <f>COGS_DB!AS14</f>
        <v>-0.49542190592711688</v>
      </c>
      <c r="AR31" s="98">
        <f>COGS_DB!AT14</f>
        <v>-0.49540190278175245</v>
      </c>
      <c r="AS31" s="98">
        <f>COGS_DB!AU14</f>
        <v>-0.49529773006091465</v>
      </c>
      <c r="AT31" s="98">
        <f>COGS_DB!AV14</f>
        <v>-0.49542190592711688</v>
      </c>
      <c r="AU31" s="98">
        <f>COGS_DB!AW14</f>
        <v>-0.49451474113706001</v>
      </c>
      <c r="AV31" s="98">
        <f>COGS_DB!AX14</f>
        <v>-0.49451474113706001</v>
      </c>
      <c r="AW31" s="98">
        <f>COGS_DB!AY14</f>
        <v>-0.49451474113706001</v>
      </c>
      <c r="AX31" s="98">
        <f>COGS_DB!AZ14</f>
        <v>-0.49491438597389958</v>
      </c>
      <c r="AY31" s="98">
        <f>COGS_DB!BA14</f>
        <v>-0.10936410015582639</v>
      </c>
      <c r="AZ31" s="98">
        <f>COGS_DB!BB14</f>
        <v>-0.10935114300903766</v>
      </c>
      <c r="BA31" s="98">
        <f>COGS_DB!BC14</f>
        <v>-0.10946023558349605</v>
      </c>
      <c r="BB31" s="98">
        <f>COGS_DB!BD14</f>
        <v>-0.10783319920116846</v>
      </c>
      <c r="BC31" s="98">
        <f>COGS_DB!BE14</f>
        <v>-0.10822268779887086</v>
      </c>
      <c r="BD31" s="98">
        <f>COGS_DB!BF14</f>
        <v>-0.10770204659795823</v>
      </c>
      <c r="BE31" s="98">
        <f>COGS_DB!BG14</f>
        <v>-0.10783319920116846</v>
      </c>
      <c r="BF31" s="98">
        <f>COGS_DB!BH14</f>
        <v>-0.10822268779887086</v>
      </c>
      <c r="BG31" s="98">
        <f>COGS_DB!BI14</f>
        <v>-0.10764345241254834</v>
      </c>
      <c r="BH31" s="98">
        <f>COGS_DB!BJ14</f>
        <v>-0.10764345241254834</v>
      </c>
      <c r="BI31" s="98">
        <f>COGS_DB!BK14</f>
        <v>-0.10764345241254834</v>
      </c>
      <c r="BJ31" s="98">
        <f>COGS_DB!BL14</f>
        <v>-0.10790965390067896</v>
      </c>
    </row>
    <row r="32" spans="2:62" x14ac:dyDescent="0.15">
      <c r="B32" s="14" t="s">
        <v>371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240868.75</v>
      </c>
      <c r="P32" s="9">
        <f>COGS_DB!R12</f>
        <v>391418.75</v>
      </c>
      <c r="Q32" s="9">
        <f>COGS_DB!S12</f>
        <v>436587.5</v>
      </c>
      <c r="R32" s="9">
        <f>COGS_DB!T12</f>
        <v>437075</v>
      </c>
      <c r="S32" s="9">
        <f>COGS_DB!U12</f>
        <v>482412.5</v>
      </c>
      <c r="T32" s="9">
        <f>COGS_DB!V12</f>
        <v>527606.25</v>
      </c>
      <c r="U32" s="9">
        <f>COGS_DB!W12</f>
        <v>437075</v>
      </c>
      <c r="V32" s="9">
        <f>COGS_DB!X12</f>
        <v>482412.5</v>
      </c>
      <c r="W32" s="9">
        <f>COGS_DB!Y12</f>
        <v>391881.25</v>
      </c>
      <c r="X32" s="9">
        <f>COGS_DB!Z12</f>
        <v>391881.25</v>
      </c>
      <c r="Y32" s="9">
        <f>COGS_DB!AA12</f>
        <v>391881.25</v>
      </c>
      <c r="Z32" s="9">
        <f>COGS_DB!AB12</f>
        <v>241112.5</v>
      </c>
      <c r="AA32" s="9">
        <f>COGS_DB!AC12</f>
        <v>155968.75</v>
      </c>
      <c r="AB32" s="9">
        <f>COGS_DB!AD12</f>
        <v>252725</v>
      </c>
      <c r="AC32" s="9">
        <f>COGS_DB!AE12</f>
        <v>284927.5</v>
      </c>
      <c r="AD32" s="9">
        <f>COGS_DB!AF12</f>
        <v>285460</v>
      </c>
      <c r="AE32" s="9">
        <f>COGS_DB!AG12</f>
        <v>312516.25</v>
      </c>
      <c r="AF32" s="9">
        <f>COGS_DB!AH12</f>
        <v>344722.5</v>
      </c>
      <c r="AG32" s="9">
        <f>COGS_DB!AI12</f>
        <v>285460</v>
      </c>
      <c r="AH32" s="9">
        <f>COGS_DB!AJ12</f>
        <v>312516.25</v>
      </c>
      <c r="AI32" s="9">
        <f>COGS_DB!AK12</f>
        <v>253232.5</v>
      </c>
      <c r="AJ32" s="9">
        <f>COGS_DB!AL12</f>
        <v>253232.5</v>
      </c>
      <c r="AK32" s="9">
        <f>COGS_DB!AM12</f>
        <v>253232.5</v>
      </c>
      <c r="AL32" s="9">
        <f>COGS_DB!AN12</f>
        <v>156235</v>
      </c>
      <c r="AM32" s="9">
        <f>COGS_DB!AO12</f>
        <v>194900</v>
      </c>
      <c r="AN32" s="9">
        <f>COGS_DB!AP12</f>
        <v>314355</v>
      </c>
      <c r="AO32" s="9">
        <f>COGS_DB!AQ12</f>
        <v>351927.5</v>
      </c>
      <c r="AP32" s="9">
        <f>COGS_DB!AR12</f>
        <v>352542.5</v>
      </c>
      <c r="AQ32" s="9">
        <f>COGS_DB!AS12</f>
        <v>390282.5</v>
      </c>
      <c r="AR32" s="9">
        <f>COGS_DB!AT12</f>
        <v>428057.5</v>
      </c>
      <c r="AS32" s="9">
        <f>COGS_DB!AU12</f>
        <v>352542.5</v>
      </c>
      <c r="AT32" s="9">
        <f>COGS_DB!AV12</f>
        <v>390282.5</v>
      </c>
      <c r="AU32" s="9">
        <f>COGS_DB!AW12</f>
        <v>314935</v>
      </c>
      <c r="AV32" s="9">
        <f>COGS_DB!AX12</f>
        <v>314935</v>
      </c>
      <c r="AW32" s="9">
        <f>COGS_DB!AY12</f>
        <v>314935</v>
      </c>
      <c r="AX32" s="9">
        <f>COGS_DB!AZ12</f>
        <v>195207.5</v>
      </c>
      <c r="AY32" s="9">
        <f>COGS_DB!BA12</f>
        <v>234235</v>
      </c>
      <c r="AZ32" s="9">
        <f>COGS_DB!BB12</f>
        <v>376200</v>
      </c>
      <c r="BA32" s="9">
        <f>COGS_DB!BC12</f>
        <v>418747.5</v>
      </c>
      <c r="BB32" s="9">
        <f>COGS_DB!BD12</f>
        <v>419362.5</v>
      </c>
      <c r="BC32" s="9">
        <f>COGS_DB!BE12</f>
        <v>468952.5</v>
      </c>
      <c r="BD32" s="9">
        <f>COGS_DB!BF12</f>
        <v>511825</v>
      </c>
      <c r="BE32" s="9">
        <f>COGS_DB!BG12</f>
        <v>419362.5</v>
      </c>
      <c r="BF32" s="9">
        <f>COGS_DB!BH12</f>
        <v>468952.5</v>
      </c>
      <c r="BG32" s="9">
        <f>COGS_DB!BI12</f>
        <v>376780</v>
      </c>
      <c r="BH32" s="9">
        <f>COGS_DB!BJ12</f>
        <v>376780</v>
      </c>
      <c r="BI32" s="9">
        <f>COGS_DB!BK12</f>
        <v>376780</v>
      </c>
      <c r="BJ32" s="9">
        <f>COGS_DB!BL12</f>
        <v>234542.5</v>
      </c>
    </row>
    <row r="34" spans="2:66" x14ac:dyDescent="0.15">
      <c r="B34" s="14" t="s">
        <v>677</v>
      </c>
      <c r="C34" s="369"/>
      <c r="D34" s="369"/>
      <c r="E34" s="369"/>
      <c r="F34" s="369"/>
      <c r="G34" s="369"/>
      <c r="H34" s="369"/>
      <c r="I34" s="369"/>
      <c r="J34" s="369"/>
      <c r="K34" s="369"/>
      <c r="L34" s="369"/>
      <c r="M34" s="369"/>
      <c r="N34" s="369"/>
      <c r="O34" s="369" t="s">
        <v>36</v>
      </c>
      <c r="P34" s="369"/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 t="s">
        <v>37</v>
      </c>
      <c r="AB34" s="369"/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 t="s">
        <v>38</v>
      </c>
      <c r="AN34" s="369"/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 t="s">
        <v>39</v>
      </c>
      <c r="AZ34" s="369"/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 t="e">
        <f>COGS_DB!E3</f>
        <v>#REF!</v>
      </c>
      <c r="D36" s="9">
        <f>COGS_DB!G3</f>
        <v>4852212.5</v>
      </c>
      <c r="E36" s="9">
        <f>COGS_DB!I3</f>
        <v>3150228.75</v>
      </c>
      <c r="F36" s="9">
        <f>COGS_DB!K3</f>
        <v>3914902.5</v>
      </c>
      <c r="G36" s="9">
        <f>COGS_DB!M3</f>
        <v>4682520</v>
      </c>
      <c r="H36" s="9"/>
      <c r="I36" s="9"/>
      <c r="J36" s="9"/>
      <c r="K36" s="9"/>
      <c r="L36" s="9"/>
      <c r="M36" s="9"/>
      <c r="N36" s="9"/>
      <c r="O36" s="9">
        <f>COGS_DB!Q20</f>
        <v>133650</v>
      </c>
      <c r="P36" s="9">
        <f>COGS_DB!R20</f>
        <v>222750</v>
      </c>
      <c r="Q36" s="9">
        <f>COGS_DB!S20</f>
        <v>252450</v>
      </c>
      <c r="R36" s="9">
        <f>COGS_DB!T20</f>
        <v>252450</v>
      </c>
      <c r="S36" s="9">
        <f>COGS_DB!U20</f>
        <v>282150</v>
      </c>
      <c r="T36" s="9">
        <f>COGS_DB!V20</f>
        <v>311850</v>
      </c>
      <c r="U36" s="9">
        <f>COGS_DB!W20</f>
        <v>252450</v>
      </c>
      <c r="V36" s="9">
        <f>COGS_DB!X20</f>
        <v>282150</v>
      </c>
      <c r="W36" s="9">
        <f>COGS_DB!Y20</f>
        <v>222750</v>
      </c>
      <c r="X36" s="9">
        <f>COGS_DB!Z20</f>
        <v>222750</v>
      </c>
      <c r="Y36" s="9">
        <f>COGS_DB!AA20</f>
        <v>222750</v>
      </c>
      <c r="Z36" s="9">
        <f>COGS_DB!AB20</f>
        <v>133650</v>
      </c>
      <c r="AA36" s="9">
        <f>COGS_DB!AC20</f>
        <v>56100</v>
      </c>
      <c r="AB36" s="9">
        <f>COGS_DB!AD20</f>
        <v>91800</v>
      </c>
      <c r="AC36" s="9">
        <f>COGS_DB!AE20</f>
        <v>107100</v>
      </c>
      <c r="AD36" s="9">
        <f>COGS_DB!AF20</f>
        <v>107100</v>
      </c>
      <c r="AE36" s="9">
        <f>COGS_DB!AG20</f>
        <v>117300</v>
      </c>
      <c r="AF36" s="9">
        <f>COGS_DB!AH20</f>
        <v>127500</v>
      </c>
      <c r="AG36" s="9">
        <f>COGS_DB!AI20</f>
        <v>107100</v>
      </c>
      <c r="AH36" s="9">
        <f>COGS_DB!AJ20</f>
        <v>117300</v>
      </c>
      <c r="AI36" s="9">
        <f>COGS_DB!AK20</f>
        <v>91800</v>
      </c>
      <c r="AJ36" s="9">
        <f>COGS_DB!AL20</f>
        <v>91800</v>
      </c>
      <c r="AK36" s="9">
        <f>COGS_DB!AM20</f>
        <v>91800</v>
      </c>
      <c r="AL36" s="9">
        <f>COGS_DB!AN20</f>
        <v>56100</v>
      </c>
      <c r="AM36" s="9">
        <f>COGS_DB!AO20</f>
        <v>35100</v>
      </c>
      <c r="AN36" s="9">
        <f>COGS_DB!AP20</f>
        <v>58500</v>
      </c>
      <c r="AO36" s="9">
        <f>COGS_DB!AQ20</f>
        <v>64350</v>
      </c>
      <c r="AP36" s="9">
        <f>COGS_DB!AR20</f>
        <v>64350</v>
      </c>
      <c r="AQ36" s="9">
        <f>COGS_DB!AS20</f>
        <v>70200</v>
      </c>
      <c r="AR36" s="9">
        <f>COGS_DB!AT20</f>
        <v>76050</v>
      </c>
      <c r="AS36" s="9">
        <f>COGS_DB!AU20</f>
        <v>64350</v>
      </c>
      <c r="AT36" s="9">
        <f>COGS_DB!AV20</f>
        <v>70200</v>
      </c>
      <c r="AU36" s="9">
        <f>COGS_DB!AW20</f>
        <v>58500</v>
      </c>
      <c r="AV36" s="9">
        <f>COGS_DB!AX20</f>
        <v>58500</v>
      </c>
      <c r="AW36" s="9">
        <f>COGS_DB!AY20</f>
        <v>58500</v>
      </c>
      <c r="AX36" s="9">
        <f>COGS_DB!AZ20</f>
        <v>35100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 t="e">
        <f>COGS_DB!E4</f>
        <v>#REF!</v>
      </c>
      <c r="D37" s="9">
        <f>COGS_DB!G4</f>
        <v>1197512.5</v>
      </c>
      <c r="E37" s="9">
        <f>COGS_DB!I4</f>
        <v>-2889896.25</v>
      </c>
      <c r="F37" s="9">
        <f>COGS_DB!K4</f>
        <v>-1940294.5</v>
      </c>
      <c r="G37" s="9">
        <f>COGS_DB!M4</f>
        <v>-506643.69999999984</v>
      </c>
      <c r="H37" s="9"/>
      <c r="I37" s="9"/>
      <c r="J37" s="9"/>
      <c r="K37" s="9"/>
      <c r="L37" s="9"/>
      <c r="M37" s="9"/>
      <c r="N37" s="9"/>
      <c r="O37" s="9">
        <f>COGS_DB!Q21</f>
        <v>31500</v>
      </c>
      <c r="P37" s="9">
        <f>COGS_DB!R21</f>
        <v>52500</v>
      </c>
      <c r="Q37" s="9">
        <f>COGS_DB!S21</f>
        <v>59500</v>
      </c>
      <c r="R37" s="9">
        <f>COGS_DB!T21</f>
        <v>59500</v>
      </c>
      <c r="S37" s="9">
        <f>COGS_DB!U21</f>
        <v>66500</v>
      </c>
      <c r="T37" s="9">
        <f>COGS_DB!V21</f>
        <v>73500</v>
      </c>
      <c r="U37" s="9">
        <f>COGS_DB!W21</f>
        <v>59500</v>
      </c>
      <c r="V37" s="9">
        <f>COGS_DB!X21</f>
        <v>66500</v>
      </c>
      <c r="W37" s="9">
        <f>COGS_DB!Y21</f>
        <v>52500</v>
      </c>
      <c r="X37" s="9">
        <f>COGS_DB!Z21</f>
        <v>52500</v>
      </c>
      <c r="Y37" s="9">
        <f>COGS_DB!AA21</f>
        <v>52500</v>
      </c>
      <c r="Z37" s="9">
        <f>COGS_DB!AB21</f>
        <v>31500</v>
      </c>
      <c r="AA37" s="9">
        <f>COGS_DB!AC21</f>
        <v>-57475</v>
      </c>
      <c r="AB37" s="9">
        <f>COGS_DB!AD21</f>
        <v>-94050</v>
      </c>
      <c r="AC37" s="9">
        <f>COGS_DB!AE21</f>
        <v>-109725</v>
      </c>
      <c r="AD37" s="9">
        <f>COGS_DB!AF21</f>
        <v>-109725</v>
      </c>
      <c r="AE37" s="9">
        <f>COGS_DB!AG21</f>
        <v>-120175</v>
      </c>
      <c r="AF37" s="9">
        <f>COGS_DB!AH21</f>
        <v>-130625</v>
      </c>
      <c r="AG37" s="9">
        <f>COGS_DB!AI21</f>
        <v>-109725</v>
      </c>
      <c r="AH37" s="9">
        <f>COGS_DB!AJ21</f>
        <v>-120175</v>
      </c>
      <c r="AI37" s="9">
        <f>COGS_DB!AK21</f>
        <v>-94050</v>
      </c>
      <c r="AJ37" s="9">
        <f>COGS_DB!AL21</f>
        <v>-94050</v>
      </c>
      <c r="AK37" s="9">
        <f>COGS_DB!AM21</f>
        <v>-94050</v>
      </c>
      <c r="AL37" s="9">
        <f>COGS_DB!AN21</f>
        <v>-57475</v>
      </c>
      <c r="AM37" s="9">
        <f>COGS_DB!AO21</f>
        <v>-21381</v>
      </c>
      <c r="AN37" s="9">
        <f>COGS_DB!AP21</f>
        <v>-35635</v>
      </c>
      <c r="AO37" s="9">
        <f>COGS_DB!AQ21</f>
        <v>-39198.5</v>
      </c>
      <c r="AP37" s="9">
        <f>COGS_DB!AR21</f>
        <v>-39198.5</v>
      </c>
      <c r="AQ37" s="9">
        <f>COGS_DB!AS21</f>
        <v>-42762</v>
      </c>
      <c r="AR37" s="9">
        <f>COGS_DB!AT21</f>
        <v>-46325.5</v>
      </c>
      <c r="AS37" s="9">
        <f>COGS_DB!AU21</f>
        <v>-39198.5</v>
      </c>
      <c r="AT37" s="9">
        <f>COGS_DB!AV21</f>
        <v>-42762</v>
      </c>
      <c r="AU37" s="9">
        <f>COGS_DB!AW21</f>
        <v>-35635</v>
      </c>
      <c r="AV37" s="9">
        <f>COGS_DB!AX21</f>
        <v>-35635</v>
      </c>
      <c r="AW37" s="9">
        <f>COGS_DB!AY21</f>
        <v>-35635</v>
      </c>
      <c r="AX37" s="9">
        <f>COGS_DB!AZ21</f>
        <v>-21381</v>
      </c>
      <c r="AY37" s="9">
        <f>COGS_DB!BA21</f>
        <v>-4047.8999999999992</v>
      </c>
      <c r="AZ37" s="9">
        <f>COGS_DB!BB21</f>
        <v>-6746.4999999999964</v>
      </c>
      <c r="BA37" s="9">
        <f>COGS_DB!BC21</f>
        <v>-6746.5000000000009</v>
      </c>
      <c r="BB37" s="9">
        <f>COGS_DB!BD21</f>
        <v>-6746.5000000000009</v>
      </c>
      <c r="BC37" s="9">
        <f>COGS_DB!BE21</f>
        <v>-8095.7999999999984</v>
      </c>
      <c r="BD37" s="9">
        <f>COGS_DB!BF21</f>
        <v>-9445.0999999999985</v>
      </c>
      <c r="BE37" s="9">
        <f>COGS_DB!BG21</f>
        <v>-6746.5000000000009</v>
      </c>
      <c r="BF37" s="9">
        <f>COGS_DB!BH21</f>
        <v>-8095.7999999999984</v>
      </c>
      <c r="BG37" s="9">
        <f>COGS_DB!BI21</f>
        <v>-6746.4999999999964</v>
      </c>
      <c r="BH37" s="9">
        <f>COGS_DB!BJ21</f>
        <v>-6746.4999999999964</v>
      </c>
      <c r="BI37" s="9">
        <f>COGS_DB!BK21</f>
        <v>-6746.4999999999964</v>
      </c>
      <c r="BJ37" s="9">
        <f>COGS_DB!BL21</f>
        <v>-4047.8999999999992</v>
      </c>
    </row>
    <row r="38" spans="2:66" x14ac:dyDescent="0.15">
      <c r="B38" s="14" t="s">
        <v>669</v>
      </c>
      <c r="C38" s="9" t="e">
        <f>COGS_DB!E6</f>
        <v>#REF!</v>
      </c>
      <c r="D38" s="9">
        <f>COGS_DB!G6</f>
        <v>699175</v>
      </c>
      <c r="E38" s="9">
        <f>COGS_DB!I6</f>
        <v>-1131225</v>
      </c>
      <c r="F38" s="9">
        <f>COGS_DB!K6</f>
        <v>-375772</v>
      </c>
      <c r="G38" s="9">
        <f>COGS_DB!M6</f>
        <v>-39412.999999999993</v>
      </c>
      <c r="H38" s="9"/>
      <c r="I38" s="9"/>
      <c r="J38" s="9"/>
      <c r="K38" s="9"/>
      <c r="L38" s="9"/>
      <c r="M38" s="9"/>
      <c r="N38" s="9"/>
      <c r="O38" s="9">
        <f>COGS_DB!Q24</f>
        <v>0.24647302904564317</v>
      </c>
      <c r="P38" s="9">
        <f>COGS_DB!R24</f>
        <v>0.24647302904564317</v>
      </c>
      <c r="Q38" s="9">
        <f>COGS_DB!S24</f>
        <v>0.24647302904564317</v>
      </c>
      <c r="R38" s="9">
        <f>COGS_DB!T24</f>
        <v>0.24691418256330194</v>
      </c>
      <c r="S38" s="9">
        <f>COGS_DB!U24</f>
        <v>0.24686776967739119</v>
      </c>
      <c r="T38" s="9">
        <f>COGS_DB!V24</f>
        <v>0.24688968758639757</v>
      </c>
      <c r="U38" s="9">
        <f>COGS_DB!W24</f>
        <v>0.24691418256330194</v>
      </c>
      <c r="V38" s="9">
        <f>COGS_DB!X24</f>
        <v>0.24686776967739119</v>
      </c>
      <c r="W38" s="9">
        <f>COGS_DB!Y24</f>
        <v>0.24688968758639757</v>
      </c>
      <c r="X38" s="9">
        <f>COGS_DB!Z24</f>
        <v>0.24688968758639757</v>
      </c>
      <c r="Y38" s="9">
        <f>COGS_DB!AA24</f>
        <v>0.24688968758639757</v>
      </c>
      <c r="Z38" s="9">
        <f>COGS_DB!AB24</f>
        <v>0.24688968758639757</v>
      </c>
      <c r="AA38" s="9">
        <f>COGS_DB!AC24</f>
        <v>-0.92704135737009541</v>
      </c>
      <c r="AB38" s="9">
        <f>COGS_DB!AD24</f>
        <v>-0.92690513219284598</v>
      </c>
      <c r="AC38" s="9">
        <f>COGS_DB!AE24</f>
        <v>-0.92711920897678035</v>
      </c>
      <c r="AD38" s="9">
        <f>COGS_DB!AF24</f>
        <v>-0.92455342283368469</v>
      </c>
      <c r="AE38" s="9">
        <f>COGS_DB!AG24</f>
        <v>-0.92462769729510685</v>
      </c>
      <c r="AF38" s="9">
        <f>COGS_DB!AH24</f>
        <v>-0.92433137638617091</v>
      </c>
      <c r="AG38" s="9">
        <f>COGS_DB!AI24</f>
        <v>-0.92455342283368469</v>
      </c>
      <c r="AH38" s="9">
        <f>COGS_DB!AJ24</f>
        <v>-0.92462769729510685</v>
      </c>
      <c r="AI38" s="9">
        <f>COGS_DB!AK24</f>
        <v>-0.92441107947191303</v>
      </c>
      <c r="AJ38" s="9">
        <f>COGS_DB!AL24</f>
        <v>-0.92441107947191303</v>
      </c>
      <c r="AK38" s="9">
        <f>COGS_DB!AM24</f>
        <v>-0.92441107947191303</v>
      </c>
      <c r="AL38" s="9">
        <f>COGS_DB!AN24</f>
        <v>-0.92459224740521073</v>
      </c>
      <c r="AM38" s="9">
        <f>COGS_DB!AO24</f>
        <v>-0.49026385224274405</v>
      </c>
      <c r="AN38" s="9">
        <f>COGS_DB!AP24</f>
        <v>-0.49053914971102841</v>
      </c>
      <c r="AO38" s="9">
        <f>COGS_DB!AQ24</f>
        <v>-0.4892636272112757</v>
      </c>
      <c r="AP38" s="9">
        <f>COGS_DB!AR24</f>
        <v>-0.48477917981072555</v>
      </c>
      <c r="AQ38" s="9">
        <f>COGS_DB!AS24</f>
        <v>-0.48477917981072555</v>
      </c>
      <c r="AR38" s="9">
        <f>COGS_DB!AT24</f>
        <v>-0.48414892971924078</v>
      </c>
      <c r="AS38" s="9">
        <f>COGS_DB!AU24</f>
        <v>-0.48477917981072555</v>
      </c>
      <c r="AT38" s="9">
        <f>COGS_DB!AV24</f>
        <v>-0.48477917981072555</v>
      </c>
      <c r="AU38" s="9">
        <f>COGS_DB!AW24</f>
        <v>-0.48642033791252171</v>
      </c>
      <c r="AV38" s="9">
        <f>COGS_DB!AX24</f>
        <v>-0.48642033791252171</v>
      </c>
      <c r="AW38" s="9">
        <f>COGS_DB!AY24</f>
        <v>-0.48642033791252171</v>
      </c>
      <c r="AX38" s="9">
        <f>COGS_DB!AZ24</f>
        <v>-0.48614655966320219</v>
      </c>
      <c r="AY38" s="9">
        <f>COGS_DB!BA24</f>
        <v>-9.695379614580911E-2</v>
      </c>
      <c r="AZ38" s="9">
        <f>COGS_DB!BB24</f>
        <v>-9.731047937569666E-2</v>
      </c>
      <c r="BA38" s="9">
        <f>COGS_DB!BC24</f>
        <v>-9.0925464117484089E-2</v>
      </c>
      <c r="BB38" s="9">
        <f>COGS_DB!BD24</f>
        <v>-8.4614325068870552E-2</v>
      </c>
      <c r="BC38" s="9">
        <f>COGS_DB!BE24</f>
        <v>-8.9868512110726606E-2</v>
      </c>
      <c r="BD38" s="9">
        <f>COGS_DB!BF24</f>
        <v>-9.2893823733518358E-2</v>
      </c>
      <c r="BE38" s="9">
        <f>COGS_DB!BG24</f>
        <v>-8.4614325068870552E-2</v>
      </c>
      <c r="BF38" s="9">
        <f>COGS_DB!BH24</f>
        <v>-8.9868512110726606E-2</v>
      </c>
      <c r="BG38" s="9">
        <f>COGS_DB!BI24</f>
        <v>-9.1984468173623532E-2</v>
      </c>
      <c r="BH38" s="9">
        <f>COGS_DB!BJ24</f>
        <v>-9.1984468173623532E-2</v>
      </c>
      <c r="BI38" s="9">
        <f>COGS_DB!BK24</f>
        <v>-9.1984468173623532E-2</v>
      </c>
      <c r="BJ38" s="9">
        <f>COGS_DB!BL24</f>
        <v>-9.1631238447319741E-2</v>
      </c>
    </row>
    <row r="39" spans="2:66" x14ac:dyDescent="0.15">
      <c r="B39" s="14" t="s">
        <v>670</v>
      </c>
      <c r="C39" s="9" t="e">
        <f>COGS_DB!E7</f>
        <v>#REF!</v>
      </c>
      <c r="D39" s="9">
        <f>COGS_DB!G7</f>
        <v>498337.5</v>
      </c>
      <c r="E39" s="9">
        <f>COGS_DB!I7</f>
        <v>-1758671.25</v>
      </c>
      <c r="F39" s="9">
        <f>COGS_DB!K7</f>
        <v>-1564522.5</v>
      </c>
      <c r="G39" s="9">
        <f>COGS_DB!M7</f>
        <v>-467230.6999999999</v>
      </c>
      <c r="H39" s="98"/>
      <c r="I39" s="98"/>
      <c r="J39" s="98"/>
      <c r="K39" s="98"/>
      <c r="L39" s="98"/>
      <c r="M39" s="98"/>
      <c r="N39" s="98"/>
      <c r="O39" s="98">
        <f>COGS_DB!Q22</f>
        <v>1912.5</v>
      </c>
      <c r="P39" s="98">
        <f>COGS_DB!R22</f>
        <v>3187.5</v>
      </c>
      <c r="Q39" s="98">
        <f>COGS_DB!S22</f>
        <v>3612.5</v>
      </c>
      <c r="R39" s="98">
        <f>COGS_DB!T22</f>
        <v>3762.5</v>
      </c>
      <c r="S39" s="98">
        <f>COGS_DB!U22</f>
        <v>4187.5</v>
      </c>
      <c r="T39" s="98">
        <f>COGS_DB!V22</f>
        <v>4637.5</v>
      </c>
      <c r="U39" s="98">
        <f>COGS_DB!W22</f>
        <v>3762.5</v>
      </c>
      <c r="V39" s="98">
        <f>COGS_DB!X22</f>
        <v>4187.5</v>
      </c>
      <c r="W39" s="98">
        <f>COGS_DB!Y22</f>
        <v>3312.5</v>
      </c>
      <c r="X39" s="98">
        <f>COGS_DB!Z22</f>
        <v>3312.5</v>
      </c>
      <c r="Y39" s="98">
        <f>COGS_DB!AA22</f>
        <v>3312.5</v>
      </c>
      <c r="Z39" s="98">
        <f>COGS_DB!AB22</f>
        <v>1987.5</v>
      </c>
      <c r="AA39" s="98">
        <f>COGS_DB!AC22</f>
        <v>2837.5</v>
      </c>
      <c r="AB39" s="98">
        <f>COGS_DB!AD22</f>
        <v>4650</v>
      </c>
      <c r="AC39" s="98">
        <f>COGS_DB!AE22</f>
        <v>5412.5</v>
      </c>
      <c r="AD39" s="98">
        <f>COGS_DB!AF22</f>
        <v>5562.5</v>
      </c>
      <c r="AE39" s="98">
        <f>COGS_DB!AG22</f>
        <v>6087.5</v>
      </c>
      <c r="AF39" s="98">
        <f>COGS_DB!AH22</f>
        <v>6637.5</v>
      </c>
      <c r="AG39" s="98">
        <f>COGS_DB!AI22</f>
        <v>5562.5</v>
      </c>
      <c r="AH39" s="98">
        <f>COGS_DB!AJ22</f>
        <v>6087.5</v>
      </c>
      <c r="AI39" s="98">
        <f>COGS_DB!AK22</f>
        <v>4775</v>
      </c>
      <c r="AJ39" s="98">
        <f>COGS_DB!AL22</f>
        <v>4775</v>
      </c>
      <c r="AK39" s="98">
        <f>COGS_DB!AM22</f>
        <v>4775</v>
      </c>
      <c r="AL39" s="98">
        <f>COGS_DB!AN22</f>
        <v>2912.5</v>
      </c>
      <c r="AM39" s="98">
        <f>COGS_DB!AO22</f>
        <v>2800</v>
      </c>
      <c r="AN39" s="98">
        <f>COGS_DB!AP22</f>
        <v>4655</v>
      </c>
      <c r="AO39" s="98">
        <f>COGS_DB!AQ22</f>
        <v>5180</v>
      </c>
      <c r="AP39" s="98">
        <f>COGS_DB!AR22</f>
        <v>5390</v>
      </c>
      <c r="AQ39" s="98">
        <f>COGS_DB!AS22</f>
        <v>5880</v>
      </c>
      <c r="AR39" s="98">
        <f>COGS_DB!AT22</f>
        <v>6405</v>
      </c>
      <c r="AS39" s="98">
        <f>COGS_DB!AU22</f>
        <v>5390</v>
      </c>
      <c r="AT39" s="98">
        <f>COGS_DB!AV22</f>
        <v>5880</v>
      </c>
      <c r="AU39" s="98">
        <f>COGS_DB!AW22</f>
        <v>4830</v>
      </c>
      <c r="AV39" s="98">
        <f>COGS_DB!AX22</f>
        <v>4830</v>
      </c>
      <c r="AW39" s="98">
        <f>COGS_DB!AY22</f>
        <v>4830</v>
      </c>
      <c r="AX39" s="98">
        <f>COGS_DB!AZ22</f>
        <v>2905</v>
      </c>
      <c r="AY39" s="98">
        <f>COGS_DB!BA22</f>
        <v>1960</v>
      </c>
      <c r="AZ39" s="98">
        <f>COGS_DB!BB22</f>
        <v>3255</v>
      </c>
      <c r="BA39" s="98">
        <f>COGS_DB!BC22</f>
        <v>3465</v>
      </c>
      <c r="BB39" s="98">
        <f>COGS_DB!BD22</f>
        <v>3675</v>
      </c>
      <c r="BC39" s="98">
        <f>COGS_DB!BE22</f>
        <v>4200</v>
      </c>
      <c r="BD39" s="98">
        <f>COGS_DB!BF22</f>
        <v>4760</v>
      </c>
      <c r="BE39" s="98">
        <f>COGS_DB!BG22</f>
        <v>3675</v>
      </c>
      <c r="BF39" s="98">
        <f>COGS_DB!BH22</f>
        <v>4200</v>
      </c>
      <c r="BG39" s="98">
        <f>COGS_DB!BI22</f>
        <v>3430</v>
      </c>
      <c r="BH39" s="98">
        <f>COGS_DB!BJ22</f>
        <v>3430</v>
      </c>
      <c r="BI39" s="98">
        <f>COGS_DB!BK22</f>
        <v>3430</v>
      </c>
      <c r="BJ39" s="98">
        <f>COGS_DB!BL22</f>
        <v>2065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 t="e">
        <f>COGS_DB!E5</f>
        <v>#REF!</v>
      </c>
      <c r="D42" s="116">
        <f>COGS_DB!G5</f>
        <v>0.24679720848994144</v>
      </c>
      <c r="E42" s="116">
        <f>COGS_DB!I5</f>
        <v>-0.91736076308744241</v>
      </c>
      <c r="F42" s="116">
        <f>COGS_DB!K5</f>
        <v>-0.49561757923728622</v>
      </c>
      <c r="G42" s="116">
        <f>COGS_DB!M5</f>
        <v>-0.10819893988706931</v>
      </c>
      <c r="H42" s="9"/>
      <c r="I42" s="9"/>
      <c r="J42" s="9"/>
      <c r="K42" s="9"/>
      <c r="L42" s="9"/>
      <c r="M42" s="9"/>
      <c r="N42" s="9"/>
      <c r="O42" s="9">
        <f>COGS_DB!Q23</f>
        <v>33412.5</v>
      </c>
      <c r="P42" s="9">
        <f>COGS_DB!R23</f>
        <v>55687.5</v>
      </c>
      <c r="Q42" s="9">
        <f>COGS_DB!S23</f>
        <v>63112.5</v>
      </c>
      <c r="R42" s="9">
        <f>COGS_DB!T23</f>
        <v>63262.5</v>
      </c>
      <c r="S42" s="9">
        <f>COGS_DB!U23</f>
        <v>70687.5</v>
      </c>
      <c r="T42" s="9">
        <f>COGS_DB!V23</f>
        <v>78137.5</v>
      </c>
      <c r="U42" s="9">
        <f>COGS_DB!W23</f>
        <v>63262.5</v>
      </c>
      <c r="V42" s="9">
        <f>COGS_DB!X23</f>
        <v>70687.5</v>
      </c>
      <c r="W42" s="9">
        <f>COGS_DB!Y23</f>
        <v>55812.5</v>
      </c>
      <c r="X42" s="9">
        <f>COGS_DB!Z23</f>
        <v>55812.5</v>
      </c>
      <c r="Y42" s="9">
        <f>COGS_DB!AA23</f>
        <v>55812.5</v>
      </c>
      <c r="Z42" s="9">
        <f>COGS_DB!AB23</f>
        <v>33487.5</v>
      </c>
      <c r="AA42" s="9">
        <f>COGS_DB!AC23</f>
        <v>-54637.5</v>
      </c>
      <c r="AB42" s="9">
        <f>COGS_DB!AD23</f>
        <v>-89400</v>
      </c>
      <c r="AC42" s="9">
        <f>COGS_DB!AE23</f>
        <v>-104312.5</v>
      </c>
      <c r="AD42" s="9">
        <f>COGS_DB!AF23</f>
        <v>-104162.5</v>
      </c>
      <c r="AE42" s="9">
        <f>COGS_DB!AG23</f>
        <v>-114087.5</v>
      </c>
      <c r="AF42" s="9">
        <f>COGS_DB!AH23</f>
        <v>-123987.5</v>
      </c>
      <c r="AG42" s="9">
        <f>COGS_DB!AI23</f>
        <v>-104162.5</v>
      </c>
      <c r="AH42" s="9">
        <f>COGS_DB!AJ23</f>
        <v>-114087.5</v>
      </c>
      <c r="AI42" s="9">
        <f>COGS_DB!AK23</f>
        <v>-89275</v>
      </c>
      <c r="AJ42" s="9">
        <f>COGS_DB!AL23</f>
        <v>-89275</v>
      </c>
      <c r="AK42" s="9">
        <f>COGS_DB!AM23</f>
        <v>-89275</v>
      </c>
      <c r="AL42" s="9">
        <f>COGS_DB!AN23</f>
        <v>-54562.5</v>
      </c>
      <c r="AM42" s="9">
        <f>COGS_DB!AO23</f>
        <v>-18581</v>
      </c>
      <c r="AN42" s="9">
        <f>COGS_DB!AP23</f>
        <v>-30980</v>
      </c>
      <c r="AO42" s="9">
        <f>COGS_DB!AQ23</f>
        <v>-34018.5</v>
      </c>
      <c r="AP42" s="9">
        <f>COGS_DB!AR23</f>
        <v>-33808.5</v>
      </c>
      <c r="AQ42" s="9">
        <f>COGS_DB!AS23</f>
        <v>-36882</v>
      </c>
      <c r="AR42" s="9">
        <f>COGS_DB!AT23</f>
        <v>-39920.5</v>
      </c>
      <c r="AS42" s="9">
        <f>COGS_DB!AU23</f>
        <v>-33808.5</v>
      </c>
      <c r="AT42" s="9">
        <f>COGS_DB!AV23</f>
        <v>-36882</v>
      </c>
      <c r="AU42" s="9">
        <f>COGS_DB!AW23</f>
        <v>-30805</v>
      </c>
      <c r="AV42" s="9">
        <f>COGS_DB!AX23</f>
        <v>-30805</v>
      </c>
      <c r="AW42" s="9">
        <f>COGS_DB!AY23</f>
        <v>-30805</v>
      </c>
      <c r="AX42" s="9">
        <f>COGS_DB!AZ23</f>
        <v>-18476</v>
      </c>
      <c r="AY42" s="9">
        <f>COGS_DB!BA23</f>
        <v>-2087.8999999999992</v>
      </c>
      <c r="AZ42" s="9">
        <f>COGS_DB!BB23</f>
        <v>-3491.4999999999964</v>
      </c>
      <c r="BA42" s="9">
        <f>COGS_DB!BC23</f>
        <v>-3281.5000000000009</v>
      </c>
      <c r="BB42" s="9">
        <f>COGS_DB!BD23</f>
        <v>-3071.5000000000009</v>
      </c>
      <c r="BC42" s="9">
        <f>COGS_DB!BE23</f>
        <v>-3895.7999999999984</v>
      </c>
      <c r="BD42" s="9">
        <f>COGS_DB!BF23</f>
        <v>-4685.0999999999985</v>
      </c>
      <c r="BE42" s="9">
        <f>COGS_DB!BG23</f>
        <v>-3071.5000000000009</v>
      </c>
      <c r="BF42" s="9">
        <f>COGS_DB!BH23</f>
        <v>-3895.7999999999984</v>
      </c>
      <c r="BG42" s="9">
        <f>COGS_DB!BI23</f>
        <v>-3316.4999999999964</v>
      </c>
      <c r="BH42" s="9">
        <f>COGS_DB!BJ23</f>
        <v>-3316.4999999999964</v>
      </c>
      <c r="BI42" s="9">
        <f>COGS_DB!BK23</f>
        <v>-3316.4999999999964</v>
      </c>
      <c r="BJ42" s="9">
        <f>COGS_DB!BL23</f>
        <v>-1982.8999999999992</v>
      </c>
    </row>
    <row r="43" spans="2:66" x14ac:dyDescent="0.15">
      <c r="B43" s="14" t="s">
        <v>675</v>
      </c>
      <c r="C43" s="116" t="e">
        <f>COGS_DB!F6</f>
        <v>#REF!</v>
      </c>
      <c r="D43" s="116">
        <f>COGS_DB!H6</f>
        <v>0.14409406018388518</v>
      </c>
      <c r="E43" s="116">
        <f>COGS_DB!J6</f>
        <v>-0.35909297062951379</v>
      </c>
      <c r="F43" s="116">
        <f>COGS_DB!L6</f>
        <v>-9.5985021338334739E-2</v>
      </c>
      <c r="G43" s="116">
        <f>COGS_DB!N6</f>
        <v>-8.4170489394599472E-3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 t="e">
        <f>COGS_DB!F7</f>
        <v>#REF!</v>
      </c>
      <c r="D44" s="116">
        <f>COGS_DB!H7</f>
        <v>0.10270314830605626</v>
      </c>
      <c r="E44" s="98">
        <f>COGS_DB!J7</f>
        <v>-0.55826779245792868</v>
      </c>
      <c r="F44" s="98">
        <f>COGS_DB!L7</f>
        <v>-0.39963255789895152</v>
      </c>
      <c r="G44" s="98">
        <f>COGS_DB!N7</f>
        <v>-9.9781890947609378E-2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96000</v>
      </c>
      <c r="F49" s="9">
        <f>'COGS-INVENTORY_CWS'!F31</f>
        <v>204000</v>
      </c>
      <c r="G49" s="9">
        <f>'COGS-INVENTORY_CWS'!G31</f>
        <v>324000</v>
      </c>
      <c r="H49" s="9">
        <f>'COGS-INVENTORY_CWS'!H31</f>
        <v>324000</v>
      </c>
      <c r="I49" s="9">
        <f>'COGS-INVENTORY_CWS'!I31</f>
        <v>324000</v>
      </c>
      <c r="J49" s="9">
        <f>'COGS-INVENTORY_CWS'!J31</f>
        <v>288000</v>
      </c>
      <c r="K49" s="9">
        <f>'COGS-INVENTORY_CWS'!K31</f>
        <v>276000</v>
      </c>
      <c r="L49" s="9">
        <f>'COGS-INVENTORY_CWS'!L31</f>
        <v>252000</v>
      </c>
      <c r="M49" s="9">
        <f>'COGS-INVENTORY_CWS'!M31</f>
        <v>216000</v>
      </c>
      <c r="N49" s="9">
        <f>'COGS-INVENTORY_CWS'!N31</f>
        <v>324000</v>
      </c>
      <c r="O49" s="9">
        <f>'COGS-INVENTORY_CWS'!O31</f>
        <v>552000</v>
      </c>
      <c r="P49" s="9">
        <f>'COGS-INVENTORY_CWS'!P31</f>
        <v>852000</v>
      </c>
      <c r="Q49" s="9">
        <f>'COGS-INVENTORY_CWS'!Q31</f>
        <v>992400</v>
      </c>
      <c r="R49" s="9">
        <f>'COGS-INVENTORY_CWS'!R31</f>
        <v>1057200</v>
      </c>
      <c r="S49" s="9">
        <f>'COGS-INVENTORY_CWS'!S31</f>
        <v>1122000</v>
      </c>
      <c r="T49" s="9">
        <f>'COGS-INVENTORY_CWS'!T31</f>
        <v>1122000</v>
      </c>
      <c r="U49" s="9">
        <f>'COGS-INVENTORY_CWS'!U31</f>
        <v>1122000</v>
      </c>
      <c r="V49" s="9">
        <f>'COGS-INVENTORY_CWS'!V31</f>
        <v>1024800</v>
      </c>
      <c r="W49" s="9">
        <f>'COGS-INVENTORY_CWS'!W31</f>
        <v>992400</v>
      </c>
      <c r="X49" s="9">
        <f>'COGS-INVENTORY_CWS'!X31</f>
        <v>927600</v>
      </c>
      <c r="Y49" s="9">
        <f>'COGS-INVENTORY_CWS'!Y31</f>
        <v>819600</v>
      </c>
      <c r="Z49" s="9">
        <f>'COGS-INVENTORY_CWS'!Z31</f>
        <v>852000</v>
      </c>
      <c r="AA49" s="9">
        <f>'COGS-INVENTORY_CWS'!AA31</f>
        <v>1078800</v>
      </c>
      <c r="AB49" s="9">
        <f>'COGS-INVENTORY_CWS'!AB31</f>
        <v>1478400</v>
      </c>
      <c r="AC49" s="9">
        <f>'COGS-INVENTORY_CWS'!AC31</f>
        <v>1711680</v>
      </c>
      <c r="AD49" s="9">
        <f>'COGS-INVENTORY_CWS'!AD31</f>
        <v>1818600</v>
      </c>
      <c r="AE49" s="9">
        <f>'COGS-INVENTORY_CWS'!AE31</f>
        <v>1925520</v>
      </c>
      <c r="AF49" s="9">
        <f>'COGS-INVENTORY_CWS'!AF31</f>
        <v>1925520</v>
      </c>
      <c r="AG49" s="9">
        <f>'COGS-INVENTORY_CWS'!AG31</f>
        <v>1925520</v>
      </c>
      <c r="AH49" s="9">
        <f>'COGS-INVENTORY_CWS'!AH31</f>
        <v>1760280</v>
      </c>
      <c r="AI49" s="9">
        <f>'COGS-INVENTORY_CWS'!AI31</f>
        <v>1701960</v>
      </c>
      <c r="AJ49" s="9">
        <f>'COGS-INVENTORY_CWS'!AJ31</f>
        <v>1595040</v>
      </c>
      <c r="AK49" s="9">
        <f>'COGS-INVENTORY_CWS'!AK31</f>
        <v>1420080</v>
      </c>
      <c r="AL49" s="9">
        <f>'COGS-INVENTORY_CWS'!AL31</f>
        <v>1264560</v>
      </c>
      <c r="AM49" s="9">
        <f>'COGS-INVENTORY_CWS'!AM31</f>
        <v>1293720</v>
      </c>
      <c r="AN49" s="9">
        <f>'COGS-INVENTORY_CWS'!AN31</f>
        <v>1556160</v>
      </c>
      <c r="AO49" s="9">
        <f>'COGS-INVENTORY_CWS'!AO31</f>
        <v>1774860</v>
      </c>
      <c r="AP49" s="9">
        <f>'COGS-INVENTORY_CWS'!AP31</f>
        <v>1879836</v>
      </c>
      <c r="AQ49" s="9">
        <f>'COGS-INVENTORY_CWS'!AQ31</f>
        <v>1984812</v>
      </c>
      <c r="AR49" s="9">
        <f>'COGS-INVENTORY_CWS'!AR31</f>
        <v>1984812</v>
      </c>
      <c r="AS49" s="9">
        <f>'COGS-INVENTORY_CWS'!AS31</f>
        <v>1984812</v>
      </c>
      <c r="AT49" s="9">
        <f>'COGS-INVENTORY_CWS'!AT31</f>
        <v>1827348</v>
      </c>
      <c r="AU49" s="9">
        <f>'COGS-INVENTORY_CWS'!AU31</f>
        <v>1774860</v>
      </c>
      <c r="AV49" s="9">
        <f>'COGS-INVENTORY_CWS'!AV31</f>
        <v>1669884</v>
      </c>
      <c r="AW49" s="9">
        <f>'COGS-INVENTORY_CWS'!AW31</f>
        <v>1503672</v>
      </c>
      <c r="AX49" s="9">
        <f>'COGS-INVENTORY_CWS'!AX31</f>
        <v>1354956</v>
      </c>
      <c r="AY49" s="9">
        <f>'COGS-INVENTORY_CWS'!AY31</f>
        <v>1381200</v>
      </c>
      <c r="AZ49" s="9">
        <f>'COGS-INVENTORY_CWS'!AZ31</f>
        <v>1626144</v>
      </c>
      <c r="BA49" s="9">
        <f>'COGS-INVENTORY_CWS'!BA31</f>
        <v>1830847.2</v>
      </c>
      <c r="BB49" s="9">
        <f>'COGS-INVENTORY_CWS'!BB31</f>
        <v>1933198.8</v>
      </c>
      <c r="BC49" s="9">
        <f>'COGS-INVENTORY_CWS'!BC31</f>
        <v>2035550.4000000001</v>
      </c>
      <c r="BD49" s="9">
        <f>'COGS-INVENTORY_CWS'!BD31</f>
        <v>2035550.4000000001</v>
      </c>
      <c r="BE49" s="9">
        <f>'COGS-INVENTORY_CWS'!BE31</f>
        <v>2035550.4000000001</v>
      </c>
      <c r="BF49" s="9">
        <f>'COGS-INVENTORY_CWS'!BF31</f>
        <v>1885959.6</v>
      </c>
      <c r="BG49" s="9">
        <f>'COGS-INVENTORY_CWS'!BG31</f>
        <v>1838720.4000000001</v>
      </c>
      <c r="BH49" s="9">
        <f>'COGS-INVENTORY_CWS'!BH31</f>
        <v>1736368.8</v>
      </c>
      <c r="BI49" s="9">
        <f>'COGS-INVENTORY_CWS'!BI31</f>
        <v>1578904.8</v>
      </c>
      <c r="BJ49" s="9">
        <f>'COGS-INVENTORY_CWS'!BJ31</f>
        <v>5098225.2</v>
      </c>
      <c r="BK49" s="9">
        <f>'COGS-INVENTORY_CWS'!BK31</f>
        <v>8617545.5999999996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96000</v>
      </c>
      <c r="E50" s="9">
        <f>'COGS-INVENTORY_CWS'!E35</f>
        <v>108000</v>
      </c>
      <c r="F50" s="9">
        <f>'COGS-INVENTORY_CWS'!F35</f>
        <v>120000</v>
      </c>
      <c r="G50" s="9">
        <f>'COGS-INVENTORY_CWS'!G35</f>
        <v>96000</v>
      </c>
      <c r="H50" s="9">
        <f>'COGS-INVENTORY_CWS'!H35</f>
        <v>108000</v>
      </c>
      <c r="I50" s="9">
        <f>'COGS-INVENTORY_CWS'!I35</f>
        <v>84000</v>
      </c>
      <c r="J50" s="9">
        <f>'COGS-INVENTORY_CWS'!J35</f>
        <v>84000</v>
      </c>
      <c r="K50" s="9">
        <f>'COGS-INVENTORY_CWS'!K35</f>
        <v>84000</v>
      </c>
      <c r="L50" s="9">
        <f>'COGS-INVENTORY_CWS'!L35</f>
        <v>48000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313200</v>
      </c>
      <c r="Q50" s="9">
        <f>'COGS-INVENTORY_CWS'!Q35</f>
        <v>345600</v>
      </c>
      <c r="R50" s="9">
        <f>'COGS-INVENTORY_CWS'!R35</f>
        <v>378000</v>
      </c>
      <c r="S50" s="9">
        <f>'COGS-INVENTORY_CWS'!S35</f>
        <v>313200</v>
      </c>
      <c r="T50" s="9">
        <f>'COGS-INVENTORY_CWS'!T35</f>
        <v>345600</v>
      </c>
      <c r="U50" s="9">
        <f>'COGS-INVENTORY_CWS'!U35</f>
        <v>280800</v>
      </c>
      <c r="V50" s="9">
        <f>'COGS-INVENTORY_CWS'!V35</f>
        <v>280800</v>
      </c>
      <c r="W50" s="9">
        <f>'COGS-INVENTORY_CWS'!W35</f>
        <v>280800</v>
      </c>
      <c r="X50" s="9">
        <f>'COGS-INVENTORY_CWS'!X35</f>
        <v>172800</v>
      </c>
      <c r="Y50" s="9">
        <f>'COGS-INVENTORY_CWS'!Y35</f>
        <v>313200</v>
      </c>
      <c r="Z50" s="9">
        <f>'COGS-INVENTORY_CWS'!Z35</f>
        <v>507600</v>
      </c>
      <c r="AA50" s="9">
        <f>'COGS-INVENTORY_CWS'!AA35</f>
        <v>572400</v>
      </c>
      <c r="AB50" s="9">
        <f>'COGS-INVENTORY_CWS'!AB35</f>
        <v>515160</v>
      </c>
      <c r="AC50" s="9">
        <f>'COGS-INVENTORY_CWS'!AC35</f>
        <v>563760</v>
      </c>
      <c r="AD50" s="9">
        <f>'COGS-INVENTORY_CWS'!AD35</f>
        <v>622080</v>
      </c>
      <c r="AE50" s="9">
        <f>'COGS-INVENTORY_CWS'!AE35</f>
        <v>515160</v>
      </c>
      <c r="AF50" s="9">
        <f>'COGS-INVENTORY_CWS'!AF35</f>
        <v>563760</v>
      </c>
      <c r="AG50" s="9">
        <f>'COGS-INVENTORY_CWS'!AG35</f>
        <v>456840</v>
      </c>
      <c r="AH50" s="9">
        <f>'COGS-INVENTORY_CWS'!AH35</f>
        <v>456840</v>
      </c>
      <c r="AI50" s="9">
        <f>'COGS-INVENTORY_CWS'!AI35</f>
        <v>456840</v>
      </c>
      <c r="AJ50" s="9">
        <f>'COGS-INVENTORY_CWS'!AJ35</f>
        <v>281880</v>
      </c>
      <c r="AK50" s="9">
        <f>'COGS-INVENTORY_CWS'!AK35</f>
        <v>301320</v>
      </c>
      <c r="AL50" s="9">
        <f>'COGS-INVENTORY_CWS'!AL35</f>
        <v>486000</v>
      </c>
      <c r="AM50" s="9">
        <f>'COGS-INVENTORY_CWS'!AM35</f>
        <v>544320</v>
      </c>
      <c r="AN50" s="9">
        <f>'COGS-INVENTORY_CWS'!AN35</f>
        <v>489888</v>
      </c>
      <c r="AO50" s="9">
        <f>'COGS-INVENTORY_CWS'!AO35</f>
        <v>542376</v>
      </c>
      <c r="AP50" s="9">
        <f>'COGS-INVENTORY_CWS'!AP35</f>
        <v>594864</v>
      </c>
      <c r="AQ50" s="9">
        <f>'COGS-INVENTORY_CWS'!AQ35</f>
        <v>489888</v>
      </c>
      <c r="AR50" s="9">
        <f>'COGS-INVENTORY_CWS'!AR35</f>
        <v>542376</v>
      </c>
      <c r="AS50" s="9">
        <f>'COGS-INVENTORY_CWS'!AS35</f>
        <v>437400</v>
      </c>
      <c r="AT50" s="9">
        <f>'COGS-INVENTORY_CWS'!AT35</f>
        <v>437400</v>
      </c>
      <c r="AU50" s="9">
        <f>'COGS-INVENTORY_CWS'!AU35</f>
        <v>437400</v>
      </c>
      <c r="AV50" s="9">
        <f>'COGS-INVENTORY_CWS'!AV35</f>
        <v>271188</v>
      </c>
      <c r="AW50" s="9">
        <f>'COGS-INVENTORY_CWS'!AW35</f>
        <v>288684</v>
      </c>
      <c r="AX50" s="9">
        <f>'COGS-INVENTORY_CWS'!AX35</f>
        <v>463644</v>
      </c>
      <c r="AY50" s="9">
        <f>'COGS-INVENTORY_CWS'!AY35</f>
        <v>516132</v>
      </c>
      <c r="AZ50" s="9">
        <f>'COGS-INVENTORY_CWS'!AZ35</f>
        <v>464518.8</v>
      </c>
      <c r="BA50" s="9">
        <f>'COGS-INVENTORY_CWS'!BA35</f>
        <v>519631.2</v>
      </c>
      <c r="BB50" s="9">
        <f>'COGS-INVENTORY_CWS'!BB35</f>
        <v>566870.4</v>
      </c>
      <c r="BC50" s="9">
        <f>'COGS-INVENTORY_CWS'!BC35</f>
        <v>464518.8</v>
      </c>
      <c r="BD50" s="9">
        <f>'COGS-INVENTORY_CWS'!BD35</f>
        <v>519631.2</v>
      </c>
      <c r="BE50" s="9">
        <f>'COGS-INVENTORY_CWS'!BE35</f>
        <v>417279.6</v>
      </c>
      <c r="BF50" s="9">
        <f>'COGS-INVENTORY_CWS'!BF35</f>
        <v>417279.6</v>
      </c>
      <c r="BG50" s="9">
        <f>'COGS-INVENTORY_CWS'!BG35</f>
        <v>417279.6</v>
      </c>
      <c r="BH50" s="9">
        <f>'COGS-INVENTORY_CWS'!BH35</f>
        <v>259815.6</v>
      </c>
      <c r="BI50" s="9">
        <f>'COGS-INVENTORY_CWS'!BI35</f>
        <v>3936600</v>
      </c>
      <c r="BJ50" s="9">
        <f>'COGS-INVENTORY_CWS'!BJ35</f>
        <v>3936600</v>
      </c>
      <c r="BK50" s="9">
        <f>'COGS-INVENTORY_CWS'!BK35</f>
        <v>5117580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96000</v>
      </c>
      <c r="H51" s="9">
        <f>'COGS-INVENTORY_CWS'!H39</f>
        <v>108000</v>
      </c>
      <c r="I51" s="9">
        <f>'COGS-INVENTORY_CWS'!I39</f>
        <v>120000</v>
      </c>
      <c r="J51" s="9">
        <f>'COGS-INVENTORY_CWS'!J39</f>
        <v>96000</v>
      </c>
      <c r="K51" s="9">
        <f>'COGS-INVENTORY_CWS'!K39</f>
        <v>108000</v>
      </c>
      <c r="L51" s="9">
        <f>'COGS-INVENTORY_CWS'!L39</f>
        <v>84000</v>
      </c>
      <c r="M51" s="9">
        <f>'COGS-INVENTORY_CWS'!M39</f>
        <v>84000</v>
      </c>
      <c r="N51" s="9">
        <f>'COGS-INVENTORY_CWS'!N39</f>
        <v>84000</v>
      </c>
      <c r="O51" s="9">
        <f>'COGS-INVENTORY_CWS'!O39</f>
        <v>48000</v>
      </c>
      <c r="P51" s="9">
        <f>'COGS-INVENTORY_CWS'!P39</f>
        <v>172800</v>
      </c>
      <c r="Q51" s="9">
        <f>'COGS-INVENTORY_CWS'!Q39</f>
        <v>280800</v>
      </c>
      <c r="R51" s="9">
        <f>'COGS-INVENTORY_CWS'!R39</f>
        <v>313200</v>
      </c>
      <c r="S51" s="9">
        <f>'COGS-INVENTORY_CWS'!S39</f>
        <v>313200</v>
      </c>
      <c r="T51" s="9">
        <f>'COGS-INVENTORY_CWS'!T39</f>
        <v>345600</v>
      </c>
      <c r="U51" s="9">
        <f>'COGS-INVENTORY_CWS'!U39</f>
        <v>378000</v>
      </c>
      <c r="V51" s="9">
        <f>'COGS-INVENTORY_CWS'!V39</f>
        <v>313200</v>
      </c>
      <c r="W51" s="9">
        <f>'COGS-INVENTORY_CWS'!W39</f>
        <v>345600</v>
      </c>
      <c r="X51" s="9">
        <f>'COGS-INVENTORY_CWS'!X39</f>
        <v>280800</v>
      </c>
      <c r="Y51" s="9">
        <f>'COGS-INVENTORY_CWS'!Y39</f>
        <v>280800</v>
      </c>
      <c r="Z51" s="9">
        <f>'COGS-INVENTORY_CWS'!Z39</f>
        <v>280800</v>
      </c>
      <c r="AA51" s="9">
        <f>'COGS-INVENTORY_CWS'!AA39</f>
        <v>172800</v>
      </c>
      <c r="AB51" s="9">
        <f>'COGS-INVENTORY_CWS'!AB39</f>
        <v>281880</v>
      </c>
      <c r="AC51" s="9">
        <f>'COGS-INVENTORY_CWS'!AC39</f>
        <v>456840</v>
      </c>
      <c r="AD51" s="9">
        <f>'COGS-INVENTORY_CWS'!AD39</f>
        <v>515160</v>
      </c>
      <c r="AE51" s="9">
        <f>'COGS-INVENTORY_CWS'!AE39</f>
        <v>515160</v>
      </c>
      <c r="AF51" s="9">
        <f>'COGS-INVENTORY_CWS'!AF39</f>
        <v>563760</v>
      </c>
      <c r="AG51" s="9">
        <f>'COGS-INVENTORY_CWS'!AG39</f>
        <v>622080</v>
      </c>
      <c r="AH51" s="9">
        <f>'COGS-INVENTORY_CWS'!AH39</f>
        <v>515160</v>
      </c>
      <c r="AI51" s="9">
        <f>'COGS-INVENTORY_CWS'!AI39</f>
        <v>563760</v>
      </c>
      <c r="AJ51" s="9">
        <f>'COGS-INVENTORY_CWS'!AJ39</f>
        <v>456840</v>
      </c>
      <c r="AK51" s="9">
        <f>'COGS-INVENTORY_CWS'!AK39</f>
        <v>456840</v>
      </c>
      <c r="AL51" s="9">
        <f>'COGS-INVENTORY_CWS'!AL39</f>
        <v>456840</v>
      </c>
      <c r="AM51" s="9">
        <f>'COGS-INVENTORY_CWS'!AM39</f>
        <v>281880</v>
      </c>
      <c r="AN51" s="9">
        <f>'COGS-INVENTORY_CWS'!AN39</f>
        <v>271188</v>
      </c>
      <c r="AO51" s="9">
        <f>'COGS-INVENTORY_CWS'!AO39</f>
        <v>437400</v>
      </c>
      <c r="AP51" s="9">
        <f>'COGS-INVENTORY_CWS'!AP39</f>
        <v>489888</v>
      </c>
      <c r="AQ51" s="9">
        <f>'COGS-INVENTORY_CWS'!AQ39</f>
        <v>489888</v>
      </c>
      <c r="AR51" s="9">
        <f>'COGS-INVENTORY_CWS'!AR39</f>
        <v>542376</v>
      </c>
      <c r="AS51" s="9">
        <f>'COGS-INVENTORY_CWS'!AS39</f>
        <v>594864</v>
      </c>
      <c r="AT51" s="9">
        <f>'COGS-INVENTORY_CWS'!AT39</f>
        <v>489888</v>
      </c>
      <c r="AU51" s="9">
        <f>'COGS-INVENTORY_CWS'!AU39</f>
        <v>542376</v>
      </c>
      <c r="AV51" s="9">
        <f>'COGS-INVENTORY_CWS'!AV39</f>
        <v>437400</v>
      </c>
      <c r="AW51" s="9">
        <f>'COGS-INVENTORY_CWS'!AW39</f>
        <v>437400</v>
      </c>
      <c r="AX51" s="9">
        <f>'COGS-INVENTORY_CWS'!AX39</f>
        <v>437400</v>
      </c>
      <c r="AY51" s="9">
        <f>'COGS-INVENTORY_CWS'!AY39</f>
        <v>271188</v>
      </c>
      <c r="AZ51" s="9">
        <f>'COGS-INVENTORY_CWS'!AZ39</f>
        <v>259815.6</v>
      </c>
      <c r="BA51" s="9">
        <f>'COGS-INVENTORY_CWS'!BA39</f>
        <v>417279.6</v>
      </c>
      <c r="BB51" s="9">
        <f>'COGS-INVENTORY_CWS'!BB39</f>
        <v>464518.8</v>
      </c>
      <c r="BC51" s="9">
        <f>'COGS-INVENTORY_CWS'!BC39</f>
        <v>464518.8</v>
      </c>
      <c r="BD51" s="9">
        <f>'COGS-INVENTORY_CWS'!BD39</f>
        <v>519631.2</v>
      </c>
      <c r="BE51" s="9">
        <f>'COGS-INVENTORY_CWS'!BE39</f>
        <v>566870.4</v>
      </c>
      <c r="BF51" s="9">
        <f>'COGS-INVENTORY_CWS'!BF39</f>
        <v>464518.8</v>
      </c>
      <c r="BG51" s="9">
        <f>'COGS-INVENTORY_CWS'!BG39</f>
        <v>519631.2</v>
      </c>
      <c r="BH51" s="9">
        <f>'COGS-INVENTORY_CWS'!BH39</f>
        <v>417279.6</v>
      </c>
      <c r="BI51" s="9">
        <f>'COGS-INVENTORY_CWS'!BI39</f>
        <v>417279.6</v>
      </c>
      <c r="BJ51" s="9">
        <f>'COGS-INVENTORY_CWS'!BJ39</f>
        <v>417279.6</v>
      </c>
      <c r="BK51" s="9">
        <f>'COGS-INVENTORY_CWS'!BK39</f>
        <v>259815.6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96000</v>
      </c>
      <c r="E52" s="9">
        <f>'COGS-INVENTORY_CWS'!E48</f>
        <v>204000</v>
      </c>
      <c r="F52" s="9">
        <f>'COGS-INVENTORY_CWS'!F48</f>
        <v>324000</v>
      </c>
      <c r="G52" s="9">
        <f>'COGS-INVENTORY_CWS'!G48</f>
        <v>324000</v>
      </c>
      <c r="H52" s="9">
        <f>'COGS-INVENTORY_CWS'!H48</f>
        <v>324000</v>
      </c>
      <c r="I52" s="9">
        <f>'COGS-INVENTORY_CWS'!I48</f>
        <v>288000</v>
      </c>
      <c r="J52" s="9">
        <f>'COGS-INVENTORY_CWS'!J48</f>
        <v>276000</v>
      </c>
      <c r="K52" s="9">
        <f>'COGS-INVENTORY_CWS'!K48</f>
        <v>252000</v>
      </c>
      <c r="L52" s="9">
        <f>'COGS-INVENTORY_CWS'!L48</f>
        <v>216000</v>
      </c>
      <c r="M52" s="9">
        <f>'COGS-INVENTORY_CWS'!M48</f>
        <v>324000</v>
      </c>
      <c r="N52" s="9">
        <f>'COGS-INVENTORY_CWS'!N48</f>
        <v>552000</v>
      </c>
      <c r="O52" s="9">
        <f>'COGS-INVENTORY_CWS'!O48</f>
        <v>852000</v>
      </c>
      <c r="P52" s="9">
        <f>'COGS-INVENTORY_CWS'!P48</f>
        <v>992400</v>
      </c>
      <c r="Q52" s="9">
        <f>'COGS-INVENTORY_CWS'!Q48</f>
        <v>1057200</v>
      </c>
      <c r="R52" s="9">
        <f>'COGS-INVENTORY_CWS'!R48</f>
        <v>1122000</v>
      </c>
      <c r="S52" s="9">
        <f>'COGS-INVENTORY_CWS'!S48</f>
        <v>1122000</v>
      </c>
      <c r="T52" s="9">
        <f>'COGS-INVENTORY_CWS'!T48</f>
        <v>1122000</v>
      </c>
      <c r="U52" s="9">
        <f>'COGS-INVENTORY_CWS'!U48</f>
        <v>1024800</v>
      </c>
      <c r="V52" s="9">
        <f>'COGS-INVENTORY_CWS'!V48</f>
        <v>992400</v>
      </c>
      <c r="W52" s="9">
        <f>'COGS-INVENTORY_CWS'!W48</f>
        <v>927600</v>
      </c>
      <c r="X52" s="9">
        <f>'COGS-INVENTORY_CWS'!X48</f>
        <v>819600</v>
      </c>
      <c r="Y52" s="9">
        <f>'COGS-INVENTORY_CWS'!Y48</f>
        <v>852000</v>
      </c>
      <c r="Z52" s="9">
        <f>'COGS-INVENTORY_CWS'!Z48</f>
        <v>1078800</v>
      </c>
      <c r="AA52" s="9">
        <f>'COGS-INVENTORY_CWS'!AA48</f>
        <v>1478400</v>
      </c>
      <c r="AB52" s="9">
        <f>'COGS-INVENTORY_CWS'!AB48</f>
        <v>1711680</v>
      </c>
      <c r="AC52" s="9">
        <f>'COGS-INVENTORY_CWS'!AC48</f>
        <v>1818600</v>
      </c>
      <c r="AD52" s="9">
        <f>'COGS-INVENTORY_CWS'!AD48</f>
        <v>1925520</v>
      </c>
      <c r="AE52" s="9">
        <f>'COGS-INVENTORY_CWS'!AE48</f>
        <v>1925520</v>
      </c>
      <c r="AF52" s="9">
        <f>'COGS-INVENTORY_CWS'!AF48</f>
        <v>1925520</v>
      </c>
      <c r="AG52" s="9">
        <f>'COGS-INVENTORY_CWS'!AG48</f>
        <v>1760280</v>
      </c>
      <c r="AH52" s="9">
        <f>'COGS-INVENTORY_CWS'!AH48</f>
        <v>1701960</v>
      </c>
      <c r="AI52" s="9">
        <f>'COGS-INVENTORY_CWS'!AI48</f>
        <v>1595040</v>
      </c>
      <c r="AJ52" s="9">
        <f>'COGS-INVENTORY_CWS'!AJ48</f>
        <v>1420080</v>
      </c>
      <c r="AK52" s="9">
        <f>'COGS-INVENTORY_CWS'!AK48</f>
        <v>1264560</v>
      </c>
      <c r="AL52" s="9">
        <f>'COGS-INVENTORY_CWS'!AL48</f>
        <v>1293720</v>
      </c>
      <c r="AM52" s="9">
        <f>'COGS-INVENTORY_CWS'!AM48</f>
        <v>1556160</v>
      </c>
      <c r="AN52" s="9">
        <f>'COGS-INVENTORY_CWS'!AN48</f>
        <v>1774860</v>
      </c>
      <c r="AO52" s="9">
        <f>'COGS-INVENTORY_CWS'!AO48</f>
        <v>1879836</v>
      </c>
      <c r="AP52" s="9">
        <f>'COGS-INVENTORY_CWS'!AP48</f>
        <v>1984812</v>
      </c>
      <c r="AQ52" s="9">
        <f>'COGS-INVENTORY_CWS'!AQ48</f>
        <v>1984812</v>
      </c>
      <c r="AR52" s="9">
        <f>'COGS-INVENTORY_CWS'!AR48</f>
        <v>1984812</v>
      </c>
      <c r="AS52" s="9">
        <f>'COGS-INVENTORY_CWS'!AS48</f>
        <v>1827348</v>
      </c>
      <c r="AT52" s="9">
        <f>'COGS-INVENTORY_CWS'!AT48</f>
        <v>1774860</v>
      </c>
      <c r="AU52" s="9">
        <f>'COGS-INVENTORY_CWS'!AU48</f>
        <v>1669884</v>
      </c>
      <c r="AV52" s="9">
        <f>'COGS-INVENTORY_CWS'!AV48</f>
        <v>1503672</v>
      </c>
      <c r="AW52" s="9">
        <f>'COGS-INVENTORY_CWS'!AW48</f>
        <v>1354956</v>
      </c>
      <c r="AX52" s="9">
        <f>'COGS-INVENTORY_CWS'!AX48</f>
        <v>1381200</v>
      </c>
      <c r="AY52" s="9">
        <f>'COGS-INVENTORY_CWS'!AY48</f>
        <v>1626144</v>
      </c>
      <c r="AZ52" s="9">
        <f>'COGS-INVENTORY_CWS'!AZ48</f>
        <v>1830847.2</v>
      </c>
      <c r="BA52" s="9">
        <f>'COGS-INVENTORY_CWS'!BA48</f>
        <v>1933198.8</v>
      </c>
      <c r="BB52" s="9">
        <f>'COGS-INVENTORY_CWS'!BB48</f>
        <v>2035550.4000000001</v>
      </c>
      <c r="BC52" s="9">
        <f>'COGS-INVENTORY_CWS'!BC48</f>
        <v>2035550.4000000001</v>
      </c>
      <c r="BD52" s="9">
        <f>'COGS-INVENTORY_CWS'!BD48</f>
        <v>2035550.4000000001</v>
      </c>
      <c r="BE52" s="9">
        <f>'COGS-INVENTORY_CWS'!BE48</f>
        <v>1885959.6</v>
      </c>
      <c r="BF52" s="9">
        <f>'COGS-INVENTORY_CWS'!BF48</f>
        <v>1838720.4000000001</v>
      </c>
      <c r="BG52" s="9">
        <f>'COGS-INVENTORY_CWS'!BG48</f>
        <v>1736368.8</v>
      </c>
      <c r="BH52" s="9">
        <f>'COGS-INVENTORY_CWS'!BH48</f>
        <v>1578904.8</v>
      </c>
      <c r="BI52" s="9">
        <f>'COGS-INVENTORY_CWS'!BI48</f>
        <v>5098225.2</v>
      </c>
      <c r="BJ52" s="9">
        <f>'COGS-INVENTORY_CWS'!BJ48</f>
        <v>8617545.5999999996</v>
      </c>
      <c r="BK52" s="9">
        <f>'COGS-INVENTORY_CWS'!BK48</f>
        <v>13475310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96000</v>
      </c>
      <c r="E53" s="9">
        <f>'COGS-INVENTORY_CWS'!E69</f>
        <v>204000</v>
      </c>
      <c r="F53" s="9">
        <f>'COGS-INVENTORY_CWS'!F69</f>
        <v>228000</v>
      </c>
      <c r="G53" s="9">
        <f>'COGS-INVENTORY_CWS'!G69</f>
        <v>216000</v>
      </c>
      <c r="H53" s="9">
        <f>'COGS-INVENTORY_CWS'!H69</f>
        <v>204000</v>
      </c>
      <c r="I53" s="9">
        <f>'COGS-INVENTORY_CWS'!I69</f>
        <v>192000</v>
      </c>
      <c r="J53" s="9">
        <f>'COGS-INVENTORY_CWS'!J69</f>
        <v>168000</v>
      </c>
      <c r="K53" s="9">
        <f>'COGS-INVENTORY_CWS'!K69</f>
        <v>168000</v>
      </c>
      <c r="L53" s="9">
        <f>'COGS-INVENTORY_CWS'!L69</f>
        <v>132000</v>
      </c>
      <c r="M53" s="9">
        <f>'COGS-INVENTORY_CWS'!M69</f>
        <v>240000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661200</v>
      </c>
      <c r="Q53" s="9">
        <f>'COGS-INVENTORY_CWS'!Q69</f>
        <v>658800</v>
      </c>
      <c r="R53" s="9">
        <f>'COGS-INVENTORY_CWS'!R69</f>
        <v>723600</v>
      </c>
      <c r="S53" s="9">
        <f>'COGS-INVENTORY_CWS'!S69</f>
        <v>691200</v>
      </c>
      <c r="T53" s="9">
        <f>'COGS-INVENTORY_CWS'!T69</f>
        <v>658800</v>
      </c>
      <c r="U53" s="9">
        <f>'COGS-INVENTORY_CWS'!U69</f>
        <v>626400</v>
      </c>
      <c r="V53" s="9">
        <f>'COGS-INVENTORY_CWS'!V69</f>
        <v>561600</v>
      </c>
      <c r="W53" s="9">
        <f>'COGS-INVENTORY_CWS'!W69</f>
        <v>561600</v>
      </c>
      <c r="X53" s="9">
        <f>'COGS-INVENTORY_CWS'!X69</f>
        <v>453600</v>
      </c>
      <c r="Y53" s="9">
        <f>'COGS-INVENTORY_CWS'!Y69</f>
        <v>486000</v>
      </c>
      <c r="Z53" s="9">
        <f>'COGS-INVENTORY_CWS'!Z69</f>
        <v>820800</v>
      </c>
      <c r="AA53" s="9">
        <f>'COGS-INVENTORY_CWS'!AA69</f>
        <v>1080000</v>
      </c>
      <c r="AB53" s="9">
        <f>'COGS-INVENTORY_CWS'!AB69</f>
        <v>1087560</v>
      </c>
      <c r="AC53" s="9">
        <f>'COGS-INVENTORY_CWS'!AC69</f>
        <v>1078920</v>
      </c>
      <c r="AD53" s="9">
        <f>'COGS-INVENTORY_CWS'!AD69</f>
        <v>1185840</v>
      </c>
      <c r="AE53" s="9">
        <f>'COGS-INVENTORY_CWS'!AE69</f>
        <v>1137240</v>
      </c>
      <c r="AF53" s="9">
        <f>'COGS-INVENTORY_CWS'!AF69</f>
        <v>1078920</v>
      </c>
      <c r="AG53" s="9">
        <f>'COGS-INVENTORY_CWS'!AG69</f>
        <v>1020600</v>
      </c>
      <c r="AH53" s="9">
        <f>'COGS-INVENTORY_CWS'!AH69</f>
        <v>913680</v>
      </c>
      <c r="AI53" s="9">
        <f>'COGS-INVENTORY_CWS'!AI69</f>
        <v>913680</v>
      </c>
      <c r="AJ53" s="9">
        <f>'COGS-INVENTORY_CWS'!AJ69</f>
        <v>738720</v>
      </c>
      <c r="AK53" s="9">
        <f>'COGS-INVENTORY_CWS'!AK69</f>
        <v>583200</v>
      </c>
      <c r="AL53" s="9">
        <f>'COGS-INVENTORY_CWS'!AL69</f>
        <v>787320</v>
      </c>
      <c r="AM53" s="9">
        <f>'COGS-INVENTORY_CWS'!AM69</f>
        <v>1030320</v>
      </c>
      <c r="AN53" s="9">
        <f>'COGS-INVENTORY_CWS'!AN69</f>
        <v>1034208</v>
      </c>
      <c r="AO53" s="9">
        <f>'COGS-INVENTORY_CWS'!AO69</f>
        <v>1032264</v>
      </c>
      <c r="AP53" s="9">
        <f>'COGS-INVENTORY_CWS'!AP69</f>
        <v>1137240</v>
      </c>
      <c r="AQ53" s="9">
        <f>'COGS-INVENTORY_CWS'!AQ69</f>
        <v>1084752</v>
      </c>
      <c r="AR53" s="9">
        <f>'COGS-INVENTORY_CWS'!AR69</f>
        <v>1032264</v>
      </c>
      <c r="AS53" s="9">
        <f>'COGS-INVENTORY_CWS'!AS69</f>
        <v>979776</v>
      </c>
      <c r="AT53" s="9">
        <f>'COGS-INVENTORY_CWS'!AT69</f>
        <v>874800</v>
      </c>
      <c r="AU53" s="9">
        <f>'COGS-INVENTORY_CWS'!AU69</f>
        <v>874800</v>
      </c>
      <c r="AV53" s="9">
        <f>'COGS-INVENTORY_CWS'!AV69</f>
        <v>708588</v>
      </c>
      <c r="AW53" s="9">
        <f>'COGS-INVENTORY_CWS'!AW69</f>
        <v>559872</v>
      </c>
      <c r="AX53" s="9">
        <f>'COGS-INVENTORY_CWS'!AX69</f>
        <v>752328</v>
      </c>
      <c r="AY53" s="9">
        <f>'COGS-INVENTORY_CWS'!AY69</f>
        <v>979776</v>
      </c>
      <c r="AZ53" s="9">
        <f>'COGS-INVENTORY_CWS'!AZ69</f>
        <v>980650.8</v>
      </c>
      <c r="BA53" s="9">
        <f>'COGS-INVENTORY_CWS'!BA69</f>
        <v>984150</v>
      </c>
      <c r="BB53" s="9">
        <f>'COGS-INVENTORY_CWS'!BB69</f>
        <v>1086501.5999999999</v>
      </c>
      <c r="BC53" s="9">
        <f>'COGS-INVENTORY_CWS'!BC69</f>
        <v>1031389.2</v>
      </c>
      <c r="BD53" s="9">
        <f>'COGS-INVENTORY_CWS'!BD69</f>
        <v>984149.99999999988</v>
      </c>
      <c r="BE53" s="9">
        <f>'COGS-INVENTORY_CWS'!BE69</f>
        <v>936910.79999999981</v>
      </c>
      <c r="BF53" s="9">
        <f>'COGS-INVENTORY_CWS'!BF69</f>
        <v>834559.2</v>
      </c>
      <c r="BG53" s="9">
        <f>'COGS-INVENTORY_CWS'!BG69</f>
        <v>834559.19999999984</v>
      </c>
      <c r="BH53" s="9">
        <f>'COGS-INVENTORY_CWS'!BH69</f>
        <v>677095.19999999984</v>
      </c>
      <c r="BI53" s="9">
        <f>'COGS-INVENTORY_CWS'!BI69</f>
        <v>4196415.6000000006</v>
      </c>
      <c r="BJ53" s="9">
        <f>'COGS-INVENTORY_CWS'!BJ69</f>
        <v>7873200.0000000009</v>
      </c>
      <c r="BK53" s="9">
        <f>'COGS-INVENTORY_CWS'!BK69</f>
        <v>9054180</v>
      </c>
    </row>
    <row r="55" spans="2:66" x14ac:dyDescent="0.15">
      <c r="C55" s="75"/>
      <c r="D55" s="369" t="s">
        <v>35</v>
      </c>
      <c r="E55" s="369"/>
      <c r="F55" s="369"/>
      <c r="G55" s="369"/>
      <c r="H55" s="369"/>
      <c r="I55" s="369"/>
      <c r="J55" s="369"/>
      <c r="K55" s="369"/>
      <c r="L55" s="369"/>
      <c r="M55" s="369"/>
      <c r="N55" s="369"/>
      <c r="O55" s="369"/>
      <c r="P55" s="369" t="s">
        <v>36</v>
      </c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 t="s">
        <v>37</v>
      </c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 t="s">
        <v>38</v>
      </c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 t="s">
        <v>39</v>
      </c>
      <c r="BA55" s="369"/>
      <c r="BB55" s="369"/>
      <c r="BC55" s="369"/>
      <c r="BD55" s="369"/>
      <c r="BE55" s="369"/>
      <c r="BF55" s="369"/>
      <c r="BG55" s="369"/>
      <c r="BH55" s="369"/>
      <c r="BI55" s="369"/>
      <c r="BJ55" s="369"/>
      <c r="BK55" s="369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96000</v>
      </c>
      <c r="E58" s="9">
        <f>'COGS-INVENTORY_CWS'!E48</f>
        <v>204000</v>
      </c>
      <c r="F58" s="9">
        <f>'COGS-INVENTORY_CWS'!F48</f>
        <v>324000</v>
      </c>
      <c r="G58" s="9">
        <f>'COGS-INVENTORY_CWS'!G48</f>
        <v>324000</v>
      </c>
      <c r="H58" s="9">
        <f>'COGS-INVENTORY_CWS'!H48</f>
        <v>324000</v>
      </c>
      <c r="I58" s="9">
        <f>'COGS-INVENTORY_CWS'!I48</f>
        <v>288000</v>
      </c>
      <c r="J58" s="9">
        <f>'COGS-INVENTORY_CWS'!J48</f>
        <v>276000</v>
      </c>
      <c r="K58" s="9">
        <f>'COGS-INVENTORY_CWS'!K48</f>
        <v>252000</v>
      </c>
      <c r="L58" s="9">
        <f>'COGS-INVENTORY_CWS'!L48</f>
        <v>216000</v>
      </c>
      <c r="M58" s="9">
        <f>'COGS-INVENTORY_CWS'!M48</f>
        <v>324000</v>
      </c>
      <c r="N58" s="9">
        <f>'COGS-INVENTORY_CWS'!N48</f>
        <v>552000</v>
      </c>
      <c r="O58" s="9">
        <f>'COGS-INVENTORY_CWS'!O48</f>
        <v>852000</v>
      </c>
      <c r="P58" s="9">
        <f>'COGS-INVENTORY_CWS'!P48</f>
        <v>992400</v>
      </c>
      <c r="Q58" s="9">
        <f>'COGS-INVENTORY_CWS'!Q48</f>
        <v>1057200</v>
      </c>
      <c r="R58" s="9">
        <f>'COGS-INVENTORY_CWS'!R48</f>
        <v>1122000</v>
      </c>
      <c r="S58" s="9">
        <f>'COGS-INVENTORY_CWS'!S48</f>
        <v>1122000</v>
      </c>
      <c r="T58" s="9">
        <f>'COGS-INVENTORY_CWS'!T48</f>
        <v>1122000</v>
      </c>
      <c r="U58" s="9">
        <f>'COGS-INVENTORY_CWS'!U48</f>
        <v>1024800</v>
      </c>
      <c r="V58" s="9">
        <f>'COGS-INVENTORY_CWS'!V48</f>
        <v>992400</v>
      </c>
      <c r="W58" s="9">
        <f>'COGS-INVENTORY_CWS'!W48</f>
        <v>927600</v>
      </c>
      <c r="X58" s="9">
        <f>'COGS-INVENTORY_CWS'!X48</f>
        <v>819600</v>
      </c>
      <c r="Y58" s="9">
        <f>'COGS-INVENTORY_CWS'!Y48</f>
        <v>852000</v>
      </c>
      <c r="Z58" s="9">
        <f>'COGS-INVENTORY_CWS'!Z48</f>
        <v>1078800</v>
      </c>
      <c r="AA58" s="9">
        <f>'COGS-INVENTORY_CWS'!AA48</f>
        <v>1478400</v>
      </c>
      <c r="AB58" s="9">
        <f>'COGS-INVENTORY_CWS'!AB48</f>
        <v>1711680</v>
      </c>
      <c r="AC58" s="9">
        <f>'COGS-INVENTORY_CWS'!AC48</f>
        <v>1818600</v>
      </c>
      <c r="AD58" s="9">
        <f>'COGS-INVENTORY_CWS'!AD48</f>
        <v>1925520</v>
      </c>
      <c r="AE58" s="9">
        <f>'COGS-INVENTORY_CWS'!AE48</f>
        <v>1925520</v>
      </c>
      <c r="AF58" s="9">
        <f>'COGS-INVENTORY_CWS'!AF48</f>
        <v>1925520</v>
      </c>
      <c r="AG58" s="9">
        <f>'COGS-INVENTORY_CWS'!AG48</f>
        <v>1760280</v>
      </c>
      <c r="AH58" s="9">
        <f>'COGS-INVENTORY_CWS'!AH48</f>
        <v>1701960</v>
      </c>
      <c r="AI58" s="9">
        <f>'COGS-INVENTORY_CWS'!AI48</f>
        <v>1595040</v>
      </c>
      <c r="AJ58" s="9">
        <f>'COGS-INVENTORY_CWS'!AJ48</f>
        <v>1420080</v>
      </c>
      <c r="AK58" s="9">
        <f>'COGS-INVENTORY_CWS'!AK48</f>
        <v>1264560</v>
      </c>
      <c r="AL58" s="9">
        <f>'COGS-INVENTORY_CWS'!AL48</f>
        <v>1293720</v>
      </c>
      <c r="AM58" s="9">
        <f>'COGS-INVENTORY_CWS'!AM48</f>
        <v>1556160</v>
      </c>
      <c r="AN58" s="9">
        <f>'COGS-INVENTORY_CWS'!AN48</f>
        <v>1774860</v>
      </c>
      <c r="AO58" s="9">
        <f>'COGS-INVENTORY_CWS'!AO48</f>
        <v>1879836</v>
      </c>
      <c r="AP58" s="9">
        <f>'COGS-INVENTORY_CWS'!AP48</f>
        <v>1984812</v>
      </c>
      <c r="AQ58" s="9">
        <f>'COGS-INVENTORY_CWS'!AQ48</f>
        <v>1984812</v>
      </c>
      <c r="AR58" s="9">
        <f>'COGS-INVENTORY_CWS'!AR48</f>
        <v>1984812</v>
      </c>
      <c r="AS58" s="9">
        <f>'COGS-INVENTORY_CWS'!AS48</f>
        <v>1827348</v>
      </c>
      <c r="AT58" s="9">
        <f>'COGS-INVENTORY_CWS'!AT48</f>
        <v>1774860</v>
      </c>
      <c r="AU58" s="9">
        <f>'COGS-INVENTORY_CWS'!AU48</f>
        <v>1669884</v>
      </c>
      <c r="AV58" s="9">
        <f>'COGS-INVENTORY_CWS'!AV48</f>
        <v>1503672</v>
      </c>
      <c r="AW58" s="9">
        <f>'COGS-INVENTORY_CWS'!AW48</f>
        <v>1354956</v>
      </c>
      <c r="AX58" s="9">
        <f>'COGS-INVENTORY_CWS'!AX48</f>
        <v>1381200</v>
      </c>
      <c r="AY58" s="9">
        <f>'COGS-INVENTORY_CWS'!AY48</f>
        <v>1626144</v>
      </c>
      <c r="AZ58" s="9">
        <f>'COGS-INVENTORY_CWS'!AZ48</f>
        <v>1830847.2</v>
      </c>
      <c r="BA58" s="9">
        <f>'COGS-INVENTORY_CWS'!BA48</f>
        <v>1933198.8</v>
      </c>
      <c r="BB58" s="9">
        <f>'COGS-INVENTORY_CWS'!BB48</f>
        <v>2035550.4000000001</v>
      </c>
      <c r="BC58" s="9">
        <f>'COGS-INVENTORY_CWS'!BC48</f>
        <v>2035550.4000000001</v>
      </c>
      <c r="BD58" s="9">
        <f>'COGS-INVENTORY_CWS'!BD48</f>
        <v>2035550.4000000001</v>
      </c>
      <c r="BE58" s="9">
        <f>'COGS-INVENTORY_CWS'!BE48</f>
        <v>1885959.6</v>
      </c>
      <c r="BF58" s="9">
        <f>'COGS-INVENTORY_CWS'!BF48</f>
        <v>1838720.4000000001</v>
      </c>
      <c r="BG58" s="9">
        <f>'COGS-INVENTORY_CWS'!BG48</f>
        <v>1736368.8</v>
      </c>
      <c r="BH58" s="9">
        <f>'COGS-INVENTORY_CWS'!BH48</f>
        <v>1578904.8</v>
      </c>
      <c r="BI58" s="9">
        <f>'COGS-INVENTORY_CWS'!BI48</f>
        <v>5098225.2</v>
      </c>
      <c r="BJ58" s="9">
        <f>'COGS-INVENTORY_CWS'!BJ48</f>
        <v>8617545.5999999996</v>
      </c>
      <c r="BK58" s="9">
        <f>'COGS-INVENTORY_CWS'!BK48</f>
        <v>13475310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96000</v>
      </c>
      <c r="E59" s="9">
        <f>'COGS-INVENTORY_CWS'!E69</f>
        <v>204000</v>
      </c>
      <c r="F59" s="9">
        <f>'COGS-INVENTORY_CWS'!F69</f>
        <v>228000</v>
      </c>
      <c r="G59" s="9">
        <f>'COGS-INVENTORY_CWS'!G69</f>
        <v>216000</v>
      </c>
      <c r="H59" s="9">
        <f>'COGS-INVENTORY_CWS'!H69</f>
        <v>204000</v>
      </c>
      <c r="I59" s="9">
        <f>'COGS-INVENTORY_CWS'!I69</f>
        <v>192000</v>
      </c>
      <c r="J59" s="9">
        <f>'COGS-INVENTORY_CWS'!J69</f>
        <v>168000</v>
      </c>
      <c r="K59" s="9">
        <f>'COGS-INVENTORY_CWS'!K69</f>
        <v>168000</v>
      </c>
      <c r="L59" s="9">
        <f>'COGS-INVENTORY_CWS'!L69</f>
        <v>132000</v>
      </c>
      <c r="M59" s="9">
        <f>'COGS-INVENTORY_CWS'!M69</f>
        <v>240000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661200</v>
      </c>
      <c r="Q59" s="9">
        <f>'COGS-INVENTORY_CWS'!Q69</f>
        <v>658800</v>
      </c>
      <c r="R59" s="9">
        <f>'COGS-INVENTORY_CWS'!R69</f>
        <v>723600</v>
      </c>
      <c r="S59" s="9">
        <f>'COGS-INVENTORY_CWS'!S69</f>
        <v>691200</v>
      </c>
      <c r="T59" s="9">
        <f>'COGS-INVENTORY_CWS'!T69</f>
        <v>658800</v>
      </c>
      <c r="U59" s="9">
        <f>'COGS-INVENTORY_CWS'!U69</f>
        <v>626400</v>
      </c>
      <c r="V59" s="9">
        <f>'COGS-INVENTORY_CWS'!V69</f>
        <v>561600</v>
      </c>
      <c r="W59" s="9">
        <f>'COGS-INVENTORY_CWS'!W69</f>
        <v>561600</v>
      </c>
      <c r="X59" s="9">
        <f>'COGS-INVENTORY_CWS'!X69</f>
        <v>453600</v>
      </c>
      <c r="Y59" s="9">
        <f>'COGS-INVENTORY_CWS'!Y69</f>
        <v>486000</v>
      </c>
      <c r="Z59" s="9">
        <f>'COGS-INVENTORY_CWS'!Z69</f>
        <v>820800</v>
      </c>
      <c r="AA59" s="9">
        <f>'COGS-INVENTORY_CWS'!AA69</f>
        <v>1080000</v>
      </c>
      <c r="AB59" s="9">
        <f>'COGS-INVENTORY_CWS'!AB69</f>
        <v>1087560</v>
      </c>
      <c r="AC59" s="9">
        <f>'COGS-INVENTORY_CWS'!AC69</f>
        <v>1078920</v>
      </c>
      <c r="AD59" s="9">
        <f>'COGS-INVENTORY_CWS'!AD69</f>
        <v>1185840</v>
      </c>
      <c r="AE59" s="9">
        <f>'COGS-INVENTORY_CWS'!AE69</f>
        <v>1137240</v>
      </c>
      <c r="AF59" s="9">
        <f>'COGS-INVENTORY_CWS'!AF69</f>
        <v>1078920</v>
      </c>
      <c r="AG59" s="9">
        <f>'COGS-INVENTORY_CWS'!AG69</f>
        <v>1020600</v>
      </c>
      <c r="AH59" s="9">
        <f>'COGS-INVENTORY_CWS'!AH69</f>
        <v>913680</v>
      </c>
      <c r="AI59" s="9">
        <f>'COGS-INVENTORY_CWS'!AI69</f>
        <v>913680</v>
      </c>
      <c r="AJ59" s="9">
        <f>'COGS-INVENTORY_CWS'!AJ69</f>
        <v>738720</v>
      </c>
      <c r="AK59" s="9">
        <f>'COGS-INVENTORY_CWS'!AK69</f>
        <v>583200</v>
      </c>
      <c r="AL59" s="9">
        <f>'COGS-INVENTORY_CWS'!AL69</f>
        <v>787320</v>
      </c>
      <c r="AM59" s="9">
        <f>'COGS-INVENTORY_CWS'!AM69</f>
        <v>1030320</v>
      </c>
      <c r="AN59" s="9">
        <f>'COGS-INVENTORY_CWS'!AN69</f>
        <v>1034208</v>
      </c>
      <c r="AO59" s="9">
        <f>'COGS-INVENTORY_CWS'!AO69</f>
        <v>1032264</v>
      </c>
      <c r="AP59" s="9">
        <f>'COGS-INVENTORY_CWS'!AP69</f>
        <v>1137240</v>
      </c>
      <c r="AQ59" s="9">
        <f>'COGS-INVENTORY_CWS'!AQ69</f>
        <v>1084752</v>
      </c>
      <c r="AR59" s="9">
        <f>'COGS-INVENTORY_CWS'!AR69</f>
        <v>1032264</v>
      </c>
      <c r="AS59" s="9">
        <f>'COGS-INVENTORY_CWS'!AS69</f>
        <v>979776</v>
      </c>
      <c r="AT59" s="9">
        <f>'COGS-INVENTORY_CWS'!AT69</f>
        <v>874800</v>
      </c>
      <c r="AU59" s="9">
        <f>'COGS-INVENTORY_CWS'!AU69</f>
        <v>874800</v>
      </c>
      <c r="AV59" s="9">
        <f>'COGS-INVENTORY_CWS'!AV69</f>
        <v>708588</v>
      </c>
      <c r="AW59" s="9">
        <f>'COGS-INVENTORY_CWS'!AW69</f>
        <v>559872</v>
      </c>
      <c r="AX59" s="9">
        <f>'COGS-INVENTORY_CWS'!AX69</f>
        <v>752328</v>
      </c>
      <c r="AY59" s="9">
        <f>'COGS-INVENTORY_CWS'!AY69</f>
        <v>979776</v>
      </c>
      <c r="AZ59" s="9">
        <f>'COGS-INVENTORY_CWS'!AZ69</f>
        <v>980650.8</v>
      </c>
      <c r="BA59" s="9">
        <f>'COGS-INVENTORY_CWS'!BA69</f>
        <v>984150</v>
      </c>
      <c r="BB59" s="9">
        <f>'COGS-INVENTORY_CWS'!BB69</f>
        <v>1086501.5999999999</v>
      </c>
      <c r="BC59" s="9">
        <f>'COGS-INVENTORY_CWS'!BC69</f>
        <v>1031389.2</v>
      </c>
      <c r="BD59" s="9">
        <f>'COGS-INVENTORY_CWS'!BD69</f>
        <v>984149.99999999988</v>
      </c>
      <c r="BE59" s="9">
        <f>'COGS-INVENTORY_CWS'!BE69</f>
        <v>936910.79999999981</v>
      </c>
      <c r="BF59" s="9">
        <f>'COGS-INVENTORY_CWS'!BF69</f>
        <v>834559.2</v>
      </c>
      <c r="BG59" s="9">
        <f>'COGS-INVENTORY_CWS'!BG69</f>
        <v>834559.19999999984</v>
      </c>
      <c r="BH59" s="9">
        <f>'COGS-INVENTORY_CWS'!BH69</f>
        <v>677095.19999999984</v>
      </c>
      <c r="BI59" s="9">
        <f>'COGS-INVENTORY_CWS'!BI69</f>
        <v>4196415.6000000006</v>
      </c>
      <c r="BJ59" s="9">
        <f>'COGS-INVENTORY_CWS'!BJ69</f>
        <v>7873200.0000000009</v>
      </c>
      <c r="BK59" s="9">
        <f>'COGS-INVENTORY_CWS'!BK69</f>
        <v>9054180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1"/>
  <sheetViews>
    <sheetView tabSelected="1" zoomScale="120" zoomScaleNormal="12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K16" sqref="K16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7" width="5.6640625" bestFit="1" customWidth="1"/>
    <col min="8" max="15" width="12.1640625" bestFit="1" customWidth="1"/>
    <col min="16" max="16" width="11.1640625" bestFit="1" customWidth="1"/>
    <col min="17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tr">
        <f>'COGS-PRICE-MARGIN_CWS'!B3</f>
        <v>Producto Diario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'REV-SALES-FCAST_CWS'!C38</f>
        <v>0</v>
      </c>
      <c r="F6" s="169">
        <f>'REV-SALES-FCAST_CWS'!D38</f>
        <v>0</v>
      </c>
      <c r="G6" s="169">
        <f>'REV-SALES-FCAST_CWS'!E38</f>
        <v>0</v>
      </c>
      <c r="H6" s="169">
        <f>'REV-SALES-FCAST_CWS'!F38</f>
        <v>8</v>
      </c>
      <c r="I6" s="169">
        <f>'REV-SALES-FCAST_CWS'!G38</f>
        <v>9</v>
      </c>
      <c r="J6" s="169">
        <f>'REV-SALES-FCAST_CWS'!H38</f>
        <v>10</v>
      </c>
      <c r="K6" s="169">
        <f>'REV-SALES-FCAST_CWS'!I38</f>
        <v>8</v>
      </c>
      <c r="L6" s="169">
        <f>'REV-SALES-FCAST_CWS'!J38</f>
        <v>9</v>
      </c>
      <c r="M6" s="169">
        <f>'REV-SALES-FCAST_CWS'!K38</f>
        <v>7</v>
      </c>
      <c r="N6" s="169">
        <f>'REV-SALES-FCAST_CWS'!L38</f>
        <v>7</v>
      </c>
      <c r="O6" s="169">
        <f>'REV-SALES-FCAST_CWS'!M38</f>
        <v>7</v>
      </c>
      <c r="P6" s="169">
        <f>'REV-SALES-FCAST_CWS'!N38</f>
        <v>4</v>
      </c>
      <c r="Q6" s="169">
        <f>'REV-SALES-FCAST_CWS'!C42</f>
        <v>16</v>
      </c>
      <c r="R6" s="169">
        <f>'REV-SALES-FCAST_CWS'!D42</f>
        <v>26</v>
      </c>
      <c r="S6" s="169">
        <f>'REV-SALES-FCAST_CWS'!E42</f>
        <v>29</v>
      </c>
      <c r="T6" s="169">
        <f>'REV-SALES-FCAST_CWS'!F42</f>
        <v>29</v>
      </c>
      <c r="U6" s="169">
        <f>'REV-SALES-FCAST_CWS'!G42</f>
        <v>32</v>
      </c>
      <c r="V6" s="169">
        <f>'REV-SALES-FCAST_CWS'!H42</f>
        <v>35</v>
      </c>
      <c r="W6" s="169">
        <f>'REV-SALES-FCAST_CWS'!I42</f>
        <v>29</v>
      </c>
      <c r="X6" s="169">
        <f>'REV-SALES-FCAST_CWS'!J42</f>
        <v>32</v>
      </c>
      <c r="Y6" s="169">
        <f>'REV-SALES-FCAST_CWS'!K42</f>
        <v>26</v>
      </c>
      <c r="Z6" s="169">
        <f>'REV-SALES-FCAST_CWS'!L42</f>
        <v>26</v>
      </c>
      <c r="AA6" s="169">
        <f>'REV-SALES-FCAST_CWS'!M42</f>
        <v>26</v>
      </c>
      <c r="AB6" s="169">
        <f>'REV-SALES-FCAST_CWS'!N42</f>
        <v>16</v>
      </c>
      <c r="AC6" s="169">
        <f>'REV-SALES-FCAST_CWS'!C46</f>
        <v>29</v>
      </c>
      <c r="AD6" s="169">
        <f>'REV-SALES-FCAST_CWS'!D46</f>
        <v>47</v>
      </c>
      <c r="AE6" s="169">
        <f>'REV-SALES-FCAST_CWS'!E46</f>
        <v>53</v>
      </c>
      <c r="AF6" s="169">
        <f>'REV-SALES-FCAST_CWS'!F46</f>
        <v>53</v>
      </c>
      <c r="AG6" s="169">
        <f>'REV-SALES-FCAST_CWS'!G46</f>
        <v>58</v>
      </c>
      <c r="AH6" s="169">
        <f>'REV-SALES-FCAST_CWS'!H46</f>
        <v>64</v>
      </c>
      <c r="AI6" s="169">
        <f>'REV-SALES-FCAST_CWS'!I46</f>
        <v>53</v>
      </c>
      <c r="AJ6" s="169">
        <f>'REV-SALES-FCAST_CWS'!J46</f>
        <v>58</v>
      </c>
      <c r="AK6" s="169">
        <f>'REV-SALES-FCAST_CWS'!K46</f>
        <v>47</v>
      </c>
      <c r="AL6" s="169">
        <f>'REV-SALES-FCAST_CWS'!L46</f>
        <v>47</v>
      </c>
      <c r="AM6" s="169">
        <f>'REV-SALES-FCAST_CWS'!M46</f>
        <v>47</v>
      </c>
      <c r="AN6" s="169">
        <f>'REV-SALES-FCAST_CWS'!N46</f>
        <v>29</v>
      </c>
      <c r="AO6" s="169">
        <f>'REV-SALES-FCAST_CWS'!C50</f>
        <v>31</v>
      </c>
      <c r="AP6" s="169">
        <f>'REV-SALES-FCAST_CWS'!D50</f>
        <v>50</v>
      </c>
      <c r="AQ6" s="169">
        <f>'REV-SALES-FCAST_CWS'!E50</f>
        <v>56</v>
      </c>
      <c r="AR6" s="169">
        <f>'REV-SALES-FCAST_CWS'!F50</f>
        <v>56</v>
      </c>
      <c r="AS6" s="169">
        <f>'REV-SALES-FCAST_CWS'!G50</f>
        <v>62</v>
      </c>
      <c r="AT6" s="169">
        <f>'REV-SALES-FCAST_CWS'!H50</f>
        <v>68</v>
      </c>
      <c r="AU6" s="169">
        <f>'REV-SALES-FCAST_CWS'!I50</f>
        <v>56</v>
      </c>
      <c r="AV6" s="169">
        <f>'REV-SALES-FCAST_CWS'!J50</f>
        <v>62</v>
      </c>
      <c r="AW6" s="169">
        <f>'REV-SALES-FCAST_CWS'!K50</f>
        <v>50</v>
      </c>
      <c r="AX6" s="169">
        <f>'REV-SALES-FCAST_CWS'!L50</f>
        <v>50</v>
      </c>
      <c r="AY6" s="169">
        <f>'REV-SALES-FCAST_CWS'!M50</f>
        <v>50</v>
      </c>
      <c r="AZ6" s="169">
        <f>'REV-SALES-FCAST_CWS'!N50</f>
        <v>31</v>
      </c>
      <c r="BA6" s="169">
        <f>'REV-SALES-FCAST_CWS'!C54</f>
        <v>33</v>
      </c>
      <c r="BB6" s="169">
        <f>'REV-SALES-FCAST_CWS'!D54</f>
        <v>53</v>
      </c>
      <c r="BC6" s="169">
        <f>'REV-SALES-FCAST_CWS'!E54</f>
        <v>59</v>
      </c>
      <c r="BD6" s="169">
        <f>'REV-SALES-FCAST_CWS'!F54</f>
        <v>59</v>
      </c>
      <c r="BE6" s="169">
        <f>'REV-SALES-FCAST_CWS'!G54</f>
        <v>66</v>
      </c>
      <c r="BF6" s="169">
        <f>'REV-SALES-FCAST_CWS'!H54</f>
        <v>72</v>
      </c>
      <c r="BG6" s="169">
        <f>'REV-SALES-FCAST_CWS'!I54</f>
        <v>59</v>
      </c>
      <c r="BH6" s="169">
        <f>'REV-SALES-FCAST_CWS'!J54</f>
        <v>66</v>
      </c>
      <c r="BI6" s="169">
        <f>'REV-SALES-FCAST_CWS'!K54</f>
        <v>53</v>
      </c>
      <c r="BJ6" s="169">
        <f>'REV-SALES-FCAST_CWS'!L54</f>
        <v>53</v>
      </c>
      <c r="BK6" s="169">
        <f>'REV-SALES-FCAST_CWS'!M54</f>
        <v>53</v>
      </c>
      <c r="BL6" s="169">
        <f>'REV-SALES-FCAST_CWS'!N54</f>
        <v>33</v>
      </c>
      <c r="BM6" s="317">
        <f>SUM(E6:BL6)</f>
        <v>2257</v>
      </c>
    </row>
    <row r="7" spans="2:65" x14ac:dyDescent="0.15">
      <c r="B7" s="47" t="s">
        <v>322</v>
      </c>
      <c r="C7" s="47"/>
      <c r="E7" s="97">
        <f>'COGS-PRICE-MARGIN_CWS'!$C4*E6</f>
        <v>0</v>
      </c>
      <c r="F7" s="97">
        <f>'COGS-PRICE-MARGIN_CWS'!$C4*F6</f>
        <v>0</v>
      </c>
      <c r="G7" s="97">
        <f>'COGS-PRICE-MARGIN_CWS'!$C4*G6</f>
        <v>0</v>
      </c>
      <c r="H7" s="97">
        <f>'COGS-PRICE-MARGIN_CWS'!$C4*H6</f>
        <v>144000</v>
      </c>
      <c r="I7" s="97">
        <f>'COGS-PRICE-MARGIN_CWS'!$C4*I6</f>
        <v>162000</v>
      </c>
      <c r="J7" s="97">
        <f>'COGS-PRICE-MARGIN_CWS'!$C4*J6</f>
        <v>180000</v>
      </c>
      <c r="K7" s="97">
        <f>'COGS-PRICE-MARGIN_CWS'!$C4*K6</f>
        <v>144000</v>
      </c>
      <c r="L7" s="97">
        <f>'COGS-PRICE-MARGIN_CWS'!$C4*L6</f>
        <v>162000</v>
      </c>
      <c r="M7" s="97">
        <f>'COGS-PRICE-MARGIN_CWS'!$C4*M6</f>
        <v>126000</v>
      </c>
      <c r="N7" s="97">
        <f>'COGS-PRICE-MARGIN_CWS'!$C4*N6</f>
        <v>126000</v>
      </c>
      <c r="O7" s="97">
        <f>'COGS-PRICE-MARGIN_CWS'!$C4*O6</f>
        <v>126000</v>
      </c>
      <c r="P7" s="97">
        <f>'COGS-PRICE-MARGIN_CWS'!$C4*P6</f>
        <v>72000</v>
      </c>
      <c r="Q7" s="97">
        <f>'COGS-PRICE-MARGIN_CWS'!$C36*Q6</f>
        <v>316800</v>
      </c>
      <c r="R7" s="97">
        <f>'COGS-PRICE-MARGIN_CWS'!$C36*R6</f>
        <v>514800</v>
      </c>
      <c r="S7" s="97">
        <f>'COGS-PRICE-MARGIN_CWS'!$C36*S6</f>
        <v>574200</v>
      </c>
      <c r="T7" s="97">
        <f>'COGS-PRICE-MARGIN_CWS'!$C36*T6</f>
        <v>574200</v>
      </c>
      <c r="U7" s="97">
        <f>'COGS-PRICE-MARGIN_CWS'!$C36*U6</f>
        <v>633600</v>
      </c>
      <c r="V7" s="97">
        <f>'COGS-PRICE-MARGIN_CWS'!$C36*V6</f>
        <v>693000</v>
      </c>
      <c r="W7" s="97">
        <f>'COGS-PRICE-MARGIN_CWS'!$C36*W6</f>
        <v>574200</v>
      </c>
      <c r="X7" s="97">
        <f>'COGS-PRICE-MARGIN_CWS'!$C36*X6</f>
        <v>633600</v>
      </c>
      <c r="Y7" s="97">
        <f>'COGS-PRICE-MARGIN_CWS'!$C36*Y6</f>
        <v>514800</v>
      </c>
      <c r="Z7" s="97">
        <f>'COGS-PRICE-MARGIN_CWS'!$C36*Z6</f>
        <v>514800</v>
      </c>
      <c r="AA7" s="97">
        <f>'COGS-PRICE-MARGIN_CWS'!$C36*AA6</f>
        <v>514800</v>
      </c>
      <c r="AB7" s="97">
        <f>'COGS-PRICE-MARGIN_CWS'!$C36*AB6</f>
        <v>316800</v>
      </c>
      <c r="AC7" s="97">
        <f>'COGS-PRICE-MARGIN_CWS'!$C57*AC6</f>
        <v>174000</v>
      </c>
      <c r="AD7" s="97">
        <f>'COGS-PRICE-MARGIN_CWS'!$C57*AD6</f>
        <v>282000</v>
      </c>
      <c r="AE7" s="97">
        <f>'COGS-PRICE-MARGIN_CWS'!$C57*AE6</f>
        <v>318000</v>
      </c>
      <c r="AF7" s="97">
        <f>'COGS-PRICE-MARGIN_CWS'!$C57*AF6</f>
        <v>318000</v>
      </c>
      <c r="AG7" s="97">
        <f>'COGS-PRICE-MARGIN_CWS'!$C57*AG6</f>
        <v>348000</v>
      </c>
      <c r="AH7" s="97">
        <f>'COGS-PRICE-MARGIN_CWS'!$C57*AH6</f>
        <v>384000</v>
      </c>
      <c r="AI7" s="97">
        <f>'COGS-PRICE-MARGIN_CWS'!$C57*AI6</f>
        <v>318000</v>
      </c>
      <c r="AJ7" s="97">
        <f>'COGS-PRICE-MARGIN_CWS'!$C57*AJ6</f>
        <v>348000</v>
      </c>
      <c r="AK7" s="97">
        <f>'COGS-PRICE-MARGIN_CWS'!$C57*AK6</f>
        <v>282000</v>
      </c>
      <c r="AL7" s="97">
        <f>'COGS-PRICE-MARGIN_CWS'!$C57*AL6</f>
        <v>282000</v>
      </c>
      <c r="AM7" s="97">
        <f>'COGS-PRICE-MARGIN_CWS'!$C57*AM6</f>
        <v>282000</v>
      </c>
      <c r="AN7" s="97">
        <f>'COGS-PRICE-MARGIN_CWS'!$C57*AN6</f>
        <v>174000</v>
      </c>
      <c r="AO7" s="97">
        <f>'COGS-PRICE-MARGIN_CWS'!$C78*AO6</f>
        <v>201500</v>
      </c>
      <c r="AP7" s="97">
        <f>'COGS-PRICE-MARGIN_CWS'!$C78*AP6</f>
        <v>325000</v>
      </c>
      <c r="AQ7" s="97">
        <f>'COGS-PRICE-MARGIN_CWS'!$C78*AQ6</f>
        <v>364000</v>
      </c>
      <c r="AR7" s="97">
        <f>'COGS-PRICE-MARGIN_CWS'!$C78*AR6</f>
        <v>364000</v>
      </c>
      <c r="AS7" s="97">
        <f>'COGS-PRICE-MARGIN_CWS'!$C78*AS6</f>
        <v>403000</v>
      </c>
      <c r="AT7" s="97">
        <f>'COGS-PRICE-MARGIN_CWS'!$C78*AT6</f>
        <v>442000</v>
      </c>
      <c r="AU7" s="97">
        <f>'COGS-PRICE-MARGIN_CWS'!$C78*AU6</f>
        <v>364000</v>
      </c>
      <c r="AV7" s="97">
        <f>'COGS-PRICE-MARGIN_CWS'!$C78*AV6</f>
        <v>403000</v>
      </c>
      <c r="AW7" s="97">
        <f>'COGS-PRICE-MARGIN_CWS'!$C78*AW6</f>
        <v>325000</v>
      </c>
      <c r="AX7" s="97">
        <f>'COGS-PRICE-MARGIN_CWS'!$C78*AX6</f>
        <v>325000</v>
      </c>
      <c r="AY7" s="97">
        <f>'COGS-PRICE-MARGIN_CWS'!$C78*AY6</f>
        <v>325000</v>
      </c>
      <c r="AZ7" s="97">
        <f>'COGS-PRICE-MARGIN_CWS'!$C78*AZ6</f>
        <v>201500</v>
      </c>
      <c r="BA7" s="97">
        <f>'COGS-PRICE-MARGIN_CWS'!$C99*BA6</f>
        <v>239250</v>
      </c>
      <c r="BB7" s="97">
        <f>'COGS-PRICE-MARGIN_CWS'!$C99*BB6</f>
        <v>384250</v>
      </c>
      <c r="BC7" s="97">
        <f>'COGS-PRICE-MARGIN_CWS'!$C99*BC6</f>
        <v>427750</v>
      </c>
      <c r="BD7" s="97">
        <f>'COGS-PRICE-MARGIN_CWS'!$C99*BD6</f>
        <v>427750</v>
      </c>
      <c r="BE7" s="97">
        <f>'COGS-PRICE-MARGIN_CWS'!$C99*BE6</f>
        <v>478500</v>
      </c>
      <c r="BF7" s="97">
        <f>'COGS-PRICE-MARGIN_CWS'!$C99*BF6</f>
        <v>522000</v>
      </c>
      <c r="BG7" s="97">
        <f>'COGS-PRICE-MARGIN_CWS'!$C99*BG6</f>
        <v>427750</v>
      </c>
      <c r="BH7" s="97">
        <f>'COGS-PRICE-MARGIN_CWS'!$C99*BH6</f>
        <v>478500</v>
      </c>
      <c r="BI7" s="97">
        <f>'COGS-PRICE-MARGIN_CWS'!$C99*BI6</f>
        <v>384250</v>
      </c>
      <c r="BJ7" s="97">
        <f>'COGS-PRICE-MARGIN_CWS'!$C99*BJ6</f>
        <v>384250</v>
      </c>
      <c r="BK7" s="97">
        <f>'COGS-PRICE-MARGIN_CWS'!$C99*BK6</f>
        <v>384250</v>
      </c>
      <c r="BL7" s="97">
        <f>'COGS-PRICE-MARGIN_CWS'!$C99*BL6</f>
        <v>239250</v>
      </c>
      <c r="BM7" s="118">
        <f>SUM(E7:BL7)</f>
        <v>19948350</v>
      </c>
    </row>
    <row r="8" spans="2:65" x14ac:dyDescent="0.15">
      <c r="B8" s="47" t="s">
        <v>351</v>
      </c>
      <c r="C8" s="47"/>
      <c r="E8" s="98">
        <f>'COGS-PRICE-MARGIN_CWS'!$D4</f>
        <v>0.09</v>
      </c>
      <c r="F8" s="98">
        <f>'COGS-PRICE-MARGIN_CWS'!$D4</f>
        <v>0.09</v>
      </c>
      <c r="G8" s="98">
        <f>'COGS-PRICE-MARGIN_CWS'!$D4</f>
        <v>0.09</v>
      </c>
      <c r="H8" s="98">
        <f>'COGS-PRICE-MARGIN_CWS'!$D4</f>
        <v>0.09</v>
      </c>
      <c r="I8" s="98">
        <f>'COGS-PRICE-MARGIN_CWS'!$D4</f>
        <v>0.09</v>
      </c>
      <c r="J8" s="98">
        <f>'COGS-PRICE-MARGIN_CWS'!$D4</f>
        <v>0.09</v>
      </c>
      <c r="K8" s="98">
        <f>'COGS-PRICE-MARGIN_CWS'!$D4</f>
        <v>0.09</v>
      </c>
      <c r="L8" s="98">
        <f>'COGS-PRICE-MARGIN_CWS'!$D4</f>
        <v>0.09</v>
      </c>
      <c r="M8" s="98">
        <f>'COGS-PRICE-MARGIN_CWS'!$D4</f>
        <v>0.09</v>
      </c>
      <c r="N8" s="98">
        <f>'COGS-PRICE-MARGIN_CWS'!$D4</f>
        <v>0.09</v>
      </c>
      <c r="O8" s="98">
        <f>'COGS-PRICE-MARGIN_CWS'!$D4</f>
        <v>0.09</v>
      </c>
      <c r="P8" s="98">
        <f>'COGS-PRICE-MARGIN_CWS'!$D4</f>
        <v>0.09</v>
      </c>
      <c r="Q8" s="98">
        <f>'COGS-PRICE-MARGIN_CWS'!$D36</f>
        <v>0.25</v>
      </c>
      <c r="R8" s="98">
        <f>'COGS-PRICE-MARGIN_CWS'!$D36</f>
        <v>0.25</v>
      </c>
      <c r="S8" s="98">
        <f>'COGS-PRICE-MARGIN_CWS'!$D36</f>
        <v>0.25</v>
      </c>
      <c r="T8" s="98">
        <f>'COGS-PRICE-MARGIN_CWS'!$D36</f>
        <v>0.25</v>
      </c>
      <c r="U8" s="98">
        <f>'COGS-PRICE-MARGIN_CWS'!$D36</f>
        <v>0.25</v>
      </c>
      <c r="V8" s="98">
        <f>'COGS-PRICE-MARGIN_CWS'!$D36</f>
        <v>0.25</v>
      </c>
      <c r="W8" s="98">
        <f>'COGS-PRICE-MARGIN_CWS'!$D36</f>
        <v>0.25</v>
      </c>
      <c r="X8" s="98">
        <f>'COGS-PRICE-MARGIN_CWS'!$D36</f>
        <v>0.25</v>
      </c>
      <c r="Y8" s="98">
        <f>'COGS-PRICE-MARGIN_CWS'!$D36</f>
        <v>0.25</v>
      </c>
      <c r="Z8" s="98">
        <f>'COGS-PRICE-MARGIN_CWS'!$D36</f>
        <v>0.25</v>
      </c>
      <c r="AA8" s="98">
        <f>'COGS-PRICE-MARGIN_CWS'!$D36</f>
        <v>0.25</v>
      </c>
      <c r="AB8" s="98">
        <f>'COGS-PRICE-MARGIN_CWS'!$D36</f>
        <v>0.25</v>
      </c>
      <c r="AC8" s="98">
        <f>'COGS-PRICE-MARGIN_CWS'!$D57</f>
        <v>0.15</v>
      </c>
      <c r="AD8" s="98">
        <f>'COGS-PRICE-MARGIN_CWS'!$D57</f>
        <v>0.15</v>
      </c>
      <c r="AE8" s="98">
        <f>'COGS-PRICE-MARGIN_CWS'!$D57</f>
        <v>0.15</v>
      </c>
      <c r="AF8" s="98">
        <f>'COGS-PRICE-MARGIN_CWS'!$D57</f>
        <v>0.15</v>
      </c>
      <c r="AG8" s="98">
        <f>'COGS-PRICE-MARGIN_CWS'!$D57</f>
        <v>0.15</v>
      </c>
      <c r="AH8" s="98">
        <f>'COGS-PRICE-MARGIN_CWS'!$D57</f>
        <v>0.15</v>
      </c>
      <c r="AI8" s="98">
        <f>'COGS-PRICE-MARGIN_CWS'!$D57</f>
        <v>0.15</v>
      </c>
      <c r="AJ8" s="98">
        <f>'COGS-PRICE-MARGIN_CWS'!$D57</f>
        <v>0.15</v>
      </c>
      <c r="AK8" s="98">
        <f>'COGS-PRICE-MARGIN_CWS'!$D57</f>
        <v>0.15</v>
      </c>
      <c r="AL8" s="98">
        <f>'COGS-PRICE-MARGIN_CWS'!$D57</f>
        <v>0.15</v>
      </c>
      <c r="AM8" s="98">
        <f>'COGS-PRICE-MARGIN_CWS'!$D57</f>
        <v>0.15</v>
      </c>
      <c r="AN8" s="98">
        <f>'COGS-PRICE-MARGIN_CWS'!$D57</f>
        <v>0.15</v>
      </c>
      <c r="AO8" s="98">
        <f>'COGS-PRICE-MARGIN_CWS'!$D78</f>
        <v>0.1</v>
      </c>
      <c r="AP8" s="98">
        <f>'COGS-PRICE-MARGIN_CWS'!$D78</f>
        <v>0.1</v>
      </c>
      <c r="AQ8" s="98">
        <f>'COGS-PRICE-MARGIN_CWS'!$D78</f>
        <v>0.1</v>
      </c>
      <c r="AR8" s="98">
        <f>'COGS-PRICE-MARGIN_CWS'!$D78</f>
        <v>0.1</v>
      </c>
      <c r="AS8" s="98">
        <f>'COGS-PRICE-MARGIN_CWS'!$D78</f>
        <v>0.1</v>
      </c>
      <c r="AT8" s="98">
        <f>'COGS-PRICE-MARGIN_CWS'!$D78</f>
        <v>0.1</v>
      </c>
      <c r="AU8" s="98">
        <f>'COGS-PRICE-MARGIN_CWS'!$D78</f>
        <v>0.1</v>
      </c>
      <c r="AV8" s="98">
        <f>'COGS-PRICE-MARGIN_CWS'!$D78</f>
        <v>0.1</v>
      </c>
      <c r="AW8" s="98">
        <f>'COGS-PRICE-MARGIN_CWS'!$D78</f>
        <v>0.1</v>
      </c>
      <c r="AX8" s="98">
        <f>'COGS-PRICE-MARGIN_CWS'!$D78</f>
        <v>0.1</v>
      </c>
      <c r="AY8" s="98">
        <f>'COGS-PRICE-MARGIN_CWS'!$D78</f>
        <v>0.1</v>
      </c>
      <c r="AZ8" s="98">
        <f>'COGS-PRICE-MARGIN_CWS'!$D78</f>
        <v>0.1</v>
      </c>
      <c r="BA8" s="98">
        <f>'COGS-PRICE-MARGIN_CWS'!$D99</f>
        <v>0.1</v>
      </c>
      <c r="BB8" s="98">
        <f>'COGS-PRICE-MARGIN_CWS'!$D99</f>
        <v>0.1</v>
      </c>
      <c r="BC8" s="98">
        <f>'COGS-PRICE-MARGIN_CWS'!$D99</f>
        <v>0.1</v>
      </c>
      <c r="BD8" s="98">
        <f>'COGS-PRICE-MARGIN_CWS'!$D99</f>
        <v>0.1</v>
      </c>
      <c r="BE8" s="98">
        <f>'COGS-PRICE-MARGIN_CWS'!$D99</f>
        <v>0.1</v>
      </c>
      <c r="BF8" s="98">
        <f>'COGS-PRICE-MARGIN_CWS'!$D99</f>
        <v>0.1</v>
      </c>
      <c r="BG8" s="98">
        <f>'COGS-PRICE-MARGIN_CWS'!$D99</f>
        <v>0.1</v>
      </c>
      <c r="BH8" s="98">
        <f>'COGS-PRICE-MARGIN_CWS'!$D99</f>
        <v>0.1</v>
      </c>
      <c r="BI8" s="98">
        <f>'COGS-PRICE-MARGIN_CWS'!$D99</f>
        <v>0.1</v>
      </c>
      <c r="BJ8" s="98">
        <f>'COGS-PRICE-MARGIN_CWS'!$D99</f>
        <v>0.1</v>
      </c>
      <c r="BK8" s="98">
        <f>'COGS-PRICE-MARGIN_CWS'!$D99</f>
        <v>0.1</v>
      </c>
      <c r="BL8" s="98">
        <f>'COGS-PRICE-MARGIN_CWS'!$D99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131040</v>
      </c>
      <c r="I10" s="99">
        <f t="shared" si="0"/>
        <v>147420</v>
      </c>
      <c r="J10" s="99">
        <f t="shared" si="0"/>
        <v>163800</v>
      </c>
      <c r="K10" s="99">
        <f t="shared" si="0"/>
        <v>131040</v>
      </c>
      <c r="L10" s="99">
        <f t="shared" si="0"/>
        <v>147420</v>
      </c>
      <c r="M10" s="99">
        <f t="shared" si="0"/>
        <v>114660</v>
      </c>
      <c r="N10" s="99">
        <f t="shared" si="0"/>
        <v>114660</v>
      </c>
      <c r="O10" s="99">
        <f t="shared" si="0"/>
        <v>114660</v>
      </c>
      <c r="P10" s="99">
        <f t="shared" si="0"/>
        <v>65520</v>
      </c>
      <c r="Q10" s="99">
        <f t="shared" si="0"/>
        <v>237600</v>
      </c>
      <c r="R10" s="99">
        <f t="shared" si="0"/>
        <v>386100</v>
      </c>
      <c r="S10" s="99">
        <f t="shared" si="0"/>
        <v>430650</v>
      </c>
      <c r="T10" s="99">
        <f t="shared" si="0"/>
        <v>430650</v>
      </c>
      <c r="U10" s="99">
        <f t="shared" si="0"/>
        <v>475200</v>
      </c>
      <c r="V10" s="99">
        <f t="shared" si="0"/>
        <v>519750</v>
      </c>
      <c r="W10" s="99">
        <f t="shared" si="0"/>
        <v>430650</v>
      </c>
      <c r="X10" s="99">
        <f t="shared" si="0"/>
        <v>475200</v>
      </c>
      <c r="Y10" s="99">
        <f t="shared" si="0"/>
        <v>386100</v>
      </c>
      <c r="Z10" s="99">
        <f t="shared" si="0"/>
        <v>386100</v>
      </c>
      <c r="AA10" s="99">
        <f t="shared" si="0"/>
        <v>386100</v>
      </c>
      <c r="AB10" s="99">
        <f t="shared" si="0"/>
        <v>237600</v>
      </c>
      <c r="AC10" s="99">
        <f t="shared" si="0"/>
        <v>147900</v>
      </c>
      <c r="AD10" s="99">
        <f t="shared" si="0"/>
        <v>239700</v>
      </c>
      <c r="AE10" s="99">
        <f t="shared" si="0"/>
        <v>270300</v>
      </c>
      <c r="AF10" s="99">
        <f t="shared" si="0"/>
        <v>270300</v>
      </c>
      <c r="AG10" s="99">
        <f t="shared" si="0"/>
        <v>295800</v>
      </c>
      <c r="AH10" s="99">
        <f t="shared" si="0"/>
        <v>326400</v>
      </c>
      <c r="AI10" s="99">
        <f t="shared" si="0"/>
        <v>270300</v>
      </c>
      <c r="AJ10" s="99">
        <f t="shared" si="0"/>
        <v>295800</v>
      </c>
      <c r="AK10" s="99">
        <f t="shared" ref="AK10:BL10" si="1">AK7*(1-AK8)</f>
        <v>239700</v>
      </c>
      <c r="AL10" s="99">
        <f t="shared" si="1"/>
        <v>239700</v>
      </c>
      <c r="AM10" s="99">
        <f t="shared" si="1"/>
        <v>239700</v>
      </c>
      <c r="AN10" s="99">
        <f t="shared" si="1"/>
        <v>147900</v>
      </c>
      <c r="AO10" s="99">
        <f t="shared" si="1"/>
        <v>181350</v>
      </c>
      <c r="AP10" s="99">
        <f t="shared" si="1"/>
        <v>292500</v>
      </c>
      <c r="AQ10" s="99">
        <f t="shared" si="1"/>
        <v>327600</v>
      </c>
      <c r="AR10" s="99">
        <f t="shared" si="1"/>
        <v>327600</v>
      </c>
      <c r="AS10" s="99">
        <f t="shared" si="1"/>
        <v>362700</v>
      </c>
      <c r="AT10" s="99">
        <f t="shared" si="1"/>
        <v>397800</v>
      </c>
      <c r="AU10" s="99">
        <f t="shared" si="1"/>
        <v>327600</v>
      </c>
      <c r="AV10" s="99">
        <f t="shared" si="1"/>
        <v>362700</v>
      </c>
      <c r="AW10" s="99">
        <f t="shared" si="1"/>
        <v>292500</v>
      </c>
      <c r="AX10" s="99">
        <f t="shared" si="1"/>
        <v>292500</v>
      </c>
      <c r="AY10" s="99">
        <f t="shared" si="1"/>
        <v>292500</v>
      </c>
      <c r="AZ10" s="99">
        <f t="shared" si="1"/>
        <v>181350</v>
      </c>
      <c r="BA10" s="99">
        <f t="shared" si="1"/>
        <v>215325</v>
      </c>
      <c r="BB10" s="99">
        <f t="shared" si="1"/>
        <v>345825</v>
      </c>
      <c r="BC10" s="99">
        <f t="shared" si="1"/>
        <v>384975</v>
      </c>
      <c r="BD10" s="99">
        <f t="shared" si="1"/>
        <v>384975</v>
      </c>
      <c r="BE10" s="99">
        <f t="shared" si="1"/>
        <v>430650</v>
      </c>
      <c r="BF10" s="99">
        <f t="shared" si="1"/>
        <v>469800</v>
      </c>
      <c r="BG10" s="99">
        <f t="shared" si="1"/>
        <v>384975</v>
      </c>
      <c r="BH10" s="99">
        <f t="shared" si="1"/>
        <v>430650</v>
      </c>
      <c r="BI10" s="99">
        <f t="shared" si="1"/>
        <v>345825</v>
      </c>
      <c r="BJ10" s="99">
        <f t="shared" si="1"/>
        <v>345825</v>
      </c>
      <c r="BK10" s="99">
        <f t="shared" si="1"/>
        <v>345825</v>
      </c>
      <c r="BL10" s="99">
        <f t="shared" si="1"/>
        <v>215325</v>
      </c>
      <c r="BM10" s="118">
        <f>SUM(E10:BL10)</f>
        <v>16834095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tr">
        <f>'COGS-PRICE-MARGIN_CWS'!B4</f>
        <v>Plato servicio</v>
      </c>
      <c r="C14" s="47"/>
      <c r="E14" s="97">
        <f>'COGS-PRICE-MARGIN_CWS'!$F4*E6</f>
        <v>0</v>
      </c>
      <c r="F14" s="97">
        <f>'COGS-PRICE-MARGIN_CWS'!$F4*F6</f>
        <v>0</v>
      </c>
      <c r="G14" s="97">
        <f>'COGS-PRICE-MARGIN_CWS'!$F4*G6</f>
        <v>0</v>
      </c>
      <c r="H14" s="97">
        <f>'COGS-PRICE-MARGIN_CWS'!$F4*H6</f>
        <v>96000</v>
      </c>
      <c r="I14" s="97">
        <f>'COGS-PRICE-MARGIN_CWS'!$F4*I6</f>
        <v>108000</v>
      </c>
      <c r="J14" s="97">
        <f>'COGS-PRICE-MARGIN_CWS'!$F4*J6</f>
        <v>120000</v>
      </c>
      <c r="K14" s="97">
        <f>'COGS-PRICE-MARGIN_CWS'!$F4*K6</f>
        <v>96000</v>
      </c>
      <c r="L14" s="97">
        <f>'COGS-PRICE-MARGIN_CWS'!$F4*L6</f>
        <v>108000</v>
      </c>
      <c r="M14" s="97">
        <f>'COGS-PRICE-MARGIN_CWS'!$F4*M6</f>
        <v>84000</v>
      </c>
      <c r="N14" s="97">
        <f>'COGS-PRICE-MARGIN_CWS'!$F4*N6</f>
        <v>84000</v>
      </c>
      <c r="O14" s="97">
        <f>'COGS-PRICE-MARGIN_CWS'!$F4*O6</f>
        <v>84000</v>
      </c>
      <c r="P14" s="97">
        <f>'COGS-PRICE-MARGIN_CWS'!$F4*P6</f>
        <v>48000</v>
      </c>
      <c r="Q14" s="97">
        <f>'COGS-PRICE-MARGIN_CWS'!$F36*Q6</f>
        <v>172800</v>
      </c>
      <c r="R14" s="97">
        <f>'COGS-PRICE-MARGIN_CWS'!$F36*R6</f>
        <v>280800</v>
      </c>
      <c r="S14" s="97">
        <f>'COGS-PRICE-MARGIN_CWS'!$F36*S6</f>
        <v>313200</v>
      </c>
      <c r="T14" s="97">
        <f>'COGS-PRICE-MARGIN_CWS'!$F36*T6</f>
        <v>313200</v>
      </c>
      <c r="U14" s="97">
        <f>'COGS-PRICE-MARGIN_CWS'!$F36*U6</f>
        <v>345600</v>
      </c>
      <c r="V14" s="97">
        <f>'COGS-PRICE-MARGIN_CWS'!$F36*V6</f>
        <v>378000</v>
      </c>
      <c r="W14" s="97">
        <f>'COGS-PRICE-MARGIN_CWS'!$F36*W6</f>
        <v>313200</v>
      </c>
      <c r="X14" s="97">
        <f>'COGS-PRICE-MARGIN_CWS'!$F36*X6</f>
        <v>345600</v>
      </c>
      <c r="Y14" s="97">
        <f>'COGS-PRICE-MARGIN_CWS'!$F36*Y6</f>
        <v>280800</v>
      </c>
      <c r="Z14" s="97">
        <f>'COGS-PRICE-MARGIN_CWS'!$F36*Z6</f>
        <v>280800</v>
      </c>
      <c r="AA14" s="97">
        <f>'COGS-PRICE-MARGIN_CWS'!$F36*AA6</f>
        <v>280800</v>
      </c>
      <c r="AB14" s="97">
        <f>'COGS-PRICE-MARGIN_CWS'!$F36*AB6</f>
        <v>172800</v>
      </c>
      <c r="AC14" s="97">
        <f>'COGS-PRICE-MARGIN_CWS'!$F57*AC6</f>
        <v>281880</v>
      </c>
      <c r="AD14" s="97">
        <f>'COGS-PRICE-MARGIN_CWS'!$F57*AD6</f>
        <v>456840</v>
      </c>
      <c r="AE14" s="97">
        <f>'COGS-PRICE-MARGIN_CWS'!$F57*AE6</f>
        <v>515160</v>
      </c>
      <c r="AF14" s="97">
        <f>'COGS-PRICE-MARGIN_CWS'!$F57*AF6</f>
        <v>515160</v>
      </c>
      <c r="AG14" s="97">
        <f>'COGS-PRICE-MARGIN_CWS'!$F57*AG6</f>
        <v>563760</v>
      </c>
      <c r="AH14" s="97">
        <f>'COGS-PRICE-MARGIN_CWS'!$F57*AH6</f>
        <v>622080</v>
      </c>
      <c r="AI14" s="97">
        <f>'COGS-PRICE-MARGIN_CWS'!$F57*AI6</f>
        <v>515160</v>
      </c>
      <c r="AJ14" s="97">
        <f>'COGS-PRICE-MARGIN_CWS'!$F57*AJ6</f>
        <v>563760</v>
      </c>
      <c r="AK14" s="97">
        <f>'COGS-PRICE-MARGIN_CWS'!$F57*AK6</f>
        <v>456840</v>
      </c>
      <c r="AL14" s="97">
        <f>'COGS-PRICE-MARGIN_CWS'!$F57*AL6</f>
        <v>456840</v>
      </c>
      <c r="AM14" s="97">
        <f>'COGS-PRICE-MARGIN_CWS'!$F57*AM6</f>
        <v>456840</v>
      </c>
      <c r="AN14" s="97">
        <f>'COGS-PRICE-MARGIN_CWS'!$F57*AN6</f>
        <v>281880</v>
      </c>
      <c r="AO14" s="97">
        <f>'COGS-PRICE-MARGIN_CWS'!$F78*AO6</f>
        <v>271188</v>
      </c>
      <c r="AP14" s="97">
        <f>'COGS-PRICE-MARGIN_CWS'!$F78*AP6</f>
        <v>437400</v>
      </c>
      <c r="AQ14" s="97">
        <f>'COGS-PRICE-MARGIN_CWS'!$F78*AQ6</f>
        <v>489888</v>
      </c>
      <c r="AR14" s="97">
        <f>'COGS-PRICE-MARGIN_CWS'!$F78*AR6</f>
        <v>489888</v>
      </c>
      <c r="AS14" s="97">
        <f>'COGS-PRICE-MARGIN_CWS'!$F78*AS6</f>
        <v>542376</v>
      </c>
      <c r="AT14" s="97">
        <f>'COGS-PRICE-MARGIN_CWS'!$F78*AT6</f>
        <v>594864</v>
      </c>
      <c r="AU14" s="97">
        <f>'COGS-PRICE-MARGIN_CWS'!$F78*AU6</f>
        <v>489888</v>
      </c>
      <c r="AV14" s="97">
        <f>'COGS-PRICE-MARGIN_CWS'!$F78*AV6</f>
        <v>542376</v>
      </c>
      <c r="AW14" s="97">
        <f>'COGS-PRICE-MARGIN_CWS'!$F78*AW6</f>
        <v>437400</v>
      </c>
      <c r="AX14" s="97">
        <f>'COGS-PRICE-MARGIN_CWS'!$F78*AX6</f>
        <v>437400</v>
      </c>
      <c r="AY14" s="97">
        <f>'COGS-PRICE-MARGIN_CWS'!$F78*AY6</f>
        <v>437400</v>
      </c>
      <c r="AZ14" s="97">
        <f>'COGS-PRICE-MARGIN_CWS'!$F78*AZ6</f>
        <v>271188</v>
      </c>
      <c r="BA14" s="97">
        <f>'COGS-PRICE-MARGIN_CWS'!$F99*BA6</f>
        <v>259815.6</v>
      </c>
      <c r="BB14" s="97">
        <f>'COGS-PRICE-MARGIN_CWS'!$F99*BB6</f>
        <v>417279.6</v>
      </c>
      <c r="BC14" s="97">
        <f>'COGS-PRICE-MARGIN_CWS'!$F99*BC6</f>
        <v>464518.8</v>
      </c>
      <c r="BD14" s="97">
        <f>'COGS-PRICE-MARGIN_CWS'!$F99*BD6</f>
        <v>464518.8</v>
      </c>
      <c r="BE14" s="97">
        <f>'COGS-PRICE-MARGIN_CWS'!$F99*BE6</f>
        <v>519631.2</v>
      </c>
      <c r="BF14" s="97">
        <f>'COGS-PRICE-MARGIN_CWS'!$F99*BF6</f>
        <v>566870.4</v>
      </c>
      <c r="BG14" s="97">
        <f>'COGS-PRICE-MARGIN_CWS'!$F99*BG6</f>
        <v>464518.8</v>
      </c>
      <c r="BH14" s="97">
        <f>'COGS-PRICE-MARGIN_CWS'!$F99*BH6</f>
        <v>519631.2</v>
      </c>
      <c r="BI14" s="97">
        <f>'COGS-PRICE-MARGIN_CWS'!$F99*BI6</f>
        <v>417279.6</v>
      </c>
      <c r="BJ14" s="97">
        <f>'COGS-PRICE-MARGIN_CWS'!$F99*BJ6</f>
        <v>417279.6</v>
      </c>
      <c r="BK14" s="97">
        <f>'COGS-PRICE-MARGIN_CWS'!$F99*BK6</f>
        <v>417279.6</v>
      </c>
      <c r="BL14" s="97">
        <f>'COGS-PRICE-MARGIN_CWS'!$F99*BL6</f>
        <v>259815.6</v>
      </c>
      <c r="BM14" s="118">
        <f>SUM(E14:BL14)</f>
        <v>20621494.800000004</v>
      </c>
    </row>
    <row r="15" spans="2:65" x14ac:dyDescent="0.15">
      <c r="B15" s="47" t="str">
        <f>'COGS-PRICE-MARGIN_CWS'!B5</f>
        <v>Individual</v>
      </c>
      <c r="C15" s="17"/>
      <c r="E15" s="97">
        <f>'COGS-PRICE-MARGIN_CWS'!$F5*E6</f>
        <v>0</v>
      </c>
      <c r="F15" s="97">
        <f>'COGS-PRICE-MARGIN_CWS'!$F5*F6</f>
        <v>0</v>
      </c>
      <c r="G15" s="97">
        <f>'COGS-PRICE-MARGIN_CWS'!$F5*G6</f>
        <v>0</v>
      </c>
      <c r="H15" s="97">
        <f>'COGS-PRICE-MARGIN_CWS'!$F5*H6</f>
        <v>4000</v>
      </c>
      <c r="I15" s="97">
        <f>'COGS-PRICE-MARGIN_CWS'!$F5*I6</f>
        <v>4500</v>
      </c>
      <c r="J15" s="97">
        <f>'COGS-PRICE-MARGIN_CWS'!$F5*J6</f>
        <v>5000</v>
      </c>
      <c r="K15" s="97">
        <f>'COGS-PRICE-MARGIN_CWS'!$F5*K6</f>
        <v>4000</v>
      </c>
      <c r="L15" s="97">
        <f>'COGS-PRICE-MARGIN_CWS'!$F5*L6</f>
        <v>4500</v>
      </c>
      <c r="M15" s="97">
        <f>'COGS-PRICE-MARGIN_CWS'!$F5*M6</f>
        <v>3500</v>
      </c>
      <c r="N15" s="97">
        <f>'COGS-PRICE-MARGIN_CWS'!$F5*N6</f>
        <v>3500</v>
      </c>
      <c r="O15" s="97">
        <f>'COGS-PRICE-MARGIN_CWS'!$F5*O6</f>
        <v>3500</v>
      </c>
      <c r="P15" s="97">
        <f>'COGS-PRICE-MARGIN_CWS'!$F5*P6</f>
        <v>2000</v>
      </c>
      <c r="Q15" s="97">
        <f>'COGS-PRICE-MARGIN_CWS'!$F37*Q6</f>
        <v>8800</v>
      </c>
      <c r="R15" s="97">
        <f>'COGS-PRICE-MARGIN_CWS'!$F37*R6</f>
        <v>14300</v>
      </c>
      <c r="S15" s="97">
        <f>'COGS-PRICE-MARGIN_CWS'!$F37*S6</f>
        <v>15950</v>
      </c>
      <c r="T15" s="97">
        <f>'COGS-PRICE-MARGIN_CWS'!$F37*T6</f>
        <v>15950</v>
      </c>
      <c r="U15" s="97">
        <f>'COGS-PRICE-MARGIN_CWS'!$F37*U6</f>
        <v>17600</v>
      </c>
      <c r="V15" s="97">
        <f>'COGS-PRICE-MARGIN_CWS'!$F37*V6</f>
        <v>19250</v>
      </c>
      <c r="W15" s="97">
        <f>'COGS-PRICE-MARGIN_CWS'!$F37*W6</f>
        <v>15950</v>
      </c>
      <c r="X15" s="97">
        <f>'COGS-PRICE-MARGIN_CWS'!$F37*X6</f>
        <v>17600</v>
      </c>
      <c r="Y15" s="97">
        <f>'COGS-PRICE-MARGIN_CWS'!$F37*Y6</f>
        <v>14300</v>
      </c>
      <c r="Z15" s="97">
        <f>'COGS-PRICE-MARGIN_CWS'!$F37*Z6</f>
        <v>14300</v>
      </c>
      <c r="AA15" s="97">
        <f>'COGS-PRICE-MARGIN_CWS'!$F37*AA6</f>
        <v>14300</v>
      </c>
      <c r="AB15" s="97">
        <f>'COGS-PRICE-MARGIN_CWS'!$F37*AB6</f>
        <v>8800</v>
      </c>
      <c r="AC15" s="97">
        <f>'COGS-PRICE-MARGIN_CWS'!$F58*AC6</f>
        <v>17545</v>
      </c>
      <c r="AD15" s="97">
        <f>'COGS-PRICE-MARGIN_CWS'!$F58*AD6</f>
        <v>28435</v>
      </c>
      <c r="AE15" s="97">
        <f>'COGS-PRICE-MARGIN_CWS'!$F58*AE6</f>
        <v>32065</v>
      </c>
      <c r="AF15" s="97">
        <f>'COGS-PRICE-MARGIN_CWS'!$F58*AF6</f>
        <v>32065</v>
      </c>
      <c r="AG15" s="97">
        <f>'COGS-PRICE-MARGIN_CWS'!$F58*AG6</f>
        <v>35090</v>
      </c>
      <c r="AH15" s="97">
        <f>'COGS-PRICE-MARGIN_CWS'!$F58*AH6</f>
        <v>38720</v>
      </c>
      <c r="AI15" s="97">
        <f>'COGS-PRICE-MARGIN_CWS'!$F58*AI6</f>
        <v>32065</v>
      </c>
      <c r="AJ15" s="97">
        <f>'COGS-PRICE-MARGIN_CWS'!$F58*AJ6</f>
        <v>35090</v>
      </c>
      <c r="AK15" s="97">
        <f>'COGS-PRICE-MARGIN_CWS'!$F58*AK6</f>
        <v>28435</v>
      </c>
      <c r="AL15" s="97">
        <f>'COGS-PRICE-MARGIN_CWS'!$F58*AL6</f>
        <v>28435</v>
      </c>
      <c r="AM15" s="97">
        <f>'COGS-PRICE-MARGIN_CWS'!$F58*AM6</f>
        <v>28435</v>
      </c>
      <c r="AN15" s="97">
        <f>'COGS-PRICE-MARGIN_CWS'!$F58*AN6</f>
        <v>17545</v>
      </c>
      <c r="AO15" s="97">
        <f>'COGS-PRICE-MARGIN_CWS'!$F79*AO6</f>
        <v>20630.5</v>
      </c>
      <c r="AP15" s="97">
        <f>'COGS-PRICE-MARGIN_CWS'!$F79*AP6</f>
        <v>33275</v>
      </c>
      <c r="AQ15" s="97">
        <f>'COGS-PRICE-MARGIN_CWS'!$F79*AQ6</f>
        <v>37268</v>
      </c>
      <c r="AR15" s="97">
        <f>'COGS-PRICE-MARGIN_CWS'!$F79*AR6</f>
        <v>37268</v>
      </c>
      <c r="AS15" s="97">
        <f>'COGS-PRICE-MARGIN_CWS'!$F79*AS6</f>
        <v>41261</v>
      </c>
      <c r="AT15" s="97">
        <f>'COGS-PRICE-MARGIN_CWS'!$F79*AT6</f>
        <v>45254</v>
      </c>
      <c r="AU15" s="97">
        <f>'COGS-PRICE-MARGIN_CWS'!$F79*AU6</f>
        <v>37268</v>
      </c>
      <c r="AV15" s="97">
        <f>'COGS-PRICE-MARGIN_CWS'!$F79*AV6</f>
        <v>41261</v>
      </c>
      <c r="AW15" s="97">
        <f>'COGS-PRICE-MARGIN_CWS'!$F79*AW6</f>
        <v>33275</v>
      </c>
      <c r="AX15" s="97">
        <f>'COGS-PRICE-MARGIN_CWS'!$F79*AX6</f>
        <v>33275</v>
      </c>
      <c r="AY15" s="97">
        <f>'COGS-PRICE-MARGIN_CWS'!$F79*AY6</f>
        <v>33275</v>
      </c>
      <c r="AZ15" s="97">
        <f>'COGS-PRICE-MARGIN_CWS'!$F79*AZ6</f>
        <v>20630.5</v>
      </c>
      <c r="BA15" s="97">
        <f>'COGS-PRICE-MARGIN_CWS'!$F100*BA6</f>
        <v>36.300000000000004</v>
      </c>
      <c r="BB15" s="97">
        <f>'COGS-PRICE-MARGIN_CWS'!$F100*BB6</f>
        <v>58.300000000000004</v>
      </c>
      <c r="BC15" s="97">
        <f>'COGS-PRICE-MARGIN_CWS'!$F100*BC6</f>
        <v>64.900000000000006</v>
      </c>
      <c r="BD15" s="97">
        <f>'COGS-PRICE-MARGIN_CWS'!$F100*BD6</f>
        <v>64.900000000000006</v>
      </c>
      <c r="BE15" s="97">
        <f>'COGS-PRICE-MARGIN_CWS'!$F100*BE6</f>
        <v>72.600000000000009</v>
      </c>
      <c r="BF15" s="97">
        <f>'COGS-PRICE-MARGIN_CWS'!$F100*BF6</f>
        <v>79.2</v>
      </c>
      <c r="BG15" s="97">
        <f>'COGS-PRICE-MARGIN_CWS'!$F100*BG6</f>
        <v>64.900000000000006</v>
      </c>
      <c r="BH15" s="97">
        <f>'COGS-PRICE-MARGIN_CWS'!$F100*BH6</f>
        <v>72.600000000000009</v>
      </c>
      <c r="BI15" s="97">
        <f>'COGS-PRICE-MARGIN_CWS'!$F100*BI6</f>
        <v>58.300000000000004</v>
      </c>
      <c r="BJ15" s="97">
        <f>'COGS-PRICE-MARGIN_CWS'!$F100*BJ6</f>
        <v>58.300000000000004</v>
      </c>
      <c r="BK15" s="97">
        <f>'COGS-PRICE-MARGIN_CWS'!$F100*BK6</f>
        <v>58.300000000000004</v>
      </c>
      <c r="BL15" s="97">
        <f>'COGS-PRICE-MARGIN_CWS'!$F100*BL6</f>
        <v>36.300000000000004</v>
      </c>
      <c r="BM15" s="118">
        <f>SUM(E15:BL15)</f>
        <v>980190.90000000026</v>
      </c>
    </row>
    <row r="16" spans="2:65" x14ac:dyDescent="0.15">
      <c r="B16" s="17" t="s">
        <v>328</v>
      </c>
      <c r="C16" s="17"/>
      <c r="E16" s="97">
        <f>'COGS-PRICE-MARGIN_CWS'!$F6*E6</f>
        <v>0</v>
      </c>
      <c r="F16" s="97">
        <f>'COGS-PRICE-MARGIN_CWS'!$F6*F6</f>
        <v>0</v>
      </c>
      <c r="G16" s="97">
        <f>'COGS-PRICE-MARGIN_CWS'!$F6*G6</f>
        <v>0</v>
      </c>
      <c r="H16" s="97">
        <f>'COGS-PRICE-MARGIN_CWS'!$F6*H6</f>
        <v>0</v>
      </c>
      <c r="I16" s="97">
        <f>'COGS-PRICE-MARGIN_CWS'!$F6*I6</f>
        <v>0</v>
      </c>
      <c r="J16" s="97">
        <f>'COGS-PRICE-MARGIN_CWS'!$F6*J6</f>
        <v>0</v>
      </c>
      <c r="K16" s="97">
        <f>'COGS-PRICE-MARGIN_CWS'!$F6*K6</f>
        <v>0</v>
      </c>
      <c r="L16" s="97">
        <f>'COGS-PRICE-MARGIN_CWS'!$F6*L6</f>
        <v>0</v>
      </c>
      <c r="M16" s="97">
        <f>'COGS-PRICE-MARGIN_CWS'!$F6*M6</f>
        <v>0</v>
      </c>
      <c r="N16" s="97">
        <f>'COGS-PRICE-MARGIN_CWS'!$F6*N6</f>
        <v>0</v>
      </c>
      <c r="O16" s="97">
        <f>'COGS-PRICE-MARGIN_CWS'!$F6*O6</f>
        <v>0</v>
      </c>
      <c r="P16" s="97">
        <f>'COGS-PRICE-MARGIN_CWS'!$F6*P6</f>
        <v>0</v>
      </c>
      <c r="Q16" s="97">
        <f>'COGS-PRICE-MARGIN_CWS'!$F38*Q6</f>
        <v>0</v>
      </c>
      <c r="R16" s="97">
        <f>'COGS-PRICE-MARGIN_CWS'!$F38*R6</f>
        <v>0</v>
      </c>
      <c r="S16" s="97">
        <f>'COGS-PRICE-MARGIN_CWS'!$F38*S6</f>
        <v>0</v>
      </c>
      <c r="T16" s="97">
        <f>'COGS-PRICE-MARGIN_CWS'!$F38*T6</f>
        <v>0</v>
      </c>
      <c r="U16" s="97">
        <f>'COGS-PRICE-MARGIN_CWS'!$F38*U6</f>
        <v>0</v>
      </c>
      <c r="V16" s="97">
        <f>'COGS-PRICE-MARGIN_CWS'!$F38*V6</f>
        <v>0</v>
      </c>
      <c r="W16" s="97">
        <f>'COGS-PRICE-MARGIN_CWS'!$F38*W6</f>
        <v>0</v>
      </c>
      <c r="X16" s="97">
        <f>'COGS-PRICE-MARGIN_CWS'!$F38*X6</f>
        <v>0</v>
      </c>
      <c r="Y16" s="97">
        <f>'COGS-PRICE-MARGIN_CWS'!$F38*Y6</f>
        <v>0</v>
      </c>
      <c r="Z16" s="97">
        <f>'COGS-PRICE-MARGIN_CWS'!$F38*Z6</f>
        <v>0</v>
      </c>
      <c r="AA16" s="97">
        <f>'COGS-PRICE-MARGIN_CWS'!$F38*AA6</f>
        <v>0</v>
      </c>
      <c r="AB16" s="97">
        <f>'COGS-PRICE-MARGIN_CWS'!$F38*AB6</f>
        <v>0</v>
      </c>
      <c r="AC16" s="97">
        <f>'COGS-PRICE-MARGIN_CWS'!$F59*AC6</f>
        <v>0</v>
      </c>
      <c r="AD16" s="97">
        <f>'COGS-PRICE-MARGIN_CWS'!$F59*AD6</f>
        <v>0</v>
      </c>
      <c r="AE16" s="97">
        <f>'COGS-PRICE-MARGIN_CWS'!$F59*AE6</f>
        <v>0</v>
      </c>
      <c r="AF16" s="97">
        <f>'COGS-PRICE-MARGIN_CWS'!$F59*AF6</f>
        <v>0</v>
      </c>
      <c r="AG16" s="97">
        <f>'COGS-PRICE-MARGIN_CWS'!$F59*AG6</f>
        <v>0</v>
      </c>
      <c r="AH16" s="97">
        <f>'COGS-PRICE-MARGIN_CWS'!$F59*AH6</f>
        <v>0</v>
      </c>
      <c r="AI16" s="97">
        <f>'COGS-PRICE-MARGIN_CWS'!$F59*AI6</f>
        <v>0</v>
      </c>
      <c r="AJ16" s="97">
        <f>'COGS-PRICE-MARGIN_CWS'!$F59*AJ6</f>
        <v>0</v>
      </c>
      <c r="AK16" s="97">
        <f>'COGS-PRICE-MARGIN_CWS'!$F59*AK6</f>
        <v>0</v>
      </c>
      <c r="AL16" s="97">
        <f>'COGS-PRICE-MARGIN_CWS'!$F59*AL6</f>
        <v>0</v>
      </c>
      <c r="AM16" s="97">
        <f>'COGS-PRICE-MARGIN_CWS'!$F59*AM6</f>
        <v>0</v>
      </c>
      <c r="AN16" s="97">
        <f>'COGS-PRICE-MARGIN_CWS'!$F59*AN6</f>
        <v>0</v>
      </c>
      <c r="AO16" s="97">
        <f>'COGS-PRICE-MARGIN_CWS'!$F80*AO6</f>
        <v>0</v>
      </c>
      <c r="AP16" s="97">
        <f>'COGS-PRICE-MARGIN_CWS'!$F80*AP6</f>
        <v>0</v>
      </c>
      <c r="AQ16" s="97">
        <f>'COGS-PRICE-MARGIN_CWS'!$F80*AQ6</f>
        <v>0</v>
      </c>
      <c r="AR16" s="97">
        <f>'COGS-PRICE-MARGIN_CWS'!$F80*AR6</f>
        <v>0</v>
      </c>
      <c r="AS16" s="97">
        <f>'COGS-PRICE-MARGIN_CWS'!$F80*AS6</f>
        <v>0</v>
      </c>
      <c r="AT16" s="97">
        <f>'COGS-PRICE-MARGIN_CWS'!$F80*AT6</f>
        <v>0</v>
      </c>
      <c r="AU16" s="97">
        <f>'COGS-PRICE-MARGIN_CWS'!$F80*AU6</f>
        <v>0</v>
      </c>
      <c r="AV16" s="97">
        <f>'COGS-PRICE-MARGIN_CWS'!$F80*AV6</f>
        <v>0</v>
      </c>
      <c r="AW16" s="97">
        <f>'COGS-PRICE-MARGIN_CWS'!$F80*AW6</f>
        <v>0</v>
      </c>
      <c r="AX16" s="97">
        <f>'COGS-PRICE-MARGIN_CWS'!$F80*AX6</f>
        <v>0</v>
      </c>
      <c r="AY16" s="97">
        <f>'COGS-PRICE-MARGIN_CWS'!$F80*AY6</f>
        <v>0</v>
      </c>
      <c r="AZ16" s="97">
        <f>'COGS-PRICE-MARGIN_CWS'!$F80*AZ6</f>
        <v>0</v>
      </c>
      <c r="BA16" s="97">
        <f>'COGS-PRICE-MARGIN_CWS'!$F101*BA6</f>
        <v>0</v>
      </c>
      <c r="BB16" s="97">
        <f>'COGS-PRICE-MARGIN_CWS'!$F101*BB6</f>
        <v>0</v>
      </c>
      <c r="BC16" s="97">
        <f>'COGS-PRICE-MARGIN_CWS'!$F101*BC6</f>
        <v>0</v>
      </c>
      <c r="BD16" s="97">
        <f>'COGS-PRICE-MARGIN_CWS'!$F101*BD6</f>
        <v>0</v>
      </c>
      <c r="BE16" s="97">
        <f>'COGS-PRICE-MARGIN_CWS'!$F101*BE6</f>
        <v>0</v>
      </c>
      <c r="BF16" s="97">
        <f>'COGS-PRICE-MARGIN_CWS'!$F101*BF6</f>
        <v>0</v>
      </c>
      <c r="BG16" s="97">
        <f>'COGS-PRICE-MARGIN_CWS'!$F101*BG6</f>
        <v>0</v>
      </c>
      <c r="BH16" s="97">
        <f>'COGS-PRICE-MARGIN_CWS'!$F101*BH6</f>
        <v>0</v>
      </c>
      <c r="BI16" s="97">
        <f>'COGS-PRICE-MARGIN_CWS'!$F101*BI6</f>
        <v>0</v>
      </c>
      <c r="BJ16" s="97">
        <f>'COGS-PRICE-MARGIN_CWS'!$F101*BJ6</f>
        <v>0</v>
      </c>
      <c r="BK16" s="97">
        <f>'COGS-PRICE-MARGIN_CWS'!$F101*BK6</f>
        <v>0</v>
      </c>
      <c r="BL16" s="97">
        <f>'COGS-PRICE-MARGIN_CWS'!$F101*BL6</f>
        <v>0</v>
      </c>
      <c r="BM16" s="118">
        <f>SUM(E16:BL16)</f>
        <v>0</v>
      </c>
    </row>
    <row r="17" spans="2:65" x14ac:dyDescent="0.15">
      <c r="B17" s="17" t="s">
        <v>326</v>
      </c>
      <c r="C17" s="17"/>
      <c r="E17" s="97">
        <f>'COGS-PRICE-MARGIN_CWS'!$F7*E6</f>
        <v>0</v>
      </c>
      <c r="F17" s="97">
        <f>'COGS-PRICE-MARGIN_CWS'!$F7*F6</f>
        <v>0</v>
      </c>
      <c r="G17" s="97">
        <f>'COGS-PRICE-MARGIN_CWS'!$F7*G6</f>
        <v>0</v>
      </c>
      <c r="H17" s="97">
        <f>'COGS-PRICE-MARGIN_CWS'!$F7*H6</f>
        <v>0</v>
      </c>
      <c r="I17" s="97">
        <f>'COGS-PRICE-MARGIN_CWS'!$F7*I6</f>
        <v>0</v>
      </c>
      <c r="J17" s="97">
        <f>'COGS-PRICE-MARGIN_CWS'!$F7*J6</f>
        <v>0</v>
      </c>
      <c r="K17" s="97">
        <f>'COGS-PRICE-MARGIN_CWS'!$F7*K6</f>
        <v>0</v>
      </c>
      <c r="L17" s="97">
        <f>'COGS-PRICE-MARGIN_CWS'!$F7*L6</f>
        <v>0</v>
      </c>
      <c r="M17" s="97">
        <f>'COGS-PRICE-MARGIN_CWS'!$F7*M6</f>
        <v>0</v>
      </c>
      <c r="N17" s="97">
        <f>'COGS-PRICE-MARGIN_CWS'!$F7*N6</f>
        <v>0</v>
      </c>
      <c r="O17" s="97">
        <f>'COGS-PRICE-MARGIN_CWS'!$F7*O6</f>
        <v>0</v>
      </c>
      <c r="P17" s="97">
        <f>'COGS-PRICE-MARGIN_CWS'!$F7*P6</f>
        <v>0</v>
      </c>
      <c r="Q17" s="97">
        <f>'COGS-PRICE-MARGIN_CWS'!$F39*Q6</f>
        <v>0</v>
      </c>
      <c r="R17" s="97">
        <f>'COGS-PRICE-MARGIN_CWS'!$F39*R6</f>
        <v>0</v>
      </c>
      <c r="S17" s="97">
        <f>'COGS-PRICE-MARGIN_CWS'!$F39*S6</f>
        <v>0</v>
      </c>
      <c r="T17" s="97">
        <f>'COGS-PRICE-MARGIN_CWS'!$F39*T6</f>
        <v>0</v>
      </c>
      <c r="U17" s="97">
        <f>'COGS-PRICE-MARGIN_CWS'!$F39*U6</f>
        <v>0</v>
      </c>
      <c r="V17" s="97">
        <f>'COGS-PRICE-MARGIN_CWS'!$F39*V6</f>
        <v>0</v>
      </c>
      <c r="W17" s="97">
        <f>'COGS-PRICE-MARGIN_CWS'!$F39*W6</f>
        <v>0</v>
      </c>
      <c r="X17" s="97">
        <f>'COGS-PRICE-MARGIN_CWS'!$F39*X6</f>
        <v>0</v>
      </c>
      <c r="Y17" s="97">
        <f>'COGS-PRICE-MARGIN_CWS'!$F39*Y6</f>
        <v>0</v>
      </c>
      <c r="Z17" s="97">
        <f>'COGS-PRICE-MARGIN_CWS'!$F39*Z6</f>
        <v>0</v>
      </c>
      <c r="AA17" s="97">
        <f>'COGS-PRICE-MARGIN_CWS'!$F39*AA6</f>
        <v>0</v>
      </c>
      <c r="AB17" s="97">
        <f>'COGS-PRICE-MARGIN_CWS'!$F39*AB6</f>
        <v>0</v>
      </c>
      <c r="AC17" s="97">
        <f>'COGS-PRICE-MARGIN_CWS'!$F60*AC6</f>
        <v>0</v>
      </c>
      <c r="AD17" s="97">
        <f>'COGS-PRICE-MARGIN_CWS'!$F60*AD6</f>
        <v>0</v>
      </c>
      <c r="AE17" s="97">
        <f>'COGS-PRICE-MARGIN_CWS'!$F60*AE6</f>
        <v>0</v>
      </c>
      <c r="AF17" s="97">
        <f>'COGS-PRICE-MARGIN_CWS'!$F60*AF6</f>
        <v>0</v>
      </c>
      <c r="AG17" s="97">
        <f>'COGS-PRICE-MARGIN_CWS'!$F60*AG6</f>
        <v>0</v>
      </c>
      <c r="AH17" s="97">
        <f>'COGS-PRICE-MARGIN_CWS'!$F60*AH6</f>
        <v>0</v>
      </c>
      <c r="AI17" s="97">
        <f>'COGS-PRICE-MARGIN_CWS'!$F60*AI6</f>
        <v>0</v>
      </c>
      <c r="AJ17" s="97">
        <f>'COGS-PRICE-MARGIN_CWS'!$F60*AJ6</f>
        <v>0</v>
      </c>
      <c r="AK17" s="97">
        <f>'COGS-PRICE-MARGIN_CWS'!$F60*AK6</f>
        <v>0</v>
      </c>
      <c r="AL17" s="97">
        <f>'COGS-PRICE-MARGIN_CWS'!$F60*AL6</f>
        <v>0</v>
      </c>
      <c r="AM17" s="97">
        <f>'COGS-PRICE-MARGIN_CWS'!$F60*AM6</f>
        <v>0</v>
      </c>
      <c r="AN17" s="97">
        <f>'COGS-PRICE-MARGIN_CWS'!$F60*AN6</f>
        <v>0</v>
      </c>
      <c r="AO17" s="97">
        <f>'COGS-PRICE-MARGIN_CWS'!$F81*AO6</f>
        <v>0</v>
      </c>
      <c r="AP17" s="97">
        <f>'COGS-PRICE-MARGIN_CWS'!$F81*AP6</f>
        <v>0</v>
      </c>
      <c r="AQ17" s="97">
        <f>'COGS-PRICE-MARGIN_CWS'!$F81*AQ6</f>
        <v>0</v>
      </c>
      <c r="AR17" s="97">
        <f>'COGS-PRICE-MARGIN_CWS'!$F81*AR6</f>
        <v>0</v>
      </c>
      <c r="AS17" s="97">
        <f>'COGS-PRICE-MARGIN_CWS'!$F81*AS6</f>
        <v>0</v>
      </c>
      <c r="AT17" s="97">
        <f>'COGS-PRICE-MARGIN_CWS'!$F81*AT6</f>
        <v>0</v>
      </c>
      <c r="AU17" s="97">
        <f>'COGS-PRICE-MARGIN_CWS'!$F81*AU6</f>
        <v>0</v>
      </c>
      <c r="AV17" s="97">
        <f>'COGS-PRICE-MARGIN_CWS'!$F81*AV6</f>
        <v>0</v>
      </c>
      <c r="AW17" s="97">
        <f>'COGS-PRICE-MARGIN_CWS'!$F81*AW6</f>
        <v>0</v>
      </c>
      <c r="AX17" s="97">
        <f>'COGS-PRICE-MARGIN_CWS'!$F81*AX6</f>
        <v>0</v>
      </c>
      <c r="AY17" s="97">
        <f>'COGS-PRICE-MARGIN_CWS'!$F81*AY6</f>
        <v>0</v>
      </c>
      <c r="AZ17" s="97">
        <f>'COGS-PRICE-MARGIN_CWS'!$F81*AZ6</f>
        <v>0</v>
      </c>
      <c r="BA17" s="97">
        <f>'COGS-PRICE-MARGIN_CWS'!$F102*BA6</f>
        <v>0</v>
      </c>
      <c r="BB17" s="97">
        <f>'COGS-PRICE-MARGIN_CWS'!$F102*BB6</f>
        <v>0</v>
      </c>
      <c r="BC17" s="97">
        <f>'COGS-PRICE-MARGIN_CWS'!$F102*BC6</f>
        <v>0</v>
      </c>
      <c r="BD17" s="97">
        <f>'COGS-PRICE-MARGIN_CWS'!$F102*BD6</f>
        <v>0</v>
      </c>
      <c r="BE17" s="97">
        <f>'COGS-PRICE-MARGIN_CWS'!$F102*BE6</f>
        <v>0</v>
      </c>
      <c r="BF17" s="97">
        <f>'COGS-PRICE-MARGIN_CWS'!$F102*BF6</f>
        <v>0</v>
      </c>
      <c r="BG17" s="97">
        <f>'COGS-PRICE-MARGIN_CWS'!$F102*BG6</f>
        <v>0</v>
      </c>
      <c r="BH17" s="97">
        <f>'COGS-PRICE-MARGIN_CWS'!$F102*BH6</f>
        <v>0</v>
      </c>
      <c r="BI17" s="97">
        <f>'COGS-PRICE-MARGIN_CWS'!$F102*BI6</f>
        <v>0</v>
      </c>
      <c r="BJ17" s="97">
        <f>'COGS-PRICE-MARGIN_CWS'!$F102*BJ6</f>
        <v>0</v>
      </c>
      <c r="BK17" s="97">
        <f>'COGS-PRICE-MARGIN_CWS'!$F102*BK6</f>
        <v>0</v>
      </c>
      <c r="BL17" s="97">
        <f>'COGS-PRICE-MARGIN_CWS'!$F102*BL6</f>
        <v>0</v>
      </c>
      <c r="BM17" s="118">
        <f>SUM(E17:BL17)</f>
        <v>0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100000</v>
      </c>
      <c r="I19" s="99">
        <f t="shared" si="2"/>
        <v>112500</v>
      </c>
      <c r="J19" s="99">
        <f t="shared" si="2"/>
        <v>125000</v>
      </c>
      <c r="K19" s="99">
        <f t="shared" si="2"/>
        <v>100000</v>
      </c>
      <c r="L19" s="99">
        <f t="shared" si="2"/>
        <v>112500</v>
      </c>
      <c r="M19" s="99">
        <f t="shared" si="2"/>
        <v>87500</v>
      </c>
      <c r="N19" s="99">
        <f t="shared" si="2"/>
        <v>87500</v>
      </c>
      <c r="O19" s="99">
        <f t="shared" si="2"/>
        <v>87500</v>
      </c>
      <c r="P19" s="99">
        <f t="shared" si="2"/>
        <v>50000</v>
      </c>
      <c r="Q19" s="99">
        <f>SUM(Q14:Q17)</f>
        <v>181600</v>
      </c>
      <c r="R19" s="99">
        <f t="shared" ref="R19:AC19" si="3">SUM(R14:R17)</f>
        <v>295100</v>
      </c>
      <c r="S19" s="99">
        <f t="shared" si="3"/>
        <v>329150</v>
      </c>
      <c r="T19" s="99">
        <f t="shared" si="3"/>
        <v>329150</v>
      </c>
      <c r="U19" s="99">
        <f t="shared" si="3"/>
        <v>363200</v>
      </c>
      <c r="V19" s="99">
        <f t="shared" si="3"/>
        <v>397250</v>
      </c>
      <c r="W19" s="99">
        <f t="shared" si="3"/>
        <v>329150</v>
      </c>
      <c r="X19" s="99">
        <f t="shared" si="3"/>
        <v>363200</v>
      </c>
      <c r="Y19" s="99">
        <f t="shared" si="3"/>
        <v>295100</v>
      </c>
      <c r="Z19" s="99">
        <f t="shared" si="3"/>
        <v>295100</v>
      </c>
      <c r="AA19" s="99">
        <f t="shared" si="3"/>
        <v>295100</v>
      </c>
      <c r="AB19" s="99">
        <f t="shared" si="3"/>
        <v>181600</v>
      </c>
      <c r="AC19" s="99">
        <f t="shared" si="3"/>
        <v>299425</v>
      </c>
      <c r="AD19" s="99">
        <f t="shared" ref="AD19:BL19" si="4">SUM(AD14:AD17)</f>
        <v>485275</v>
      </c>
      <c r="AE19" s="99">
        <f t="shared" si="4"/>
        <v>547225</v>
      </c>
      <c r="AF19" s="99">
        <f t="shared" si="4"/>
        <v>547225</v>
      </c>
      <c r="AG19" s="99">
        <f t="shared" si="4"/>
        <v>598850</v>
      </c>
      <c r="AH19" s="99">
        <f t="shared" si="4"/>
        <v>660800</v>
      </c>
      <c r="AI19" s="99">
        <f t="shared" si="4"/>
        <v>547225</v>
      </c>
      <c r="AJ19" s="99">
        <f t="shared" si="4"/>
        <v>598850</v>
      </c>
      <c r="AK19" s="99">
        <f t="shared" si="4"/>
        <v>485275</v>
      </c>
      <c r="AL19" s="99">
        <f t="shared" si="4"/>
        <v>485275</v>
      </c>
      <c r="AM19" s="99">
        <f t="shared" si="4"/>
        <v>485275</v>
      </c>
      <c r="AN19" s="99">
        <f t="shared" si="4"/>
        <v>299425</v>
      </c>
      <c r="AO19" s="99">
        <f t="shared" si="4"/>
        <v>291818.5</v>
      </c>
      <c r="AP19" s="99">
        <f t="shared" si="4"/>
        <v>470675</v>
      </c>
      <c r="AQ19" s="99">
        <f t="shared" si="4"/>
        <v>527156</v>
      </c>
      <c r="AR19" s="99">
        <f t="shared" si="4"/>
        <v>527156</v>
      </c>
      <c r="AS19" s="99">
        <f t="shared" si="4"/>
        <v>583637</v>
      </c>
      <c r="AT19" s="99">
        <f t="shared" si="4"/>
        <v>640118</v>
      </c>
      <c r="AU19" s="99">
        <f t="shared" si="4"/>
        <v>527156</v>
      </c>
      <c r="AV19" s="99">
        <f t="shared" si="4"/>
        <v>583637</v>
      </c>
      <c r="AW19" s="99">
        <f t="shared" si="4"/>
        <v>470675</v>
      </c>
      <c r="AX19" s="99">
        <f t="shared" si="4"/>
        <v>470675</v>
      </c>
      <c r="AY19" s="99">
        <f t="shared" si="4"/>
        <v>470675</v>
      </c>
      <c r="AZ19" s="99">
        <f t="shared" si="4"/>
        <v>291818.5</v>
      </c>
      <c r="BA19" s="99">
        <f t="shared" si="4"/>
        <v>259851.9</v>
      </c>
      <c r="BB19" s="99">
        <f t="shared" si="4"/>
        <v>417337.89999999997</v>
      </c>
      <c r="BC19" s="99">
        <f t="shared" si="4"/>
        <v>464583.7</v>
      </c>
      <c r="BD19" s="99">
        <f t="shared" si="4"/>
        <v>464583.7</v>
      </c>
      <c r="BE19" s="99">
        <f t="shared" si="4"/>
        <v>519703.8</v>
      </c>
      <c r="BF19" s="99">
        <f t="shared" si="4"/>
        <v>566949.6</v>
      </c>
      <c r="BG19" s="99">
        <f t="shared" si="4"/>
        <v>464583.7</v>
      </c>
      <c r="BH19" s="99">
        <f t="shared" si="4"/>
        <v>519703.8</v>
      </c>
      <c r="BI19" s="99">
        <f t="shared" si="4"/>
        <v>417337.89999999997</v>
      </c>
      <c r="BJ19" s="99">
        <f t="shared" si="4"/>
        <v>417337.89999999997</v>
      </c>
      <c r="BK19" s="99">
        <f t="shared" si="4"/>
        <v>417337.89999999997</v>
      </c>
      <c r="BL19" s="99">
        <f t="shared" si="4"/>
        <v>259851.9</v>
      </c>
      <c r="BM19" s="118">
        <f>SUM(E19:BL19)</f>
        <v>21601685.699999996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31040</v>
      </c>
      <c r="I21" s="99">
        <f t="shared" si="5"/>
        <v>34920</v>
      </c>
      <c r="J21" s="99">
        <f t="shared" si="5"/>
        <v>38800</v>
      </c>
      <c r="K21" s="99">
        <f t="shared" si="5"/>
        <v>31040</v>
      </c>
      <c r="L21" s="99">
        <f t="shared" si="5"/>
        <v>34920</v>
      </c>
      <c r="M21" s="99">
        <f t="shared" si="5"/>
        <v>27160</v>
      </c>
      <c r="N21" s="99">
        <f t="shared" si="5"/>
        <v>27160</v>
      </c>
      <c r="O21" s="99">
        <f t="shared" si="5"/>
        <v>27160</v>
      </c>
      <c r="P21" s="99">
        <f t="shared" si="5"/>
        <v>15520</v>
      </c>
      <c r="Q21" s="99">
        <f t="shared" si="5"/>
        <v>56000</v>
      </c>
      <c r="R21" s="99">
        <f t="shared" si="5"/>
        <v>91000</v>
      </c>
      <c r="S21" s="99">
        <f t="shared" si="5"/>
        <v>101500</v>
      </c>
      <c r="T21" s="99">
        <f t="shared" si="5"/>
        <v>101500</v>
      </c>
      <c r="U21" s="99">
        <f t="shared" si="5"/>
        <v>112000</v>
      </c>
      <c r="V21" s="99">
        <f t="shared" si="5"/>
        <v>122500</v>
      </c>
      <c r="W21" s="99">
        <f t="shared" si="5"/>
        <v>101500</v>
      </c>
      <c r="X21" s="99">
        <f t="shared" si="5"/>
        <v>112000</v>
      </c>
      <c r="Y21" s="99">
        <f t="shared" si="5"/>
        <v>91000</v>
      </c>
      <c r="Z21" s="99">
        <f t="shared" si="5"/>
        <v>91000</v>
      </c>
      <c r="AA21" s="99">
        <f t="shared" si="5"/>
        <v>91000</v>
      </c>
      <c r="AB21" s="99">
        <f t="shared" si="5"/>
        <v>56000</v>
      </c>
      <c r="AC21" s="99">
        <f t="shared" si="5"/>
        <v>-151525</v>
      </c>
      <c r="AD21" s="99">
        <f t="shared" si="5"/>
        <v>-245575</v>
      </c>
      <c r="AE21" s="99">
        <f t="shared" si="5"/>
        <v>-276925</v>
      </c>
      <c r="AF21" s="99">
        <f t="shared" si="5"/>
        <v>-276925</v>
      </c>
      <c r="AG21" s="99">
        <f t="shared" si="5"/>
        <v>-303050</v>
      </c>
      <c r="AH21" s="99">
        <f t="shared" si="5"/>
        <v>-334400</v>
      </c>
      <c r="AI21" s="99">
        <f t="shared" si="5"/>
        <v>-276925</v>
      </c>
      <c r="AJ21" s="99">
        <f t="shared" si="5"/>
        <v>-303050</v>
      </c>
      <c r="AK21" s="99">
        <f t="shared" ref="AK21:BL21" si="6">AK10-AK19</f>
        <v>-245575</v>
      </c>
      <c r="AL21" s="99">
        <f t="shared" si="6"/>
        <v>-245575</v>
      </c>
      <c r="AM21" s="99">
        <f t="shared" si="6"/>
        <v>-245575</v>
      </c>
      <c r="AN21" s="99">
        <f t="shared" si="6"/>
        <v>-151525</v>
      </c>
      <c r="AO21" s="99">
        <f t="shared" si="6"/>
        <v>-110468.5</v>
      </c>
      <c r="AP21" s="99">
        <f t="shared" si="6"/>
        <v>-178175</v>
      </c>
      <c r="AQ21" s="99">
        <f t="shared" si="6"/>
        <v>-199556</v>
      </c>
      <c r="AR21" s="99">
        <f t="shared" si="6"/>
        <v>-199556</v>
      </c>
      <c r="AS21" s="99">
        <f t="shared" si="6"/>
        <v>-220937</v>
      </c>
      <c r="AT21" s="99">
        <f t="shared" si="6"/>
        <v>-242318</v>
      </c>
      <c r="AU21" s="99">
        <f t="shared" si="6"/>
        <v>-199556</v>
      </c>
      <c r="AV21" s="99">
        <f t="shared" si="6"/>
        <v>-220937</v>
      </c>
      <c r="AW21" s="99">
        <f t="shared" si="6"/>
        <v>-178175</v>
      </c>
      <c r="AX21" s="99">
        <f t="shared" si="6"/>
        <v>-178175</v>
      </c>
      <c r="AY21" s="99">
        <f t="shared" si="6"/>
        <v>-178175</v>
      </c>
      <c r="AZ21" s="99">
        <f t="shared" si="6"/>
        <v>-110468.5</v>
      </c>
      <c r="BA21" s="99">
        <f t="shared" si="6"/>
        <v>-44526.899999999994</v>
      </c>
      <c r="BB21" s="99">
        <f t="shared" si="6"/>
        <v>-71512.899999999965</v>
      </c>
      <c r="BC21" s="99">
        <f t="shared" si="6"/>
        <v>-79608.700000000012</v>
      </c>
      <c r="BD21" s="99">
        <f t="shared" si="6"/>
        <v>-79608.700000000012</v>
      </c>
      <c r="BE21" s="99">
        <f t="shared" si="6"/>
        <v>-89053.799999999988</v>
      </c>
      <c r="BF21" s="99">
        <f t="shared" si="6"/>
        <v>-97149.599999999977</v>
      </c>
      <c r="BG21" s="99">
        <f t="shared" si="6"/>
        <v>-79608.700000000012</v>
      </c>
      <c r="BH21" s="99">
        <f t="shared" si="6"/>
        <v>-89053.799999999988</v>
      </c>
      <c r="BI21" s="99">
        <f t="shared" si="6"/>
        <v>-71512.899999999965</v>
      </c>
      <c r="BJ21" s="99">
        <f t="shared" si="6"/>
        <v>-71512.899999999965</v>
      </c>
      <c r="BK21" s="99">
        <f t="shared" si="6"/>
        <v>-71512.899999999965</v>
      </c>
      <c r="BL21" s="99">
        <f t="shared" si="6"/>
        <v>-44526.899999999994</v>
      </c>
      <c r="BM21" s="118">
        <f>SUM(E21:BL21)</f>
        <v>-4767590.7000000011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0.23687423687423687</v>
      </c>
      <c r="I22" s="100">
        <f t="shared" si="7"/>
        <v>0.23687423687423687</v>
      </c>
      <c r="J22" s="100">
        <f t="shared" si="7"/>
        <v>0.23687423687423687</v>
      </c>
      <c r="K22" s="100">
        <f t="shared" si="7"/>
        <v>0.23687423687423687</v>
      </c>
      <c r="L22" s="100">
        <f t="shared" si="7"/>
        <v>0.23687423687423687</v>
      </c>
      <c r="M22" s="100">
        <f t="shared" si="7"/>
        <v>0.23687423687423687</v>
      </c>
      <c r="N22" s="100">
        <f t="shared" si="7"/>
        <v>0.23687423687423687</v>
      </c>
      <c r="O22" s="100">
        <f t="shared" si="7"/>
        <v>0.23687423687423687</v>
      </c>
      <c r="P22" s="100">
        <f t="shared" si="7"/>
        <v>0.23687423687423687</v>
      </c>
      <c r="Q22" s="100">
        <f t="shared" si="7"/>
        <v>0.2356902356902357</v>
      </c>
      <c r="R22" s="100">
        <f t="shared" si="7"/>
        <v>0.2356902356902357</v>
      </c>
      <c r="S22" s="100">
        <f t="shared" si="7"/>
        <v>0.2356902356902357</v>
      </c>
      <c r="T22" s="100">
        <f t="shared" si="7"/>
        <v>0.2356902356902357</v>
      </c>
      <c r="U22" s="100">
        <f t="shared" si="7"/>
        <v>0.2356902356902357</v>
      </c>
      <c r="V22" s="100">
        <f t="shared" si="7"/>
        <v>0.2356902356902357</v>
      </c>
      <c r="W22" s="100">
        <f t="shared" si="7"/>
        <v>0.2356902356902357</v>
      </c>
      <c r="X22" s="100">
        <f t="shared" si="7"/>
        <v>0.2356902356902357</v>
      </c>
      <c r="Y22" s="100">
        <f t="shared" si="7"/>
        <v>0.2356902356902357</v>
      </c>
      <c r="Z22" s="100">
        <f t="shared" si="7"/>
        <v>0.2356902356902357</v>
      </c>
      <c r="AA22" s="100">
        <f t="shared" si="7"/>
        <v>0.2356902356902357</v>
      </c>
      <c r="AB22" s="100">
        <f t="shared" si="7"/>
        <v>0.2356902356902357</v>
      </c>
      <c r="AC22" s="100">
        <f t="shared" si="7"/>
        <v>0</v>
      </c>
      <c r="AD22" s="100">
        <f t="shared" si="7"/>
        <v>0</v>
      </c>
      <c r="AE22" s="100">
        <f t="shared" si="7"/>
        <v>0</v>
      </c>
      <c r="AF22" s="100">
        <f t="shared" si="7"/>
        <v>0</v>
      </c>
      <c r="AG22" s="100">
        <f t="shared" si="7"/>
        <v>0</v>
      </c>
      <c r="AH22" s="100">
        <f t="shared" si="7"/>
        <v>0</v>
      </c>
      <c r="AI22" s="100">
        <f t="shared" si="7"/>
        <v>0</v>
      </c>
      <c r="AJ22" s="100">
        <f t="shared" si="7"/>
        <v>0</v>
      </c>
      <c r="AK22" s="100">
        <f t="shared" si="7"/>
        <v>0</v>
      </c>
      <c r="AL22" s="100">
        <f t="shared" si="7"/>
        <v>0</v>
      </c>
      <c r="AM22" s="100">
        <f t="shared" si="7"/>
        <v>0</v>
      </c>
      <c r="AN22" s="100">
        <f t="shared" si="7"/>
        <v>0</v>
      </c>
      <c r="AO22" s="100">
        <f t="shared" si="7"/>
        <v>0</v>
      </c>
      <c r="AP22" s="100">
        <f t="shared" si="7"/>
        <v>0</v>
      </c>
      <c r="AQ22" s="100">
        <f t="shared" si="7"/>
        <v>0</v>
      </c>
      <c r="AR22" s="100">
        <f t="shared" si="7"/>
        <v>0</v>
      </c>
      <c r="AS22" s="100">
        <f t="shared" si="7"/>
        <v>0</v>
      </c>
      <c r="AT22" s="100">
        <f t="shared" si="7"/>
        <v>0</v>
      </c>
      <c r="AU22" s="100">
        <f t="shared" si="7"/>
        <v>0</v>
      </c>
      <c r="AV22" s="100">
        <f t="shared" si="7"/>
        <v>0</v>
      </c>
      <c r="AW22" s="100">
        <f t="shared" si="7"/>
        <v>0</v>
      </c>
      <c r="AX22" s="100">
        <f t="shared" si="7"/>
        <v>0</v>
      </c>
      <c r="AY22" s="100">
        <f t="shared" si="7"/>
        <v>0</v>
      </c>
      <c r="AZ22" s="100">
        <f t="shared" si="7"/>
        <v>0</v>
      </c>
      <c r="BA22" s="100">
        <f t="shared" si="7"/>
        <v>0</v>
      </c>
      <c r="BB22" s="100">
        <f t="shared" si="7"/>
        <v>0</v>
      </c>
      <c r="BC22" s="100">
        <f t="shared" si="7"/>
        <v>0</v>
      </c>
      <c r="BD22" s="100">
        <f t="shared" si="7"/>
        <v>0</v>
      </c>
      <c r="BE22" s="100">
        <f t="shared" si="7"/>
        <v>0</v>
      </c>
      <c r="BF22" s="100">
        <f t="shared" si="7"/>
        <v>0</v>
      </c>
      <c r="BG22" s="100">
        <f t="shared" si="7"/>
        <v>0</v>
      </c>
      <c r="BH22" s="100">
        <f t="shared" si="7"/>
        <v>0</v>
      </c>
      <c r="BI22" s="100">
        <f t="shared" si="7"/>
        <v>0</v>
      </c>
      <c r="BJ22" s="100">
        <f t="shared" si="7"/>
        <v>0</v>
      </c>
      <c r="BK22" s="100">
        <f t="shared" si="7"/>
        <v>0</v>
      </c>
      <c r="BL22" s="100">
        <f t="shared" si="7"/>
        <v>0</v>
      </c>
      <c r="BM22" s="119"/>
    </row>
    <row r="24" spans="2:65" x14ac:dyDescent="0.15">
      <c r="B24" s="16" t="s">
        <v>1249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'COGS-PRICE-MARGIN_CWS'!$C22</f>
        <v>0.25</v>
      </c>
      <c r="F26" s="98">
        <f>'COGS-PRICE-MARGIN_CWS'!$C22</f>
        <v>0.25</v>
      </c>
      <c r="G26" s="98">
        <f>'COGS-PRICE-MARGIN_CWS'!$C22</f>
        <v>0.25</v>
      </c>
      <c r="H26" s="98">
        <f>'COGS-PRICE-MARGIN_CWS'!$C22</f>
        <v>0.25</v>
      </c>
      <c r="I26" s="98">
        <f>'COGS-PRICE-MARGIN_CWS'!$C22</f>
        <v>0.25</v>
      </c>
      <c r="J26" s="98">
        <f>'COGS-PRICE-MARGIN_CWS'!$C22</f>
        <v>0.25</v>
      </c>
      <c r="K26" s="98">
        <f>'COGS-PRICE-MARGIN_CWS'!$C22</f>
        <v>0.25</v>
      </c>
      <c r="L26" s="98">
        <f>'COGS-PRICE-MARGIN_CWS'!$C22</f>
        <v>0.25</v>
      </c>
      <c r="M26" s="98">
        <f>'COGS-PRICE-MARGIN_CWS'!$C22</f>
        <v>0.25</v>
      </c>
      <c r="N26" s="98">
        <f>'COGS-PRICE-MARGIN_CWS'!$C22</f>
        <v>0.25</v>
      </c>
      <c r="O26" s="98">
        <f>'COGS-PRICE-MARGIN_CWS'!$C22</f>
        <v>0.25</v>
      </c>
      <c r="P26" s="98">
        <f>'COGS-PRICE-MARGIN_CWS'!$C22</f>
        <v>0.25</v>
      </c>
      <c r="Q26" s="98">
        <f>'COGS-PRICE-MARGIN_CWS'!$C51</f>
        <v>0.4</v>
      </c>
      <c r="R26" s="98">
        <f>'COGS-PRICE-MARGIN_CWS'!$C51</f>
        <v>0.4</v>
      </c>
      <c r="S26" s="98">
        <f>'COGS-PRICE-MARGIN_CWS'!$C51</f>
        <v>0.4</v>
      </c>
      <c r="T26" s="98">
        <f>'COGS-PRICE-MARGIN_CWS'!$C51</f>
        <v>0.4</v>
      </c>
      <c r="U26" s="98">
        <f>'COGS-PRICE-MARGIN_CWS'!$C51</f>
        <v>0.4</v>
      </c>
      <c r="V26" s="98">
        <f>'COGS-PRICE-MARGIN_CWS'!$C51</f>
        <v>0.4</v>
      </c>
      <c r="W26" s="98">
        <f>'COGS-PRICE-MARGIN_CWS'!$C51</f>
        <v>0.4</v>
      </c>
      <c r="X26" s="98">
        <f>'COGS-PRICE-MARGIN_CWS'!$C51</f>
        <v>0.4</v>
      </c>
      <c r="Y26" s="98">
        <f>'COGS-PRICE-MARGIN_CWS'!$C51</f>
        <v>0.4</v>
      </c>
      <c r="Z26" s="98">
        <f>'COGS-PRICE-MARGIN_CWS'!$C51</f>
        <v>0.4</v>
      </c>
      <c r="AA26" s="98">
        <f>'COGS-PRICE-MARGIN_CWS'!$C51</f>
        <v>0.4</v>
      </c>
      <c r="AB26" s="98">
        <f>'COGS-PRICE-MARGIN_CWS'!$C51</f>
        <v>0.4</v>
      </c>
      <c r="AC26" s="98">
        <f>'COGS-PRICE-MARGIN_CWS'!$C72</f>
        <v>0.6</v>
      </c>
      <c r="AD26" s="98">
        <f>'COGS-PRICE-MARGIN_CWS'!$C72</f>
        <v>0.6</v>
      </c>
      <c r="AE26" s="98">
        <f>'COGS-PRICE-MARGIN_CWS'!$C72</f>
        <v>0.6</v>
      </c>
      <c r="AF26" s="98">
        <f>'COGS-PRICE-MARGIN_CWS'!$C72</f>
        <v>0.6</v>
      </c>
      <c r="AG26" s="98">
        <f>'COGS-PRICE-MARGIN_CWS'!$C72</f>
        <v>0.6</v>
      </c>
      <c r="AH26" s="98">
        <f>'COGS-PRICE-MARGIN_CWS'!$C72</f>
        <v>0.6</v>
      </c>
      <c r="AI26" s="98">
        <f>'COGS-PRICE-MARGIN_CWS'!$C72</f>
        <v>0.6</v>
      </c>
      <c r="AJ26" s="98">
        <f>'COGS-PRICE-MARGIN_CWS'!$C72</f>
        <v>0.6</v>
      </c>
      <c r="AK26" s="98">
        <f>'COGS-PRICE-MARGIN_CWS'!$C72</f>
        <v>0.6</v>
      </c>
      <c r="AL26" s="98">
        <f>'COGS-PRICE-MARGIN_CWS'!$C72</f>
        <v>0.6</v>
      </c>
      <c r="AM26" s="98">
        <f>'COGS-PRICE-MARGIN_CWS'!$C72</f>
        <v>0.6</v>
      </c>
      <c r="AN26" s="98">
        <f>'COGS-PRICE-MARGIN_CWS'!$C72</f>
        <v>0.6</v>
      </c>
      <c r="AO26" s="98">
        <f>'COGS-PRICE-MARGIN_CWS'!$C93</f>
        <v>0.8</v>
      </c>
      <c r="AP26" s="98">
        <f>'COGS-PRICE-MARGIN_CWS'!$C93</f>
        <v>0.8</v>
      </c>
      <c r="AQ26" s="98">
        <f>'COGS-PRICE-MARGIN_CWS'!$C93</f>
        <v>0.8</v>
      </c>
      <c r="AR26" s="98">
        <f>'COGS-PRICE-MARGIN_CWS'!$C93</f>
        <v>0.8</v>
      </c>
      <c r="AS26" s="98">
        <f>'COGS-PRICE-MARGIN_CWS'!$C93</f>
        <v>0.8</v>
      </c>
      <c r="AT26" s="98">
        <f>'COGS-PRICE-MARGIN_CWS'!$C93</f>
        <v>0.8</v>
      </c>
      <c r="AU26" s="98">
        <f>'COGS-PRICE-MARGIN_CWS'!$C93</f>
        <v>0.8</v>
      </c>
      <c r="AV26" s="98">
        <f>'COGS-PRICE-MARGIN_CWS'!$C93</f>
        <v>0.8</v>
      </c>
      <c r="AW26" s="98">
        <f>'COGS-PRICE-MARGIN_CWS'!$C93</f>
        <v>0.8</v>
      </c>
      <c r="AX26" s="98">
        <f>'COGS-PRICE-MARGIN_CWS'!$C93</f>
        <v>0.8</v>
      </c>
      <c r="AY26" s="98">
        <f>'COGS-PRICE-MARGIN_CWS'!$C93</f>
        <v>0.8</v>
      </c>
      <c r="AZ26" s="98">
        <f>'COGS-PRICE-MARGIN_CWS'!$C93</f>
        <v>0.8</v>
      </c>
      <c r="BA26" s="98">
        <f>'COGS-PRICE-MARGIN_CWS'!$C114</f>
        <v>0.9</v>
      </c>
      <c r="BB26" s="98">
        <f>'COGS-PRICE-MARGIN_CWS'!$C114</f>
        <v>0.9</v>
      </c>
      <c r="BC26" s="98">
        <f>'COGS-PRICE-MARGIN_CWS'!$C114</f>
        <v>0.9</v>
      </c>
      <c r="BD26" s="98">
        <f>'COGS-PRICE-MARGIN_CWS'!$C114</f>
        <v>0.9</v>
      </c>
      <c r="BE26" s="98">
        <f>'COGS-PRICE-MARGIN_CWS'!$C114</f>
        <v>0.9</v>
      </c>
      <c r="BF26" s="98">
        <f>'COGS-PRICE-MARGIN_CWS'!$C114</f>
        <v>0.9</v>
      </c>
      <c r="BG26" s="98">
        <f>'COGS-PRICE-MARGIN_CWS'!$C114</f>
        <v>0.9</v>
      </c>
      <c r="BH26" s="98">
        <f>'COGS-PRICE-MARGIN_CWS'!$C114</f>
        <v>0.9</v>
      </c>
      <c r="BI26" s="98">
        <f>'COGS-PRICE-MARGIN_CWS'!$C114</f>
        <v>0.9</v>
      </c>
      <c r="BJ26" s="98">
        <f>'COGS-PRICE-MARGIN_CWS'!$C114</f>
        <v>0.9</v>
      </c>
      <c r="BK26" s="98">
        <f>'COGS-PRICE-MARGIN_CWS'!$C114</f>
        <v>0.9</v>
      </c>
      <c r="BL26" s="98">
        <f>'COGS-PRICE-MARGIN_CWS'!$C114</f>
        <v>0.9</v>
      </c>
    </row>
    <row r="27" spans="2:65" s="102" customFormat="1" x14ac:dyDescent="0.15">
      <c r="B27" s="299" t="str">
        <f xml:space="preserve"> 'COGS-PRICE-MARGIN_CWS'!B10 &amp; " Units"</f>
        <v>Local Services Units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6</v>
      </c>
      <c r="I27" s="102">
        <f t="shared" si="8"/>
        <v>6</v>
      </c>
      <c r="J27" s="102">
        <f t="shared" si="8"/>
        <v>7</v>
      </c>
      <c r="K27" s="102">
        <f t="shared" si="8"/>
        <v>6</v>
      </c>
      <c r="L27" s="102">
        <f t="shared" si="8"/>
        <v>6</v>
      </c>
      <c r="M27" s="102">
        <f t="shared" si="8"/>
        <v>5</v>
      </c>
      <c r="N27" s="102">
        <f t="shared" si="8"/>
        <v>5</v>
      </c>
      <c r="O27" s="102">
        <f t="shared" si="8"/>
        <v>5</v>
      </c>
      <c r="P27" s="102">
        <f t="shared" si="8"/>
        <v>3</v>
      </c>
      <c r="Q27" s="102">
        <f t="shared" si="8"/>
        <v>9</v>
      </c>
      <c r="R27" s="102">
        <f t="shared" si="8"/>
        <v>15</v>
      </c>
      <c r="S27" s="102">
        <f t="shared" si="8"/>
        <v>17</v>
      </c>
      <c r="T27" s="102">
        <f t="shared" si="8"/>
        <v>17</v>
      </c>
      <c r="U27" s="102">
        <f t="shared" si="8"/>
        <v>19</v>
      </c>
      <c r="V27" s="102">
        <f t="shared" si="8"/>
        <v>21</v>
      </c>
      <c r="W27" s="102">
        <f t="shared" si="8"/>
        <v>17</v>
      </c>
      <c r="X27" s="102">
        <f t="shared" si="8"/>
        <v>19</v>
      </c>
      <c r="Y27" s="102">
        <f t="shared" si="8"/>
        <v>15</v>
      </c>
      <c r="Z27" s="102">
        <f t="shared" si="8"/>
        <v>15</v>
      </c>
      <c r="AA27" s="102">
        <f t="shared" si="8"/>
        <v>15</v>
      </c>
      <c r="AB27" s="102">
        <f t="shared" si="8"/>
        <v>9</v>
      </c>
      <c r="AC27" s="102">
        <f t="shared" si="8"/>
        <v>11</v>
      </c>
      <c r="AD27" s="102">
        <f t="shared" si="8"/>
        <v>18</v>
      </c>
      <c r="AE27" s="102">
        <f t="shared" si="8"/>
        <v>21</v>
      </c>
      <c r="AF27" s="102">
        <f t="shared" si="8"/>
        <v>21</v>
      </c>
      <c r="AG27" s="102">
        <f t="shared" si="8"/>
        <v>23</v>
      </c>
      <c r="AH27" s="102">
        <f t="shared" si="8"/>
        <v>25</v>
      </c>
      <c r="AI27" s="102">
        <f t="shared" si="8"/>
        <v>21</v>
      </c>
      <c r="AJ27" s="102">
        <f t="shared" si="8"/>
        <v>23</v>
      </c>
      <c r="AK27" s="102">
        <f t="shared" ref="AK27:BL27" si="9">AK6-AK28</f>
        <v>18</v>
      </c>
      <c r="AL27" s="102">
        <f t="shared" si="9"/>
        <v>18</v>
      </c>
      <c r="AM27" s="102">
        <f t="shared" si="9"/>
        <v>18</v>
      </c>
      <c r="AN27" s="102">
        <f t="shared" si="9"/>
        <v>11</v>
      </c>
      <c r="AO27" s="102">
        <f t="shared" si="9"/>
        <v>6</v>
      </c>
      <c r="AP27" s="102">
        <f t="shared" si="9"/>
        <v>10</v>
      </c>
      <c r="AQ27" s="102">
        <f t="shared" si="9"/>
        <v>11</v>
      </c>
      <c r="AR27" s="102">
        <f t="shared" si="9"/>
        <v>11</v>
      </c>
      <c r="AS27" s="102">
        <f t="shared" si="9"/>
        <v>12</v>
      </c>
      <c r="AT27" s="102">
        <f t="shared" si="9"/>
        <v>13</v>
      </c>
      <c r="AU27" s="102">
        <f t="shared" si="9"/>
        <v>11</v>
      </c>
      <c r="AV27" s="102">
        <f t="shared" si="9"/>
        <v>12</v>
      </c>
      <c r="AW27" s="102">
        <f t="shared" si="9"/>
        <v>10</v>
      </c>
      <c r="AX27" s="102">
        <f t="shared" si="9"/>
        <v>10</v>
      </c>
      <c r="AY27" s="102">
        <f t="shared" si="9"/>
        <v>10</v>
      </c>
      <c r="AZ27" s="102">
        <f t="shared" si="9"/>
        <v>6</v>
      </c>
      <c r="BA27" s="102">
        <f t="shared" si="9"/>
        <v>3</v>
      </c>
      <c r="BB27" s="102">
        <f t="shared" si="9"/>
        <v>5</v>
      </c>
      <c r="BC27" s="102">
        <f t="shared" si="9"/>
        <v>5</v>
      </c>
      <c r="BD27" s="102">
        <f t="shared" si="9"/>
        <v>5</v>
      </c>
      <c r="BE27" s="102">
        <f t="shared" si="9"/>
        <v>6</v>
      </c>
      <c r="BF27" s="102">
        <f t="shared" si="9"/>
        <v>7</v>
      </c>
      <c r="BG27" s="102">
        <f t="shared" si="9"/>
        <v>5</v>
      </c>
      <c r="BH27" s="102">
        <f t="shared" si="9"/>
        <v>6</v>
      </c>
      <c r="BI27" s="102">
        <f t="shared" si="9"/>
        <v>5</v>
      </c>
      <c r="BJ27" s="102">
        <f t="shared" si="9"/>
        <v>5</v>
      </c>
      <c r="BK27" s="102">
        <f t="shared" si="9"/>
        <v>5</v>
      </c>
      <c r="BL27" s="102">
        <f t="shared" si="9"/>
        <v>3</v>
      </c>
      <c r="BM27" s="103">
        <f>SUM(E27:BL27)</f>
        <v>647</v>
      </c>
    </row>
    <row r="28" spans="2:65" s="102" customFormat="1" x14ac:dyDescent="0.15">
      <c r="B28" s="299" t="str">
        <f xml:space="preserve"> 'COGS-PRICE-MARGIN_CWS'!B18 &amp; " Units"</f>
        <v>Domicilio Services Units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2</v>
      </c>
      <c r="I28" s="102">
        <f t="shared" si="10"/>
        <v>3</v>
      </c>
      <c r="J28" s="102">
        <f t="shared" si="10"/>
        <v>3</v>
      </c>
      <c r="K28" s="102">
        <f t="shared" si="10"/>
        <v>2</v>
      </c>
      <c r="L28" s="102">
        <f t="shared" si="10"/>
        <v>3</v>
      </c>
      <c r="M28" s="102">
        <f t="shared" si="10"/>
        <v>2</v>
      </c>
      <c r="N28" s="102">
        <f t="shared" si="10"/>
        <v>2</v>
      </c>
      <c r="O28" s="102">
        <f t="shared" si="10"/>
        <v>2</v>
      </c>
      <c r="P28" s="102">
        <f t="shared" si="10"/>
        <v>1</v>
      </c>
      <c r="Q28" s="102">
        <f t="shared" si="10"/>
        <v>7</v>
      </c>
      <c r="R28" s="102">
        <f t="shared" si="10"/>
        <v>11</v>
      </c>
      <c r="S28" s="102">
        <f t="shared" si="10"/>
        <v>12</v>
      </c>
      <c r="T28" s="102">
        <f t="shared" si="10"/>
        <v>12</v>
      </c>
      <c r="U28" s="102">
        <f t="shared" si="10"/>
        <v>13</v>
      </c>
      <c r="V28" s="102">
        <f t="shared" si="10"/>
        <v>14</v>
      </c>
      <c r="W28" s="102">
        <f t="shared" si="10"/>
        <v>12</v>
      </c>
      <c r="X28" s="102">
        <f t="shared" si="10"/>
        <v>13</v>
      </c>
      <c r="Y28" s="102">
        <f t="shared" si="10"/>
        <v>11</v>
      </c>
      <c r="Z28" s="102">
        <f t="shared" si="10"/>
        <v>11</v>
      </c>
      <c r="AA28" s="102">
        <f t="shared" si="10"/>
        <v>11</v>
      </c>
      <c r="AB28" s="102">
        <f t="shared" si="10"/>
        <v>7</v>
      </c>
      <c r="AC28" s="102">
        <f t="shared" si="10"/>
        <v>18</v>
      </c>
      <c r="AD28" s="102">
        <f t="shared" si="10"/>
        <v>29</v>
      </c>
      <c r="AE28" s="102">
        <f t="shared" si="10"/>
        <v>32</v>
      </c>
      <c r="AF28" s="102">
        <f t="shared" si="10"/>
        <v>32</v>
      </c>
      <c r="AG28" s="102">
        <f t="shared" si="10"/>
        <v>35</v>
      </c>
      <c r="AH28" s="102">
        <f t="shared" si="10"/>
        <v>39</v>
      </c>
      <c r="AI28" s="102">
        <f t="shared" si="10"/>
        <v>32</v>
      </c>
      <c r="AJ28" s="102">
        <f t="shared" si="10"/>
        <v>35</v>
      </c>
      <c r="AK28" s="102">
        <f t="shared" si="10"/>
        <v>29</v>
      </c>
      <c r="AL28" s="102">
        <f t="shared" si="10"/>
        <v>29</v>
      </c>
      <c r="AM28" s="102">
        <f t="shared" si="10"/>
        <v>29</v>
      </c>
      <c r="AN28" s="102">
        <f t="shared" si="10"/>
        <v>18</v>
      </c>
      <c r="AO28" s="102">
        <f t="shared" si="10"/>
        <v>25</v>
      </c>
      <c r="AP28" s="102">
        <f t="shared" si="10"/>
        <v>40</v>
      </c>
      <c r="AQ28" s="102">
        <f t="shared" si="10"/>
        <v>45</v>
      </c>
      <c r="AR28" s="102">
        <f t="shared" si="10"/>
        <v>45</v>
      </c>
      <c r="AS28" s="102">
        <f t="shared" si="10"/>
        <v>50</v>
      </c>
      <c r="AT28" s="102">
        <f t="shared" si="10"/>
        <v>55</v>
      </c>
      <c r="AU28" s="102">
        <f t="shared" si="10"/>
        <v>45</v>
      </c>
      <c r="AV28" s="102">
        <f t="shared" si="10"/>
        <v>50</v>
      </c>
      <c r="AW28" s="102">
        <f t="shared" si="10"/>
        <v>40</v>
      </c>
      <c r="AX28" s="102">
        <f t="shared" si="10"/>
        <v>40</v>
      </c>
      <c r="AY28" s="102">
        <f t="shared" si="10"/>
        <v>40</v>
      </c>
      <c r="AZ28" s="102">
        <f t="shared" si="10"/>
        <v>25</v>
      </c>
      <c r="BA28" s="102">
        <f t="shared" si="10"/>
        <v>30</v>
      </c>
      <c r="BB28" s="102">
        <f t="shared" si="10"/>
        <v>48</v>
      </c>
      <c r="BC28" s="102">
        <f t="shared" si="10"/>
        <v>54</v>
      </c>
      <c r="BD28" s="102">
        <f t="shared" si="10"/>
        <v>54</v>
      </c>
      <c r="BE28" s="102">
        <f t="shared" si="10"/>
        <v>60</v>
      </c>
      <c r="BF28" s="102">
        <f t="shared" si="10"/>
        <v>65</v>
      </c>
      <c r="BG28" s="102">
        <f t="shared" si="10"/>
        <v>54</v>
      </c>
      <c r="BH28" s="102">
        <f t="shared" si="10"/>
        <v>60</v>
      </c>
      <c r="BI28" s="102">
        <f t="shared" si="10"/>
        <v>48</v>
      </c>
      <c r="BJ28" s="102">
        <f t="shared" si="10"/>
        <v>48</v>
      </c>
      <c r="BK28" s="102">
        <f t="shared" si="10"/>
        <v>48</v>
      </c>
      <c r="BL28" s="102">
        <f t="shared" si="10"/>
        <v>30</v>
      </c>
      <c r="BM28" s="103">
        <f>SUM(E28:BL28)</f>
        <v>1610</v>
      </c>
    </row>
    <row r="29" spans="2:65" x14ac:dyDescent="0.15">
      <c r="B29" s="47"/>
      <c r="C29" s="47"/>
    </row>
    <row r="30" spans="2:65" x14ac:dyDescent="0.15">
      <c r="B30" s="14" t="str">
        <f>B27</f>
        <v>Local Services Units</v>
      </c>
      <c r="C30" s="14"/>
    </row>
    <row r="31" spans="2:65" x14ac:dyDescent="0.15">
      <c r="B31" s="47" t="s">
        <v>322</v>
      </c>
      <c r="C31" s="47"/>
      <c r="E31" s="378">
        <f>'COGS-PRICE-MARGIN_CWS'!$C14*E27</f>
        <v>0</v>
      </c>
      <c r="F31" s="378">
        <f>'COGS-PRICE-MARGIN_CWS'!$C14*F27</f>
        <v>0</v>
      </c>
      <c r="G31" s="378">
        <f>'COGS-PRICE-MARGIN_CWS'!$C14*G27</f>
        <v>0</v>
      </c>
      <c r="H31" s="378">
        <f>'COGS-PRICE-MARGIN_CWS'!$C14*H27</f>
        <v>0</v>
      </c>
      <c r="I31" s="378">
        <f>'COGS-PRICE-MARGIN_CWS'!$C14*I27</f>
        <v>0</v>
      </c>
      <c r="J31" s="378">
        <f>'COGS-PRICE-MARGIN_CWS'!$C14*J27</f>
        <v>0</v>
      </c>
      <c r="K31" s="378">
        <f>'COGS-PRICE-MARGIN_CWS'!$C14*K27</f>
        <v>0</v>
      </c>
      <c r="L31" s="378">
        <f>'COGS-PRICE-MARGIN_CWS'!$C14*L27</f>
        <v>0</v>
      </c>
      <c r="M31" s="378">
        <f>'COGS-PRICE-MARGIN_CWS'!$C14*M27</f>
        <v>0</v>
      </c>
      <c r="N31" s="378">
        <f>'COGS-PRICE-MARGIN_CWS'!$C14*N27</f>
        <v>0</v>
      </c>
      <c r="O31" s="378">
        <f>'COGS-PRICE-MARGIN_CWS'!$C14*O27</f>
        <v>0</v>
      </c>
      <c r="P31" s="378">
        <f>'COGS-PRICE-MARGIN_CWS'!$C14*P27</f>
        <v>0</v>
      </c>
      <c r="Q31" s="90">
        <f>'COGS-PRICE-MARGIN_CWS'!$C43*Q27</f>
        <v>2250</v>
      </c>
      <c r="R31" s="90">
        <f>'COGS-PRICE-MARGIN_CWS'!$C43*R27</f>
        <v>3750</v>
      </c>
      <c r="S31" s="90">
        <f>'COGS-PRICE-MARGIN_CWS'!$C43*S27</f>
        <v>4250</v>
      </c>
      <c r="T31" s="90">
        <f>'COGS-PRICE-MARGIN_CWS'!$C43*T27</f>
        <v>4250</v>
      </c>
      <c r="U31" s="90">
        <f>'COGS-PRICE-MARGIN_CWS'!$C43*U27</f>
        <v>4750</v>
      </c>
      <c r="V31" s="90">
        <f>'COGS-PRICE-MARGIN_CWS'!$C43*V27</f>
        <v>5250</v>
      </c>
      <c r="W31" s="90">
        <f>'COGS-PRICE-MARGIN_CWS'!$C43*W27</f>
        <v>4250</v>
      </c>
      <c r="X31" s="90">
        <f>'COGS-PRICE-MARGIN_CWS'!$C43*X27</f>
        <v>4750</v>
      </c>
      <c r="Y31" s="90">
        <f>'COGS-PRICE-MARGIN_CWS'!$C43*Y27</f>
        <v>3750</v>
      </c>
      <c r="Z31" s="90">
        <f>'COGS-PRICE-MARGIN_CWS'!$C43*Z27</f>
        <v>3750</v>
      </c>
      <c r="AA31" s="90">
        <f>'COGS-PRICE-MARGIN_CWS'!$C43*AA27</f>
        <v>3750</v>
      </c>
      <c r="AB31" s="90">
        <f>'COGS-PRICE-MARGIN_CWS'!$C43*AB27</f>
        <v>2250</v>
      </c>
      <c r="AC31" s="90">
        <f>'COGS-PRICE-MARGIN_CWS'!$C64*AC27</f>
        <v>2750</v>
      </c>
      <c r="AD31" s="90">
        <f>'COGS-PRICE-MARGIN_CWS'!$C64*AD27</f>
        <v>4500</v>
      </c>
      <c r="AE31" s="90">
        <f>'COGS-PRICE-MARGIN_CWS'!$C64*AE27</f>
        <v>5250</v>
      </c>
      <c r="AF31" s="90">
        <f>'COGS-PRICE-MARGIN_CWS'!$C64*AF27</f>
        <v>5250</v>
      </c>
      <c r="AG31" s="90">
        <f>'COGS-PRICE-MARGIN_CWS'!$C64*AG27</f>
        <v>5750</v>
      </c>
      <c r="AH31" s="90">
        <f>'COGS-PRICE-MARGIN_CWS'!$C64*AH27</f>
        <v>6250</v>
      </c>
      <c r="AI31" s="90">
        <f>'COGS-PRICE-MARGIN_CWS'!$C64*AI27</f>
        <v>5250</v>
      </c>
      <c r="AJ31" s="90">
        <f>'COGS-PRICE-MARGIN_CWS'!$C64*AJ27</f>
        <v>5750</v>
      </c>
      <c r="AK31" s="90">
        <f>'COGS-PRICE-MARGIN_CWS'!$C64*AK27</f>
        <v>4500</v>
      </c>
      <c r="AL31" s="90">
        <f>'COGS-PRICE-MARGIN_CWS'!$C64*AL27</f>
        <v>4500</v>
      </c>
      <c r="AM31" s="90">
        <f>'COGS-PRICE-MARGIN_CWS'!$C64*AM27</f>
        <v>4500</v>
      </c>
      <c r="AN31" s="90">
        <f>'COGS-PRICE-MARGIN_CWS'!$C64*AN27</f>
        <v>2750</v>
      </c>
      <c r="AO31" s="90">
        <f>'COGS-PRICE-MARGIN_CWS'!$C85*AO27</f>
        <v>2100</v>
      </c>
      <c r="AP31" s="90">
        <f>'COGS-PRICE-MARGIN_CWS'!$C85*AP27</f>
        <v>3500</v>
      </c>
      <c r="AQ31" s="90">
        <f>'COGS-PRICE-MARGIN_CWS'!$C85*AQ27</f>
        <v>3850</v>
      </c>
      <c r="AR31" s="90">
        <f>'COGS-PRICE-MARGIN_CWS'!$C85*AR27</f>
        <v>3850</v>
      </c>
      <c r="AS31" s="90">
        <f>'COGS-PRICE-MARGIN_CWS'!$C85*AS27</f>
        <v>4200</v>
      </c>
      <c r="AT31" s="90">
        <f>'COGS-PRICE-MARGIN_CWS'!$C85*AT27</f>
        <v>4550</v>
      </c>
      <c r="AU31" s="90">
        <f>'COGS-PRICE-MARGIN_CWS'!$C85*AU27</f>
        <v>3850</v>
      </c>
      <c r="AV31" s="90">
        <f>'COGS-PRICE-MARGIN_CWS'!$C85*AV27</f>
        <v>4200</v>
      </c>
      <c r="AW31" s="90">
        <f>'COGS-PRICE-MARGIN_CWS'!$C85*AW27</f>
        <v>3500</v>
      </c>
      <c r="AX31" s="90">
        <f>'COGS-PRICE-MARGIN_CWS'!$C85*AX27</f>
        <v>3500</v>
      </c>
      <c r="AY31" s="90">
        <f>'COGS-PRICE-MARGIN_CWS'!$C85*AY27</f>
        <v>3500</v>
      </c>
      <c r="AZ31" s="90">
        <f>'COGS-PRICE-MARGIN_CWS'!$C85*AZ27</f>
        <v>2100</v>
      </c>
      <c r="BA31" s="90">
        <f>'COGS-PRICE-MARGIN_CWS'!$C106*BA27</f>
        <v>1050</v>
      </c>
      <c r="BB31" s="90">
        <f>'COGS-PRICE-MARGIN_CWS'!$C106*BB27</f>
        <v>1750</v>
      </c>
      <c r="BC31" s="90">
        <f>'COGS-PRICE-MARGIN_CWS'!$C106*BC27</f>
        <v>1750</v>
      </c>
      <c r="BD31" s="90">
        <f>'COGS-PRICE-MARGIN_CWS'!$C106*BD27</f>
        <v>1750</v>
      </c>
      <c r="BE31" s="90">
        <f>'COGS-PRICE-MARGIN_CWS'!$C106*BE27</f>
        <v>2100</v>
      </c>
      <c r="BF31" s="90">
        <f>'COGS-PRICE-MARGIN_CWS'!$C106*BF27</f>
        <v>2450</v>
      </c>
      <c r="BG31" s="90">
        <f>'COGS-PRICE-MARGIN_CWS'!$C106*BG27</f>
        <v>1750</v>
      </c>
      <c r="BH31" s="90">
        <f>'COGS-PRICE-MARGIN_CWS'!$C106*BH27</f>
        <v>2100</v>
      </c>
      <c r="BI31" s="90">
        <f>'COGS-PRICE-MARGIN_CWS'!$C106*BI27</f>
        <v>1750</v>
      </c>
      <c r="BJ31" s="90">
        <f>'COGS-PRICE-MARGIN_CWS'!$C106*BJ27</f>
        <v>1750</v>
      </c>
      <c r="BK31" s="90">
        <f>'COGS-PRICE-MARGIN_CWS'!$C106*BK27</f>
        <v>1750</v>
      </c>
      <c r="BL31" s="90">
        <f>'COGS-PRICE-MARGIN_CWS'!$C106*BL27</f>
        <v>1050</v>
      </c>
      <c r="BM31" s="118">
        <f>SUM(E31:BL31)</f>
        <v>167700</v>
      </c>
    </row>
    <row r="32" spans="2:65" x14ac:dyDescent="0.15">
      <c r="B32" s="47" t="s">
        <v>347</v>
      </c>
      <c r="C32" s="47"/>
      <c r="E32" s="379">
        <f>'COGS-PRICE-MARGIN_CWS'!$D11</f>
        <v>0</v>
      </c>
      <c r="F32" s="379">
        <f>'COGS-PRICE-MARGIN_CWS'!$D11</f>
        <v>0</v>
      </c>
      <c r="G32" s="379">
        <f>'COGS-PRICE-MARGIN_CWS'!$D11</f>
        <v>0</v>
      </c>
      <c r="H32" s="379">
        <f>'COGS-PRICE-MARGIN_CWS'!$D11</f>
        <v>0</v>
      </c>
      <c r="I32" s="379">
        <f>'COGS-PRICE-MARGIN_CWS'!$D11</f>
        <v>0</v>
      </c>
      <c r="J32" s="379">
        <f>'COGS-PRICE-MARGIN_CWS'!$D11</f>
        <v>0</v>
      </c>
      <c r="K32" s="379">
        <f>'COGS-PRICE-MARGIN_CWS'!$D11</f>
        <v>0</v>
      </c>
      <c r="L32" s="379">
        <f>'COGS-PRICE-MARGIN_CWS'!$D11</f>
        <v>0</v>
      </c>
      <c r="M32" s="379">
        <f>'COGS-PRICE-MARGIN_CWS'!$D11</f>
        <v>0</v>
      </c>
      <c r="N32" s="379">
        <f>'COGS-PRICE-MARGIN_CWS'!$D11</f>
        <v>0</v>
      </c>
      <c r="O32" s="379">
        <f>'COGS-PRICE-MARGIN_CWS'!$D11</f>
        <v>0</v>
      </c>
      <c r="P32" s="379">
        <f>'COGS-PRICE-MARGIN_CWS'!$D11</f>
        <v>0</v>
      </c>
      <c r="Q32" s="98">
        <f>'COGS-PRICE-MARGIN_CWS'!$D43</f>
        <v>0.25</v>
      </c>
      <c r="R32" s="98">
        <f>'COGS-PRICE-MARGIN_CWS'!$D43</f>
        <v>0.25</v>
      </c>
      <c r="S32" s="98">
        <f>'COGS-PRICE-MARGIN_CWS'!$D43</f>
        <v>0.25</v>
      </c>
      <c r="T32" s="98">
        <f>'COGS-PRICE-MARGIN_CWS'!$D43</f>
        <v>0.25</v>
      </c>
      <c r="U32" s="98">
        <f>'COGS-PRICE-MARGIN_CWS'!$D43</f>
        <v>0.25</v>
      </c>
      <c r="V32" s="98">
        <f>'COGS-PRICE-MARGIN_CWS'!$D43</f>
        <v>0.25</v>
      </c>
      <c r="W32" s="98">
        <f>'COGS-PRICE-MARGIN_CWS'!$D43</f>
        <v>0.25</v>
      </c>
      <c r="X32" s="98">
        <f>'COGS-PRICE-MARGIN_CWS'!$D43</f>
        <v>0.25</v>
      </c>
      <c r="Y32" s="98">
        <f>'COGS-PRICE-MARGIN_CWS'!$D43</f>
        <v>0.25</v>
      </c>
      <c r="Z32" s="98">
        <f>'COGS-PRICE-MARGIN_CWS'!$D43</f>
        <v>0.25</v>
      </c>
      <c r="AA32" s="98">
        <f>'COGS-PRICE-MARGIN_CWS'!$D43</f>
        <v>0.25</v>
      </c>
      <c r="AB32" s="98">
        <f>'COGS-PRICE-MARGIN_CWS'!$D43</f>
        <v>0.25</v>
      </c>
      <c r="AC32" s="98">
        <f>'COGS-PRICE-MARGIN_CWS'!$D64</f>
        <v>0.15</v>
      </c>
      <c r="AD32" s="98">
        <f>'COGS-PRICE-MARGIN_CWS'!$D64</f>
        <v>0.15</v>
      </c>
      <c r="AE32" s="98">
        <f>'COGS-PRICE-MARGIN_CWS'!$D64</f>
        <v>0.15</v>
      </c>
      <c r="AF32" s="98">
        <f>'COGS-PRICE-MARGIN_CWS'!$D64</f>
        <v>0.15</v>
      </c>
      <c r="AG32" s="98">
        <f>'COGS-PRICE-MARGIN_CWS'!$D64</f>
        <v>0.15</v>
      </c>
      <c r="AH32" s="98">
        <f>'COGS-PRICE-MARGIN_CWS'!$D64</f>
        <v>0.15</v>
      </c>
      <c r="AI32" s="98">
        <f>'COGS-PRICE-MARGIN_CWS'!$D64</f>
        <v>0.15</v>
      </c>
      <c r="AJ32" s="98">
        <f>'COGS-PRICE-MARGIN_CWS'!$D64</f>
        <v>0.15</v>
      </c>
      <c r="AK32" s="98">
        <f>'COGS-PRICE-MARGIN_CWS'!$D64</f>
        <v>0.15</v>
      </c>
      <c r="AL32" s="98">
        <f>'COGS-PRICE-MARGIN_CWS'!$D64</f>
        <v>0.15</v>
      </c>
      <c r="AM32" s="98">
        <f>'COGS-PRICE-MARGIN_CWS'!$D64</f>
        <v>0.15</v>
      </c>
      <c r="AN32" s="98">
        <f>'COGS-PRICE-MARGIN_CWS'!$D64</f>
        <v>0.15</v>
      </c>
      <c r="AO32" s="98">
        <f>'COGS-PRICE-MARGIN_CWS'!$D85</f>
        <v>0.1</v>
      </c>
      <c r="AP32" s="98">
        <f>'COGS-PRICE-MARGIN_CWS'!$D85</f>
        <v>0.1</v>
      </c>
      <c r="AQ32" s="98">
        <f>'COGS-PRICE-MARGIN_CWS'!$D85</f>
        <v>0.1</v>
      </c>
      <c r="AR32" s="98">
        <f>'COGS-PRICE-MARGIN_CWS'!$D85</f>
        <v>0.1</v>
      </c>
      <c r="AS32" s="98">
        <f>'COGS-PRICE-MARGIN_CWS'!$D85</f>
        <v>0.1</v>
      </c>
      <c r="AT32" s="98">
        <f>'COGS-PRICE-MARGIN_CWS'!$D85</f>
        <v>0.1</v>
      </c>
      <c r="AU32" s="98">
        <f>'COGS-PRICE-MARGIN_CWS'!$D85</f>
        <v>0.1</v>
      </c>
      <c r="AV32" s="98">
        <f>'COGS-PRICE-MARGIN_CWS'!$D85</f>
        <v>0.1</v>
      </c>
      <c r="AW32" s="98">
        <f>'COGS-PRICE-MARGIN_CWS'!$D85</f>
        <v>0.1</v>
      </c>
      <c r="AX32" s="98">
        <f>'COGS-PRICE-MARGIN_CWS'!$D85</f>
        <v>0.1</v>
      </c>
      <c r="AY32" s="98">
        <f>'COGS-PRICE-MARGIN_CWS'!$D85</f>
        <v>0.1</v>
      </c>
      <c r="AZ32" s="98">
        <f>'COGS-PRICE-MARGIN_CWS'!$D85</f>
        <v>0.1</v>
      </c>
      <c r="BA32" s="98">
        <f>'COGS-PRICE-MARGIN_CWS'!$D106</f>
        <v>0.1</v>
      </c>
      <c r="BB32" s="98">
        <f>'COGS-PRICE-MARGIN_CWS'!$D106</f>
        <v>0.1</v>
      </c>
      <c r="BC32" s="98">
        <f>'COGS-PRICE-MARGIN_CWS'!$D106</f>
        <v>0.1</v>
      </c>
      <c r="BD32" s="98">
        <f>'COGS-PRICE-MARGIN_CWS'!$D106</f>
        <v>0.1</v>
      </c>
      <c r="BE32" s="98">
        <f>'COGS-PRICE-MARGIN_CWS'!$D106</f>
        <v>0.1</v>
      </c>
      <c r="BF32" s="98">
        <f>'COGS-PRICE-MARGIN_CWS'!$D106</f>
        <v>0.1</v>
      </c>
      <c r="BG32" s="98">
        <f>'COGS-PRICE-MARGIN_CWS'!$D106</f>
        <v>0.1</v>
      </c>
      <c r="BH32" s="98">
        <f>'COGS-PRICE-MARGIN_CWS'!$D106</f>
        <v>0.1</v>
      </c>
      <c r="BI32" s="98">
        <f>'COGS-PRICE-MARGIN_CWS'!$D106</f>
        <v>0.1</v>
      </c>
      <c r="BJ32" s="98">
        <f>'COGS-PRICE-MARGIN_CWS'!$D106</f>
        <v>0.1</v>
      </c>
      <c r="BK32" s="98">
        <f>'COGS-PRICE-MARGIN_CWS'!$D106</f>
        <v>0.1</v>
      </c>
      <c r="BL32" s="98">
        <f>'COGS-PRICE-MARGIN_CWS'!$D106</f>
        <v>0.1</v>
      </c>
    </row>
    <row r="33" spans="2:66" x14ac:dyDescent="0.15">
      <c r="B33" s="47" t="s">
        <v>355</v>
      </c>
      <c r="C33" s="47"/>
      <c r="E33" s="378">
        <f t="shared" ref="E33:AJ33" si="11">E31*(1-E32)</f>
        <v>0</v>
      </c>
      <c r="F33" s="378">
        <f t="shared" si="11"/>
        <v>0</v>
      </c>
      <c r="G33" s="378">
        <f t="shared" si="11"/>
        <v>0</v>
      </c>
      <c r="H33" s="378">
        <f t="shared" si="11"/>
        <v>0</v>
      </c>
      <c r="I33" s="378">
        <f t="shared" si="11"/>
        <v>0</v>
      </c>
      <c r="J33" s="378">
        <f t="shared" si="11"/>
        <v>0</v>
      </c>
      <c r="K33" s="378">
        <f t="shared" si="11"/>
        <v>0</v>
      </c>
      <c r="L33" s="378">
        <f t="shared" si="11"/>
        <v>0</v>
      </c>
      <c r="M33" s="378">
        <f t="shared" si="11"/>
        <v>0</v>
      </c>
      <c r="N33" s="378">
        <f t="shared" si="11"/>
        <v>0</v>
      </c>
      <c r="O33" s="378">
        <f t="shared" si="11"/>
        <v>0</v>
      </c>
      <c r="P33" s="378">
        <f t="shared" si="11"/>
        <v>0</v>
      </c>
      <c r="Q33" s="90">
        <f t="shared" si="11"/>
        <v>1687.5</v>
      </c>
      <c r="R33" s="90">
        <f t="shared" si="11"/>
        <v>2812.5</v>
      </c>
      <c r="S33" s="90">
        <f t="shared" si="11"/>
        <v>3187.5</v>
      </c>
      <c r="T33" s="90">
        <f t="shared" si="11"/>
        <v>3187.5</v>
      </c>
      <c r="U33" s="90">
        <f t="shared" si="11"/>
        <v>3562.5</v>
      </c>
      <c r="V33" s="90">
        <f t="shared" si="11"/>
        <v>3937.5</v>
      </c>
      <c r="W33" s="90">
        <f t="shared" si="11"/>
        <v>3187.5</v>
      </c>
      <c r="X33" s="90">
        <f t="shared" si="11"/>
        <v>3562.5</v>
      </c>
      <c r="Y33" s="90">
        <f t="shared" si="11"/>
        <v>2812.5</v>
      </c>
      <c r="Z33" s="90">
        <f t="shared" si="11"/>
        <v>2812.5</v>
      </c>
      <c r="AA33" s="90">
        <f t="shared" si="11"/>
        <v>2812.5</v>
      </c>
      <c r="AB33" s="90">
        <f t="shared" si="11"/>
        <v>1687.5</v>
      </c>
      <c r="AC33" s="90">
        <f t="shared" si="11"/>
        <v>2337.5</v>
      </c>
      <c r="AD33" s="90">
        <f t="shared" si="11"/>
        <v>3825</v>
      </c>
      <c r="AE33" s="90">
        <f t="shared" si="11"/>
        <v>4462.5</v>
      </c>
      <c r="AF33" s="90">
        <f t="shared" si="11"/>
        <v>4462.5</v>
      </c>
      <c r="AG33" s="90">
        <f t="shared" si="11"/>
        <v>4887.5</v>
      </c>
      <c r="AH33" s="90">
        <f t="shared" si="11"/>
        <v>5312.5</v>
      </c>
      <c r="AI33" s="90">
        <f t="shared" si="11"/>
        <v>4462.5</v>
      </c>
      <c r="AJ33" s="90">
        <f t="shared" si="11"/>
        <v>4887.5</v>
      </c>
      <c r="AK33" s="90">
        <f t="shared" ref="AK33:BL33" si="12">AK31*(1-AK32)</f>
        <v>3825</v>
      </c>
      <c r="AL33" s="90">
        <f t="shared" si="12"/>
        <v>3825</v>
      </c>
      <c r="AM33" s="90">
        <f t="shared" si="12"/>
        <v>3825</v>
      </c>
      <c r="AN33" s="90">
        <f t="shared" si="12"/>
        <v>2337.5</v>
      </c>
      <c r="AO33" s="90">
        <f t="shared" si="12"/>
        <v>1890</v>
      </c>
      <c r="AP33" s="90">
        <f t="shared" si="12"/>
        <v>3150</v>
      </c>
      <c r="AQ33" s="90">
        <f t="shared" si="12"/>
        <v>3465</v>
      </c>
      <c r="AR33" s="90">
        <f t="shared" si="12"/>
        <v>3465</v>
      </c>
      <c r="AS33" s="90">
        <f t="shared" si="12"/>
        <v>3780</v>
      </c>
      <c r="AT33" s="90">
        <f t="shared" si="12"/>
        <v>4095</v>
      </c>
      <c r="AU33" s="90">
        <f t="shared" si="12"/>
        <v>3465</v>
      </c>
      <c r="AV33" s="90">
        <f t="shared" si="12"/>
        <v>3780</v>
      </c>
      <c r="AW33" s="90">
        <f t="shared" si="12"/>
        <v>3150</v>
      </c>
      <c r="AX33" s="90">
        <f t="shared" si="12"/>
        <v>3150</v>
      </c>
      <c r="AY33" s="90">
        <f t="shared" si="12"/>
        <v>3150</v>
      </c>
      <c r="AZ33" s="90">
        <f t="shared" si="12"/>
        <v>1890</v>
      </c>
      <c r="BA33" s="90">
        <f t="shared" si="12"/>
        <v>945</v>
      </c>
      <c r="BB33" s="90">
        <f t="shared" si="12"/>
        <v>1575</v>
      </c>
      <c r="BC33" s="90">
        <f t="shared" si="12"/>
        <v>1575</v>
      </c>
      <c r="BD33" s="90">
        <f t="shared" si="12"/>
        <v>1575</v>
      </c>
      <c r="BE33" s="90">
        <f t="shared" si="12"/>
        <v>1890</v>
      </c>
      <c r="BF33" s="90">
        <f t="shared" si="12"/>
        <v>2205</v>
      </c>
      <c r="BG33" s="90">
        <f t="shared" si="12"/>
        <v>1575</v>
      </c>
      <c r="BH33" s="90">
        <f t="shared" si="12"/>
        <v>1890</v>
      </c>
      <c r="BI33" s="90">
        <f t="shared" si="12"/>
        <v>1575</v>
      </c>
      <c r="BJ33" s="90">
        <f t="shared" si="12"/>
        <v>1575</v>
      </c>
      <c r="BK33" s="90">
        <f t="shared" si="12"/>
        <v>1575</v>
      </c>
      <c r="BL33" s="90">
        <f t="shared" si="12"/>
        <v>945</v>
      </c>
      <c r="BM33" s="118">
        <f>SUM(E33:BL33)</f>
        <v>141030</v>
      </c>
    </row>
    <row r="34" spans="2:66" x14ac:dyDescent="0.15">
      <c r="B34" s="47" t="s">
        <v>365</v>
      </c>
      <c r="C34" s="47"/>
      <c r="E34" s="378">
        <f>'REV-REC-MAINT_CWS'!F69</f>
        <v>0</v>
      </c>
      <c r="F34" s="378">
        <f>'REV-REC-MAINT_CWS'!G69</f>
        <v>0</v>
      </c>
      <c r="G34" s="378">
        <f>'REV-REC-MAINT_CWS'!H69</f>
        <v>0</v>
      </c>
      <c r="H34" s="378">
        <f>'REV-REC-MAINT_CWS'!I69</f>
        <v>0</v>
      </c>
      <c r="I34" s="378">
        <f>'REV-REC-MAINT_CWS'!J69</f>
        <v>0</v>
      </c>
      <c r="J34" s="378">
        <f>'REV-REC-MAINT_CWS'!K69</f>
        <v>0</v>
      </c>
      <c r="K34" s="378">
        <f>'REV-REC-MAINT_CWS'!L69</f>
        <v>0</v>
      </c>
      <c r="L34" s="378">
        <f>'REV-REC-MAINT_CWS'!M69</f>
        <v>0</v>
      </c>
      <c r="M34" s="378">
        <f>'REV-REC-MAINT_CWS'!N69</f>
        <v>0</v>
      </c>
      <c r="N34" s="378">
        <f>'REV-REC-MAINT_CWS'!O69</f>
        <v>0</v>
      </c>
      <c r="O34" s="378">
        <f>'REV-REC-MAINT_CWS'!P69</f>
        <v>0</v>
      </c>
      <c r="P34" s="378">
        <f>'REV-REC-MAINT_CWS'!Q69</f>
        <v>0</v>
      </c>
      <c r="Q34" s="90">
        <f>'REV-REC-MAINT_CWS'!R69</f>
        <v>225</v>
      </c>
      <c r="R34" s="90">
        <f>'REV-REC-MAINT_CWS'!S69</f>
        <v>375</v>
      </c>
      <c r="S34" s="90">
        <f>'REV-REC-MAINT_CWS'!T69</f>
        <v>425</v>
      </c>
      <c r="T34" s="90">
        <f>'REV-REC-MAINT_CWS'!U69</f>
        <v>575</v>
      </c>
      <c r="U34" s="90">
        <f>'REV-REC-MAINT_CWS'!V69</f>
        <v>625</v>
      </c>
      <c r="V34" s="90">
        <f>'REV-REC-MAINT_CWS'!W69</f>
        <v>700</v>
      </c>
      <c r="W34" s="90">
        <f>'REV-REC-MAINT_CWS'!X69</f>
        <v>575</v>
      </c>
      <c r="X34" s="90">
        <f>'REV-REC-MAINT_CWS'!Y69</f>
        <v>625</v>
      </c>
      <c r="Y34" s="90">
        <f>'REV-REC-MAINT_CWS'!Z69</f>
        <v>500</v>
      </c>
      <c r="Z34" s="90">
        <f>'REV-REC-MAINT_CWS'!AA69</f>
        <v>500</v>
      </c>
      <c r="AA34" s="90">
        <f>'REV-REC-MAINT_CWS'!AB69</f>
        <v>500</v>
      </c>
      <c r="AB34" s="90">
        <f>'REV-REC-MAINT_CWS'!AC69</f>
        <v>300</v>
      </c>
      <c r="AC34" s="90">
        <f>'REV-REC-MAINT_CWS'!AD69</f>
        <v>500</v>
      </c>
      <c r="AD34" s="90">
        <f>'REV-REC-MAINT_CWS'!AE69</f>
        <v>825</v>
      </c>
      <c r="AE34" s="90">
        <f>'REV-REC-MAINT_CWS'!AF69</f>
        <v>950</v>
      </c>
      <c r="AF34" s="90">
        <f>'REV-REC-MAINT_CWS'!AG69</f>
        <v>1100</v>
      </c>
      <c r="AG34" s="90">
        <f>'REV-REC-MAINT_CWS'!AH69</f>
        <v>1200</v>
      </c>
      <c r="AH34" s="90">
        <f>'REV-REC-MAINT_CWS'!AI69</f>
        <v>1325</v>
      </c>
      <c r="AI34" s="90">
        <f>'REV-REC-MAINT_CWS'!AJ69</f>
        <v>1100</v>
      </c>
      <c r="AJ34" s="90">
        <f>'REV-REC-MAINT_CWS'!AK69</f>
        <v>1200</v>
      </c>
      <c r="AK34" s="90">
        <f>'REV-REC-MAINT_CWS'!AL69</f>
        <v>950</v>
      </c>
      <c r="AL34" s="90">
        <f>'REV-REC-MAINT_CWS'!AM69</f>
        <v>950</v>
      </c>
      <c r="AM34" s="90">
        <f>'REV-REC-MAINT_CWS'!AN69</f>
        <v>950</v>
      </c>
      <c r="AN34" s="90">
        <f>'REV-REC-MAINT_CWS'!AO69</f>
        <v>575</v>
      </c>
      <c r="AO34" s="90">
        <f>'REV-REC-MAINT_CWS'!AP69</f>
        <v>910</v>
      </c>
      <c r="AP34" s="90">
        <f>'REV-REC-MAINT_CWS'!AQ69</f>
        <v>1505</v>
      </c>
      <c r="AQ34" s="90">
        <f>'REV-REC-MAINT_CWS'!AR69</f>
        <v>1715</v>
      </c>
      <c r="AR34" s="90">
        <f>'REV-REC-MAINT_CWS'!AS69</f>
        <v>1925</v>
      </c>
      <c r="AS34" s="90">
        <f>'REV-REC-MAINT_CWS'!AT69</f>
        <v>2100</v>
      </c>
      <c r="AT34" s="90">
        <f>'REV-REC-MAINT_CWS'!AU69</f>
        <v>2310</v>
      </c>
      <c r="AU34" s="90">
        <f>'REV-REC-MAINT_CWS'!AV69</f>
        <v>1925</v>
      </c>
      <c r="AV34" s="90">
        <f>'REV-REC-MAINT_CWS'!AW69</f>
        <v>2100</v>
      </c>
      <c r="AW34" s="90">
        <f>'REV-REC-MAINT_CWS'!AX69</f>
        <v>1680</v>
      </c>
      <c r="AX34" s="90">
        <f>'REV-REC-MAINT_CWS'!AY69</f>
        <v>1680</v>
      </c>
      <c r="AY34" s="90">
        <f>'REV-REC-MAINT_CWS'!AZ69</f>
        <v>1680</v>
      </c>
      <c r="AZ34" s="90">
        <f>'REV-REC-MAINT_CWS'!BA69</f>
        <v>1015</v>
      </c>
      <c r="BA34" s="90">
        <f>'REV-REC-MAINT_CWS'!BB69</f>
        <v>1015</v>
      </c>
      <c r="BB34" s="90">
        <f>'REV-REC-MAINT_CWS'!BC69</f>
        <v>1680</v>
      </c>
      <c r="BC34" s="90">
        <f>'REV-REC-MAINT_CWS'!BD69</f>
        <v>1890</v>
      </c>
      <c r="BD34" s="90">
        <f>'REV-REC-MAINT_CWS'!BE69</f>
        <v>2100</v>
      </c>
      <c r="BE34" s="90">
        <f>'REV-REC-MAINT_CWS'!BF69</f>
        <v>2310</v>
      </c>
      <c r="BF34" s="90">
        <f>'REV-REC-MAINT_CWS'!BG69</f>
        <v>2555</v>
      </c>
      <c r="BG34" s="90">
        <f>'REV-REC-MAINT_CWS'!BH69</f>
        <v>2100</v>
      </c>
      <c r="BH34" s="90">
        <f>'REV-REC-MAINT_CWS'!BI69</f>
        <v>2310</v>
      </c>
      <c r="BI34" s="90">
        <f>'REV-REC-MAINT_CWS'!BJ69</f>
        <v>1855</v>
      </c>
      <c r="BJ34" s="90">
        <f>'REV-REC-MAINT_CWS'!BK69</f>
        <v>1855</v>
      </c>
      <c r="BK34" s="90">
        <f>'REV-REC-MAINT_CWS'!BL69</f>
        <v>1855</v>
      </c>
      <c r="BL34" s="90">
        <f>'REV-REC-MAINT_CWS'!BM69</f>
        <v>1120</v>
      </c>
      <c r="BM34" s="118">
        <f>SUM(E34:BL34)</f>
        <v>60740</v>
      </c>
    </row>
    <row r="36" spans="2:66" x14ac:dyDescent="0.15">
      <c r="B36" s="16" t="str">
        <f>B28</f>
        <v>Domicilio Services Units</v>
      </c>
    </row>
    <row r="37" spans="2:66" x14ac:dyDescent="0.15">
      <c r="B37" s="47" t="s">
        <v>357</v>
      </c>
      <c r="E37" s="90">
        <f>'COGS-PRICE-MARGIN_CWS'!$C11*E28</f>
        <v>0</v>
      </c>
      <c r="F37" s="90">
        <f>'COGS-PRICE-MARGIN_CWS'!$C11*F28</f>
        <v>0</v>
      </c>
      <c r="G37" s="90">
        <f>'COGS-PRICE-MARGIN_CWS'!$C11*G28</f>
        <v>0</v>
      </c>
      <c r="H37" s="90">
        <f>'COGS-PRICE-MARGIN_CWS'!$C11*H28</f>
        <v>0</v>
      </c>
      <c r="I37" s="90">
        <f>'COGS-PRICE-MARGIN_CWS'!$C11*I28</f>
        <v>0</v>
      </c>
      <c r="J37" s="90">
        <f>'COGS-PRICE-MARGIN_CWS'!$C11*J28</f>
        <v>0</v>
      </c>
      <c r="K37" s="90">
        <f>'COGS-PRICE-MARGIN_CWS'!$C11*K28</f>
        <v>0</v>
      </c>
      <c r="L37" s="90">
        <f>'COGS-PRICE-MARGIN_CWS'!$C11*L28</f>
        <v>0</v>
      </c>
      <c r="M37" s="90">
        <f>'COGS-PRICE-MARGIN_CWS'!$C11*M28</f>
        <v>0</v>
      </c>
      <c r="N37" s="90">
        <f>'COGS-PRICE-MARGIN_CWS'!$C11*N28</f>
        <v>0</v>
      </c>
      <c r="O37" s="90">
        <f>'COGS-PRICE-MARGIN_CWS'!$C11*O28</f>
        <v>0</v>
      </c>
      <c r="P37" s="90">
        <f>'COGS-PRICE-MARGIN_CWS'!$C11*P28</f>
        <v>0</v>
      </c>
      <c r="Q37" s="90">
        <f>'COGS-PRICE-MARGIN_CWS'!$C49*Q28</f>
        <v>175</v>
      </c>
      <c r="R37" s="90">
        <f>'COGS-PRICE-MARGIN_CWS'!$C49*R28</f>
        <v>275</v>
      </c>
      <c r="S37" s="90">
        <f>'COGS-PRICE-MARGIN_CWS'!$C49*S28</f>
        <v>300</v>
      </c>
      <c r="T37" s="90">
        <f>'COGS-PRICE-MARGIN_CWS'!$C49*T28</f>
        <v>300</v>
      </c>
      <c r="U37" s="90">
        <f>'COGS-PRICE-MARGIN_CWS'!$C49*U28</f>
        <v>325</v>
      </c>
      <c r="V37" s="90">
        <f>'COGS-PRICE-MARGIN_CWS'!$C49*V28</f>
        <v>350</v>
      </c>
      <c r="W37" s="90">
        <f>'COGS-PRICE-MARGIN_CWS'!$C49*W28</f>
        <v>300</v>
      </c>
      <c r="X37" s="90">
        <f>'COGS-PRICE-MARGIN_CWS'!$C49*X28</f>
        <v>325</v>
      </c>
      <c r="Y37" s="90">
        <f>'COGS-PRICE-MARGIN_CWS'!$C49*Y28</f>
        <v>275</v>
      </c>
      <c r="Z37" s="90">
        <f>'COGS-PRICE-MARGIN_CWS'!$C49*Z28</f>
        <v>275</v>
      </c>
      <c r="AA37" s="90">
        <f>'COGS-PRICE-MARGIN_CWS'!$C49*AA28</f>
        <v>275</v>
      </c>
      <c r="AB37" s="90">
        <f>'COGS-PRICE-MARGIN_CWS'!$C49*AB28</f>
        <v>175</v>
      </c>
      <c r="AC37" s="90">
        <f>'COGS-PRICE-MARGIN_CWS'!$C70*AC28</f>
        <v>450</v>
      </c>
      <c r="AD37" s="90">
        <f>'COGS-PRICE-MARGIN_CWS'!$C70*AD28</f>
        <v>725</v>
      </c>
      <c r="AE37" s="90">
        <f>'COGS-PRICE-MARGIN_CWS'!$C70*AE28</f>
        <v>800</v>
      </c>
      <c r="AF37" s="90">
        <f>'COGS-PRICE-MARGIN_CWS'!$C70*AF28</f>
        <v>800</v>
      </c>
      <c r="AG37" s="90">
        <f>'COGS-PRICE-MARGIN_CWS'!$C70*AG28</f>
        <v>875</v>
      </c>
      <c r="AH37" s="90">
        <f>'COGS-PRICE-MARGIN_CWS'!$C70*AH28</f>
        <v>975</v>
      </c>
      <c r="AI37" s="90">
        <f>'COGS-PRICE-MARGIN_CWS'!$C70*AI28</f>
        <v>800</v>
      </c>
      <c r="AJ37" s="90">
        <f>'COGS-PRICE-MARGIN_CWS'!$C70*AJ28</f>
        <v>875</v>
      </c>
      <c r="AK37" s="90">
        <f>'COGS-PRICE-MARGIN_CWS'!$C70*AK28</f>
        <v>725</v>
      </c>
      <c r="AL37" s="90">
        <f>'COGS-PRICE-MARGIN_CWS'!$C70*AL28</f>
        <v>725</v>
      </c>
      <c r="AM37" s="90">
        <f>'COGS-PRICE-MARGIN_CWS'!$C70*AM28</f>
        <v>725</v>
      </c>
      <c r="AN37" s="90">
        <f>'COGS-PRICE-MARGIN_CWS'!$C70*AN28</f>
        <v>450</v>
      </c>
      <c r="AO37" s="90">
        <f>'COGS-PRICE-MARGIN_CWS'!$C91*AO28</f>
        <v>625</v>
      </c>
      <c r="AP37" s="90">
        <f>'COGS-PRICE-MARGIN_CWS'!$C91*AP28</f>
        <v>1000</v>
      </c>
      <c r="AQ37" s="90">
        <f>'COGS-PRICE-MARGIN_CWS'!$C91*AQ28</f>
        <v>1125</v>
      </c>
      <c r="AR37" s="90">
        <f>'COGS-PRICE-MARGIN_CWS'!$C91*AR28</f>
        <v>1125</v>
      </c>
      <c r="AS37" s="90">
        <f>'COGS-PRICE-MARGIN_CWS'!$C91*AS28</f>
        <v>1250</v>
      </c>
      <c r="AT37" s="90">
        <f>'COGS-PRICE-MARGIN_CWS'!$C91*AT28</f>
        <v>1375</v>
      </c>
      <c r="AU37" s="90">
        <f>'COGS-PRICE-MARGIN_CWS'!$C91*AU28</f>
        <v>1125</v>
      </c>
      <c r="AV37" s="90">
        <f>'COGS-PRICE-MARGIN_CWS'!$C91*AV28</f>
        <v>1250</v>
      </c>
      <c r="AW37" s="90">
        <f>'COGS-PRICE-MARGIN_CWS'!$C91*AW28</f>
        <v>1000</v>
      </c>
      <c r="AX37" s="90">
        <f>'COGS-PRICE-MARGIN_CWS'!$C91*AX28</f>
        <v>1000</v>
      </c>
      <c r="AY37" s="90">
        <f>'COGS-PRICE-MARGIN_CWS'!$C91*AY28</f>
        <v>1000</v>
      </c>
      <c r="AZ37" s="90">
        <f>'COGS-PRICE-MARGIN_CWS'!$C91*AZ28</f>
        <v>625</v>
      </c>
      <c r="BA37" s="90">
        <f>'COGS-PRICE-MARGIN_CWS'!$C112*BA28</f>
        <v>750</v>
      </c>
      <c r="BB37" s="90">
        <f>'COGS-PRICE-MARGIN_CWS'!$C112*BB28</f>
        <v>1200</v>
      </c>
      <c r="BC37" s="90">
        <f>'COGS-PRICE-MARGIN_CWS'!$C112*BC28</f>
        <v>1350</v>
      </c>
      <c r="BD37" s="90">
        <f>'COGS-PRICE-MARGIN_CWS'!$C112*BD28</f>
        <v>1350</v>
      </c>
      <c r="BE37" s="90">
        <f>'COGS-PRICE-MARGIN_CWS'!$C112*BE28</f>
        <v>1500</v>
      </c>
      <c r="BF37" s="90">
        <f>'COGS-PRICE-MARGIN_CWS'!$C112*BF28</f>
        <v>1625</v>
      </c>
      <c r="BG37" s="90">
        <f>'COGS-PRICE-MARGIN_CWS'!$C112*BG28</f>
        <v>1350</v>
      </c>
      <c r="BH37" s="90">
        <f>'COGS-PRICE-MARGIN_CWS'!$C112*BH28</f>
        <v>1500</v>
      </c>
      <c r="BI37" s="90">
        <f>'COGS-PRICE-MARGIN_CWS'!$C112*BI28</f>
        <v>1200</v>
      </c>
      <c r="BJ37" s="90">
        <f>'COGS-PRICE-MARGIN_CWS'!$C112*BJ28</f>
        <v>1200</v>
      </c>
      <c r="BK37" s="90">
        <f>'COGS-PRICE-MARGIN_CWS'!$C112*BK28</f>
        <v>1200</v>
      </c>
      <c r="BL37" s="90">
        <f>'COGS-PRICE-MARGIN_CWS'!$C112*BL28</f>
        <v>750</v>
      </c>
      <c r="BM37" s="118">
        <f>SUM(E37:BL37)</f>
        <v>39750</v>
      </c>
    </row>
    <row r="38" spans="2:66" x14ac:dyDescent="0.15">
      <c r="B38" s="47" t="s">
        <v>364</v>
      </c>
      <c r="E38" s="12">
        <f>'REV-REC-MAINT_CWS'!F142</f>
        <v>0</v>
      </c>
      <c r="F38" s="12">
        <f>'REV-REC-MAINT_CWS'!G142</f>
        <v>0</v>
      </c>
      <c r="G38" s="12">
        <f>'REV-REC-MAINT_CWS'!H142</f>
        <v>0</v>
      </c>
      <c r="H38" s="12">
        <f>'REV-REC-MAINT_CWS'!I142</f>
        <v>0</v>
      </c>
      <c r="I38" s="12">
        <f>'REV-REC-MAINT_CWS'!J142</f>
        <v>0</v>
      </c>
      <c r="J38" s="12">
        <f>'REV-REC-MAINT_CWS'!K142</f>
        <v>0</v>
      </c>
      <c r="K38" s="12">
        <f>'REV-REC-MAINT_CWS'!L142</f>
        <v>0</v>
      </c>
      <c r="L38" s="12">
        <f>'REV-REC-MAINT_CWS'!M142</f>
        <v>0</v>
      </c>
      <c r="M38" s="12">
        <f>'REV-REC-MAINT_CWS'!N142</f>
        <v>0</v>
      </c>
      <c r="N38" s="12">
        <f>'REV-REC-MAINT_CWS'!O142</f>
        <v>0</v>
      </c>
      <c r="O38" s="12">
        <f>'REV-REC-MAINT_CWS'!P142</f>
        <v>0</v>
      </c>
      <c r="P38" s="12">
        <f>'REV-REC-MAINT_CWS'!Q142</f>
        <v>0</v>
      </c>
      <c r="Q38" s="12">
        <f>'REV-REC-MAINT_CWS'!R142</f>
        <v>1181.25</v>
      </c>
      <c r="R38" s="12">
        <f>'REV-REC-MAINT_CWS'!S142</f>
        <v>1856.25</v>
      </c>
      <c r="S38" s="12">
        <f>'REV-REC-MAINT_CWS'!T142</f>
        <v>2025</v>
      </c>
      <c r="T38" s="12">
        <f>'REV-REC-MAINT_CWS'!U142</f>
        <v>2362.5</v>
      </c>
      <c r="U38" s="12">
        <f>'REV-REC-MAINT_CWS'!V142</f>
        <v>2700</v>
      </c>
      <c r="V38" s="12">
        <f>'REV-REC-MAINT_CWS'!W142</f>
        <v>2868.75</v>
      </c>
      <c r="W38" s="12">
        <f>'REV-REC-MAINT_CWS'!X142</f>
        <v>2362.5</v>
      </c>
      <c r="X38" s="12">
        <f>'REV-REC-MAINT_CWS'!Y142</f>
        <v>2700</v>
      </c>
      <c r="Y38" s="12">
        <f>'REV-REC-MAINT_CWS'!Z142</f>
        <v>2193.75</v>
      </c>
      <c r="Z38" s="12">
        <f>'REV-REC-MAINT_CWS'!AA142</f>
        <v>2193.75</v>
      </c>
      <c r="AA38" s="12">
        <f>'REV-REC-MAINT_CWS'!AB142</f>
        <v>2193.75</v>
      </c>
      <c r="AB38" s="12">
        <f>'REV-REC-MAINT_CWS'!AC142</f>
        <v>1350</v>
      </c>
      <c r="AC38" s="12">
        <f>'REV-REC-MAINT_CWS'!AD142</f>
        <v>4781.25</v>
      </c>
      <c r="AD38" s="12">
        <f>'REV-REC-MAINT_CWS'!AE142</f>
        <v>7650</v>
      </c>
      <c r="AE38" s="12">
        <f>'REV-REC-MAINT_CWS'!AF142</f>
        <v>8415</v>
      </c>
      <c r="AF38" s="12">
        <f>'REV-REC-MAINT_CWS'!AG142</f>
        <v>8797.5</v>
      </c>
      <c r="AG38" s="12">
        <f>'REV-REC-MAINT_CWS'!AH142</f>
        <v>9753.75</v>
      </c>
      <c r="AH38" s="12">
        <f>'REV-REC-MAINT_CWS'!AI142</f>
        <v>10710</v>
      </c>
      <c r="AI38" s="12">
        <f>'REV-REC-MAINT_CWS'!AJ142</f>
        <v>8797.5</v>
      </c>
      <c r="AJ38" s="12">
        <f>'REV-REC-MAINT_CWS'!AK142</f>
        <v>9753.75</v>
      </c>
      <c r="AK38" s="12">
        <f>'REV-REC-MAINT_CWS'!AL142</f>
        <v>8032.5</v>
      </c>
      <c r="AL38" s="12">
        <f>'REV-REC-MAINT_CWS'!AM142</f>
        <v>8032.5</v>
      </c>
      <c r="AM38" s="12">
        <f>'REV-REC-MAINT_CWS'!AN142</f>
        <v>8032.5</v>
      </c>
      <c r="AN38" s="12">
        <f>'REV-REC-MAINT_CWS'!AO142</f>
        <v>4972.5</v>
      </c>
      <c r="AO38" s="12">
        <f>'REV-REC-MAINT_CWS'!AP142</f>
        <v>10125</v>
      </c>
      <c r="AP38" s="12">
        <f>'REV-REC-MAINT_CWS'!AQ142</f>
        <v>16200</v>
      </c>
      <c r="AQ38" s="12">
        <f>'REV-REC-MAINT_CWS'!AR142</f>
        <v>18022.5</v>
      </c>
      <c r="AR38" s="12">
        <f>'REV-REC-MAINT_CWS'!AS142</f>
        <v>18427.5</v>
      </c>
      <c r="AS38" s="12">
        <f>'REV-REC-MAINT_CWS'!AT142</f>
        <v>20452.5</v>
      </c>
      <c r="AT38" s="12">
        <f>'REV-REC-MAINT_CWS'!AU142</f>
        <v>22477.5</v>
      </c>
      <c r="AU38" s="12">
        <f>'REV-REC-MAINT_CWS'!AV142</f>
        <v>18427.5</v>
      </c>
      <c r="AV38" s="12">
        <f>'REV-REC-MAINT_CWS'!AW142</f>
        <v>20452.5</v>
      </c>
      <c r="AW38" s="12">
        <f>'REV-REC-MAINT_CWS'!AX142</f>
        <v>16605</v>
      </c>
      <c r="AX38" s="12">
        <f>'REV-REC-MAINT_CWS'!AY142</f>
        <v>16605</v>
      </c>
      <c r="AY38" s="12">
        <f>'REV-REC-MAINT_CWS'!AZ142</f>
        <v>16605</v>
      </c>
      <c r="AZ38" s="12">
        <f>'REV-REC-MAINT_CWS'!BA142</f>
        <v>10327.5</v>
      </c>
      <c r="BA38" s="12">
        <f>'REV-REC-MAINT_CWS'!BB142</f>
        <v>16200</v>
      </c>
      <c r="BB38" s="12">
        <f>'REV-REC-MAINT_CWS'!BC142</f>
        <v>25920</v>
      </c>
      <c r="BC38" s="12">
        <f>'REV-REC-MAINT_CWS'!BD142</f>
        <v>28957.5</v>
      </c>
      <c r="BD38" s="12">
        <f>'REV-REC-MAINT_CWS'!BE142</f>
        <v>29362.5</v>
      </c>
      <c r="BE38" s="12">
        <f>'REV-REC-MAINT_CWS'!BF142</f>
        <v>32602.5</v>
      </c>
      <c r="BF38" s="12">
        <f>'REV-REC-MAINT_CWS'!BG142</f>
        <v>35640</v>
      </c>
      <c r="BG38" s="12">
        <f>'REV-REC-MAINT_CWS'!BH142</f>
        <v>29362.5</v>
      </c>
      <c r="BH38" s="12">
        <f>'REV-REC-MAINT_CWS'!BI142</f>
        <v>32602.5</v>
      </c>
      <c r="BI38" s="12">
        <f>'REV-REC-MAINT_CWS'!BJ142</f>
        <v>26325</v>
      </c>
      <c r="BJ38" s="12">
        <f>'REV-REC-MAINT_CWS'!BK142</f>
        <v>26325</v>
      </c>
      <c r="BK38" s="12">
        <f>'REV-REC-MAINT_CWS'!BL142</f>
        <v>26325</v>
      </c>
      <c r="BL38" s="12">
        <f>'REV-REC-MAINT_CWS'!BM142</f>
        <v>16402.5</v>
      </c>
      <c r="BM38" s="118">
        <f>SUM(E38:BL38)</f>
        <v>654468.75</v>
      </c>
    </row>
    <row r="40" spans="2:66" x14ac:dyDescent="0.15">
      <c r="B40" s="14" t="s">
        <v>371</v>
      </c>
      <c r="E40" s="97">
        <f>E38+E37+E34+E33+E10</f>
        <v>0</v>
      </c>
      <c r="F40" s="97">
        <f>F38+F37+F34+F33+F10</f>
        <v>0</v>
      </c>
      <c r="G40" s="97">
        <f>G38+G37+G34+G33+G10</f>
        <v>0</v>
      </c>
      <c r="H40" s="97">
        <f>H38+H37+H34+H33+H10</f>
        <v>131040</v>
      </c>
      <c r="I40" s="97">
        <f>I38+I37+I34+I33+I10</f>
        <v>147420</v>
      </c>
      <c r="J40" s="97">
        <f>J38+J37+J34+J33+J10</f>
        <v>163800</v>
      </c>
      <c r="K40" s="97">
        <f>K38+K37+K34+K33+K10</f>
        <v>131040</v>
      </c>
      <c r="L40" s="97">
        <f>L38+L37+L34+L33+L10</f>
        <v>147420</v>
      </c>
      <c r="M40" s="97">
        <f>M38+M37+M34+M33+M10</f>
        <v>114660</v>
      </c>
      <c r="N40" s="97">
        <f>N38+N37+N34+N33+N10</f>
        <v>114660</v>
      </c>
      <c r="O40" s="97">
        <f>O38+O37+O34+O33+O10</f>
        <v>114660</v>
      </c>
      <c r="P40" s="97">
        <f>P38+P37+P34+P33+P10</f>
        <v>65520</v>
      </c>
      <c r="Q40" s="97">
        <f>Q38+Q37+Q34+Q33+Q10</f>
        <v>240868.75</v>
      </c>
      <c r="R40" s="97">
        <f>R38+R37+R34+R33+R10</f>
        <v>391418.75</v>
      </c>
      <c r="S40" s="97">
        <f>S38+S37+S34+S33+S10</f>
        <v>436587.5</v>
      </c>
      <c r="T40" s="97">
        <f>T38+T37+T34+T33+T10</f>
        <v>437075</v>
      </c>
      <c r="U40" s="97">
        <f>U38+U37+U34+U33+U10</f>
        <v>482412.5</v>
      </c>
      <c r="V40" s="97">
        <f>V38+V37+V34+V33+V10</f>
        <v>527606.25</v>
      </c>
      <c r="W40" s="97">
        <f>W38+W37+W34+W33+W10</f>
        <v>437075</v>
      </c>
      <c r="X40" s="97">
        <f>X38+X37+X34+X33+X10</f>
        <v>482412.5</v>
      </c>
      <c r="Y40" s="97">
        <f>Y38+Y37+Y34+Y33+Y10</f>
        <v>391881.25</v>
      </c>
      <c r="Z40" s="97">
        <f>Z38+Z37+Z34+Z33+Z10</f>
        <v>391881.25</v>
      </c>
      <c r="AA40" s="97">
        <f>AA38+AA37+AA34+AA33+AA10</f>
        <v>391881.25</v>
      </c>
      <c r="AB40" s="97">
        <f>AB38+AB37+AB34+AB33+AB10</f>
        <v>241112.5</v>
      </c>
      <c r="AC40" s="97">
        <f>AC38+AC37+AC34+AC33+AC10</f>
        <v>155968.75</v>
      </c>
      <c r="AD40" s="97">
        <f>AD38+AD37+AD34+AD33+AD10</f>
        <v>252725</v>
      </c>
      <c r="AE40" s="97">
        <f>AE38+AE37+AE34+AE33+AE10</f>
        <v>284927.5</v>
      </c>
      <c r="AF40" s="97">
        <f>AF38+AF37+AF34+AF33+AF10</f>
        <v>285460</v>
      </c>
      <c r="AG40" s="97">
        <f>AG38+AG37+AG34+AG33+AG10</f>
        <v>312516.25</v>
      </c>
      <c r="AH40" s="97">
        <f>AH38+AH37+AH34+AH33+AH10</f>
        <v>344722.5</v>
      </c>
      <c r="AI40" s="97">
        <f>AI38+AI37+AI34+AI33+AI10</f>
        <v>285460</v>
      </c>
      <c r="AJ40" s="97">
        <f>AJ38+AJ37+AJ34+AJ33+AJ10</f>
        <v>312516.25</v>
      </c>
      <c r="AK40" s="97">
        <f>AK38+AK37+AK34+AK33+AK10</f>
        <v>253232.5</v>
      </c>
      <c r="AL40" s="97">
        <f>AL38+AL37+AL34+AL33+AL10</f>
        <v>253232.5</v>
      </c>
      <c r="AM40" s="97">
        <f>AM38+AM37+AM34+AM33+AM10</f>
        <v>253232.5</v>
      </c>
      <c r="AN40" s="97">
        <f>AN38+AN37+AN34+AN33+AN10</f>
        <v>156235</v>
      </c>
      <c r="AO40" s="97">
        <f>AO38+AO37+AO34+AO33+AO10</f>
        <v>194900</v>
      </c>
      <c r="AP40" s="97">
        <f>AP38+AP37+AP34+AP33+AP10</f>
        <v>314355</v>
      </c>
      <c r="AQ40" s="97">
        <f>AQ38+AQ37+AQ34+AQ33+AQ10</f>
        <v>351927.5</v>
      </c>
      <c r="AR40" s="97">
        <f>AR38+AR37+AR34+AR33+AR10</f>
        <v>352542.5</v>
      </c>
      <c r="AS40" s="97">
        <f>AS38+AS37+AS34+AS33+AS10</f>
        <v>390282.5</v>
      </c>
      <c r="AT40" s="97">
        <f>AT38+AT37+AT34+AT33+AT10</f>
        <v>428057.5</v>
      </c>
      <c r="AU40" s="97">
        <f>AU38+AU37+AU34+AU33+AU10</f>
        <v>352542.5</v>
      </c>
      <c r="AV40" s="97">
        <f>AV38+AV37+AV34+AV33+AV10</f>
        <v>390282.5</v>
      </c>
      <c r="AW40" s="97">
        <f>AW38+AW37+AW34+AW33+AW10</f>
        <v>314935</v>
      </c>
      <c r="AX40" s="97">
        <f>AX38+AX37+AX34+AX33+AX10</f>
        <v>314935</v>
      </c>
      <c r="AY40" s="97">
        <f>AY38+AY37+AY34+AY33+AY10</f>
        <v>314935</v>
      </c>
      <c r="AZ40" s="97">
        <f>AZ38+AZ37+AZ34+AZ33+AZ10</f>
        <v>195207.5</v>
      </c>
      <c r="BA40" s="97">
        <f>BA38+BA37+BA34+BA33+BA10</f>
        <v>234235</v>
      </c>
      <c r="BB40" s="97">
        <f>BB38+BB37+BB34+BB33+BB10</f>
        <v>376200</v>
      </c>
      <c r="BC40" s="97">
        <f>BC38+BC37+BC34+BC33+BC10</f>
        <v>418747.5</v>
      </c>
      <c r="BD40" s="97">
        <f>BD38+BD37+BD34+BD33+BD10</f>
        <v>419362.5</v>
      </c>
      <c r="BE40" s="97">
        <f>BE38+BE37+BE34+BE33+BE10</f>
        <v>468952.5</v>
      </c>
      <c r="BF40" s="97">
        <f>BF38+BF37+BF34+BF33+BF10</f>
        <v>511825</v>
      </c>
      <c r="BG40" s="97">
        <f>BG38+BG37+BG34+BG33+BG10</f>
        <v>419362.5</v>
      </c>
      <c r="BH40" s="97">
        <f>BH38+BH37+BH34+BH33+BH10</f>
        <v>468952.5</v>
      </c>
      <c r="BI40" s="97">
        <f>BI38+BI37+BI34+BI33+BI10</f>
        <v>376780</v>
      </c>
      <c r="BJ40" s="97">
        <f>BJ38+BJ37+BJ34+BJ33+BJ10</f>
        <v>376780</v>
      </c>
      <c r="BK40" s="97">
        <f>BK38+BK37+BK34+BK33+BK10</f>
        <v>376780</v>
      </c>
      <c r="BL40" s="97">
        <f>BL38+BL37+BL34+BL33+BL10</f>
        <v>234542.5</v>
      </c>
      <c r="BM40" s="118">
        <f>SUM(E40:BL40)</f>
        <v>17730083.75</v>
      </c>
      <c r="BN40" s="97">
        <f>BM38+BM37+BM34+BM33+BM10</f>
        <v>17730083.75</v>
      </c>
    </row>
    <row r="41" spans="2:66" x14ac:dyDescent="0.15">
      <c r="B41" s="14" t="s">
        <v>376</v>
      </c>
      <c r="E41" s="97">
        <f>E21+E33+E34+E37+E38</f>
        <v>0</v>
      </c>
      <c r="F41" s="97">
        <f>F21+F33+F34+F37+F38</f>
        <v>0</v>
      </c>
      <c r="G41" s="97">
        <f>G21+G33+G34+G37+G38</f>
        <v>0</v>
      </c>
      <c r="H41" s="97">
        <f>H21+H33+H34+H37+H38</f>
        <v>31040</v>
      </c>
      <c r="I41" s="97">
        <f>I21+I33+I34+I37+I38</f>
        <v>34920</v>
      </c>
      <c r="J41" s="97">
        <f>J21+J33+J34+J37+J38</f>
        <v>38800</v>
      </c>
      <c r="K41" s="97">
        <f>K21+K33+K34+K37+K38</f>
        <v>31040</v>
      </c>
      <c r="L41" s="97">
        <f>L21+L33+L34+L37+L38</f>
        <v>34920</v>
      </c>
      <c r="M41" s="97">
        <f>M21+M33+M34+M37+M38</f>
        <v>27160</v>
      </c>
      <c r="N41" s="97">
        <f>N21+N33+N34+N37+N38</f>
        <v>27160</v>
      </c>
      <c r="O41" s="97">
        <f>O21+O33+O34+O37+O38</f>
        <v>27160</v>
      </c>
      <c r="P41" s="97">
        <f>P21+P33+P34+P37+P38</f>
        <v>15520</v>
      </c>
      <c r="Q41" s="97">
        <f>Q21+Q33+Q34+Q37+Q38</f>
        <v>59268.75</v>
      </c>
      <c r="R41" s="97">
        <f>R21+R33+R34+R37+R38</f>
        <v>96318.75</v>
      </c>
      <c r="S41" s="97">
        <f>S21+S33+S34+S37+S38</f>
        <v>107437.5</v>
      </c>
      <c r="T41" s="97">
        <f>T21+T33+T34+T37+T38</f>
        <v>107925</v>
      </c>
      <c r="U41" s="97">
        <f>U21+U33+U34+U37+U38</f>
        <v>119212.5</v>
      </c>
      <c r="V41" s="97">
        <f>V21+V33+V34+V37+V38</f>
        <v>130356.25</v>
      </c>
      <c r="W41" s="97">
        <f>W21+W33+W34+W37+W38</f>
        <v>107925</v>
      </c>
      <c r="X41" s="97">
        <f>X21+X33+X34+X37+X38</f>
        <v>119212.5</v>
      </c>
      <c r="Y41" s="97">
        <f>Y21+Y33+Y34+Y37+Y38</f>
        <v>96781.25</v>
      </c>
      <c r="Z41" s="97">
        <f>Z21+Z33+Z34+Z37+Z38</f>
        <v>96781.25</v>
      </c>
      <c r="AA41" s="97">
        <f>AA21+AA33+AA34+AA37+AA38</f>
        <v>96781.25</v>
      </c>
      <c r="AB41" s="97">
        <f>AB21+AB33+AB34+AB37+AB38</f>
        <v>59512.5</v>
      </c>
      <c r="AC41" s="97">
        <f>AC21+AC33+AC34+AC37+AC38</f>
        <v>-143456.25</v>
      </c>
      <c r="AD41" s="97">
        <f>AD21+AD33+AD34+AD37+AD38</f>
        <v>-232550</v>
      </c>
      <c r="AE41" s="97">
        <f>AE21+AE33+AE34+AE37+AE38</f>
        <v>-262297.5</v>
      </c>
      <c r="AF41" s="97">
        <f>AF21+AF33+AF34+AF37+AF38</f>
        <v>-261765</v>
      </c>
      <c r="AG41" s="97">
        <f>AG21+AG33+AG34+AG37+AG38</f>
        <v>-286333.75</v>
      </c>
      <c r="AH41" s="97">
        <f>AH21+AH33+AH34+AH37+AH38</f>
        <v>-316077.5</v>
      </c>
      <c r="AI41" s="97">
        <f>AI21+AI33+AI34+AI37+AI38</f>
        <v>-261765</v>
      </c>
      <c r="AJ41" s="97">
        <f>AJ21+AJ33+AJ34+AJ37+AJ38</f>
        <v>-286333.75</v>
      </c>
      <c r="AK41" s="97">
        <f>AK21+AK33+AK34+AK37+AK38</f>
        <v>-232042.5</v>
      </c>
      <c r="AL41" s="97">
        <f>AL21+AL33+AL34+AL37+AL38</f>
        <v>-232042.5</v>
      </c>
      <c r="AM41" s="97">
        <f>AM21+AM33+AM34+AM37+AM38</f>
        <v>-232042.5</v>
      </c>
      <c r="AN41" s="97">
        <f>AN21+AN33+AN34+AN37+AN38</f>
        <v>-143190</v>
      </c>
      <c r="AO41" s="97">
        <f>AO21+AO33+AO34+AO37+AO38</f>
        <v>-96918.5</v>
      </c>
      <c r="AP41" s="97">
        <f>AP21+AP33+AP34+AP37+AP38</f>
        <v>-156320</v>
      </c>
      <c r="AQ41" s="97">
        <f>AQ21+AQ33+AQ34+AQ37+AQ38</f>
        <v>-175228.5</v>
      </c>
      <c r="AR41" s="97">
        <f>AR21+AR33+AR34+AR37+AR38</f>
        <v>-174613.5</v>
      </c>
      <c r="AS41" s="97">
        <f>AS21+AS33+AS34+AS37+AS38</f>
        <v>-193354.5</v>
      </c>
      <c r="AT41" s="97">
        <f>AT21+AT33+AT34+AT37+AT38</f>
        <v>-212060.5</v>
      </c>
      <c r="AU41" s="97">
        <f>AU21+AU33+AU34+AU37+AU38</f>
        <v>-174613.5</v>
      </c>
      <c r="AV41" s="97">
        <f>AV21+AV33+AV34+AV37+AV38</f>
        <v>-193354.5</v>
      </c>
      <c r="AW41" s="97">
        <f>AW21+AW33+AW34+AW37+AW38</f>
        <v>-155740</v>
      </c>
      <c r="AX41" s="97">
        <f>AX21+AX33+AX34+AX37+AX38</f>
        <v>-155740</v>
      </c>
      <c r="AY41" s="97">
        <f>AY21+AY33+AY34+AY37+AY38</f>
        <v>-155740</v>
      </c>
      <c r="AZ41" s="97">
        <f>AZ21+AZ33+AZ34+AZ37+AZ38</f>
        <v>-96611</v>
      </c>
      <c r="BA41" s="97">
        <f>BA21+BA33+BA34+BA37+BA38</f>
        <v>-25616.899999999994</v>
      </c>
      <c r="BB41" s="97">
        <f>BB21+BB33+BB34+BB37+BB38</f>
        <v>-41137.899999999965</v>
      </c>
      <c r="BC41" s="97">
        <f>BC21+BC33+BC34+BC37+BC38</f>
        <v>-45836.200000000012</v>
      </c>
      <c r="BD41" s="97">
        <f>BD21+BD33+BD34+BD37+BD38</f>
        <v>-45221.200000000012</v>
      </c>
      <c r="BE41" s="97">
        <f>BE21+BE33+BE34+BE37+BE38</f>
        <v>-50751.299999999988</v>
      </c>
      <c r="BF41" s="97">
        <f>BF21+BF33+BF34+BF37+BF38</f>
        <v>-55124.599999999977</v>
      </c>
      <c r="BG41" s="97">
        <f>BG21+BG33+BG34+BG37+BG38</f>
        <v>-45221.200000000012</v>
      </c>
      <c r="BH41" s="97">
        <f>BH21+BH33+BH34+BH37+BH38</f>
        <v>-50751.299999999988</v>
      </c>
      <c r="BI41" s="97">
        <f>BI21+BI33+BI34+BI37+BI38</f>
        <v>-40557.899999999965</v>
      </c>
      <c r="BJ41" s="97">
        <f>BJ21+BJ33+BJ34+BJ37+BJ38</f>
        <v>-40557.899999999965</v>
      </c>
      <c r="BK41" s="97">
        <f>BK21+BK33+BK34+BK37+BK38</f>
        <v>-40557.899999999965</v>
      </c>
      <c r="BL41" s="97">
        <f>BL21+BL33+BL34+BL37+BL38</f>
        <v>-25309.399999999994</v>
      </c>
      <c r="BM41" s="118">
        <f>SUM(E41:BL41)</f>
        <v>-3871601.9499999997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topLeftCell="B3" workbookViewId="0"/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10"/>
      <c r="S2" s="369" t="s">
        <v>36</v>
      </c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10"/>
      <c r="AF2" s="369" t="s">
        <v>37</v>
      </c>
      <c r="AG2" s="369"/>
      <c r="AH2" s="369"/>
      <c r="AI2" s="369"/>
      <c r="AJ2" s="369"/>
      <c r="AK2" s="369"/>
      <c r="AL2" s="369"/>
      <c r="AM2" s="369"/>
      <c r="AN2" s="369"/>
      <c r="AO2" s="369"/>
      <c r="AP2" s="369"/>
      <c r="AQ2" s="369"/>
      <c r="AR2" s="10"/>
      <c r="AS2" s="369" t="s">
        <v>38</v>
      </c>
      <c r="AT2" s="369"/>
      <c r="AU2" s="369"/>
      <c r="AV2" s="369"/>
      <c r="AW2" s="369"/>
      <c r="AX2" s="369"/>
      <c r="AY2" s="369"/>
      <c r="AZ2" s="369"/>
      <c r="BA2" s="369"/>
      <c r="BB2" s="369"/>
      <c r="BC2" s="369"/>
      <c r="BD2" s="369"/>
      <c r="BE2" s="10"/>
      <c r="BF2" s="369" t="s">
        <v>39</v>
      </c>
      <c r="BG2" s="369"/>
      <c r="BH2" s="369"/>
      <c r="BI2" s="369"/>
      <c r="BJ2" s="369"/>
      <c r="BK2" s="369"/>
      <c r="BL2" s="369"/>
      <c r="BM2" s="369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655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6</v>
      </c>
      <c r="E9" s="67"/>
      <c r="F9" s="102"/>
      <c r="G9" s="102"/>
      <c r="H9" s="45"/>
      <c r="I9" s="101">
        <f>$D9</f>
        <v>6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6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6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6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6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6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6</v>
      </c>
      <c r="E10" s="67"/>
      <c r="F10" s="102"/>
      <c r="G10" s="102"/>
      <c r="H10" s="102"/>
      <c r="I10" s="45"/>
      <c r="J10" s="101">
        <f>$D10</f>
        <v>6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6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6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6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6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6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7</v>
      </c>
      <c r="E11" s="67"/>
      <c r="F11" s="102"/>
      <c r="G11" s="102"/>
      <c r="H11" s="102"/>
      <c r="I11" s="102"/>
      <c r="J11" s="45"/>
      <c r="K11" s="101">
        <f>$D11</f>
        <v>7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7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7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7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7</v>
      </c>
      <c r="BH11" s="101"/>
      <c r="BI11" s="101"/>
      <c r="BJ11" s="101"/>
      <c r="BK11" s="101"/>
      <c r="BL11" s="101"/>
      <c r="BM11" s="101"/>
      <c r="BN11" s="105">
        <f t="shared" si="0"/>
        <v>7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6</v>
      </c>
      <c r="E12" s="67"/>
      <c r="F12" s="102"/>
      <c r="G12" s="102"/>
      <c r="H12" s="102"/>
      <c r="I12" s="102"/>
      <c r="J12" s="102"/>
      <c r="K12" s="45"/>
      <c r="L12" s="101">
        <f>$D12</f>
        <v>6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6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6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6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6</v>
      </c>
      <c r="BI12" s="101"/>
      <c r="BJ12" s="101"/>
      <c r="BK12" s="101"/>
      <c r="BL12" s="101"/>
      <c r="BM12" s="101"/>
      <c r="BN12" s="105">
        <f t="shared" si="0"/>
        <v>6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6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6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6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6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6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6</v>
      </c>
      <c r="BJ13" s="101"/>
      <c r="BK13" s="101"/>
      <c r="BL13" s="101"/>
      <c r="BM13" s="101"/>
      <c r="BN13" s="105">
        <f t="shared" si="0"/>
        <v>6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5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5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5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5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5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5</v>
      </c>
      <c r="BK14" s="101"/>
      <c r="BL14" s="101"/>
      <c r="BM14" s="101"/>
      <c r="BN14" s="105">
        <f t="shared" si="0"/>
        <v>5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5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5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5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5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5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5</v>
      </c>
      <c r="BL15" s="101"/>
      <c r="BM15" s="101"/>
      <c r="BN15" s="105">
        <f t="shared" si="0"/>
        <v>5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5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5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5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5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5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5</v>
      </c>
      <c r="BM16" s="101"/>
      <c r="BN16" s="105">
        <f t="shared" si="0"/>
        <v>5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3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3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3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3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3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3</v>
      </c>
      <c r="BN17" s="105">
        <f t="shared" si="0"/>
        <v>3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9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9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9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9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9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9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15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15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15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15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15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15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17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17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17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17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17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17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17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17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17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17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17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17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19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19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19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19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19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19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21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21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21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21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21</v>
      </c>
      <c r="BH23" s="101"/>
      <c r="BI23" s="101"/>
      <c r="BJ23" s="101"/>
      <c r="BK23" s="101"/>
      <c r="BL23" s="101"/>
      <c r="BM23" s="101"/>
      <c r="BN23" s="105">
        <f t="shared" si="0"/>
        <v>21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17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17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17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17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17</v>
      </c>
      <c r="BI24" s="101"/>
      <c r="BJ24" s="101"/>
      <c r="BK24" s="101"/>
      <c r="BL24" s="101"/>
      <c r="BM24" s="101"/>
      <c r="BN24" s="105">
        <f t="shared" si="0"/>
        <v>17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19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19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19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19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19</v>
      </c>
      <c r="BJ25" s="101"/>
      <c r="BK25" s="101"/>
      <c r="BL25" s="101"/>
      <c r="BM25" s="101"/>
      <c r="BN25" s="105">
        <f t="shared" si="0"/>
        <v>19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15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15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15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15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15</v>
      </c>
      <c r="BK26" s="101"/>
      <c r="BL26" s="101"/>
      <c r="BM26" s="101"/>
      <c r="BN26" s="105">
        <f t="shared" si="0"/>
        <v>15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15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15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15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15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15</v>
      </c>
      <c r="BL27" s="101"/>
      <c r="BM27" s="101"/>
      <c r="BN27" s="105">
        <f t="shared" si="0"/>
        <v>15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15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15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15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15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15</v>
      </c>
      <c r="BM28" s="101"/>
      <c r="BN28" s="105">
        <f t="shared" si="0"/>
        <v>15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9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9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9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9</v>
      </c>
      <c r="BN29" s="105">
        <f t="shared" si="0"/>
        <v>9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11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11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11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11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11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18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18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18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18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18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21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21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21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21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21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21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21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21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21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21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23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23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23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23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23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25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25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25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25</v>
      </c>
      <c r="BH35" s="101"/>
      <c r="BI35" s="101"/>
      <c r="BJ35" s="101"/>
      <c r="BK35" s="101"/>
      <c r="BL35" s="101"/>
      <c r="BM35" s="101"/>
      <c r="BN35" s="105">
        <f t="shared" si="0"/>
        <v>25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21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21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21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21</v>
      </c>
      <c r="BI36" s="101"/>
      <c r="BJ36" s="101"/>
      <c r="BK36" s="101"/>
      <c r="BL36" s="101"/>
      <c r="BM36" s="101"/>
      <c r="BN36" s="105">
        <f t="shared" si="0"/>
        <v>21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23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23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23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23</v>
      </c>
      <c r="BJ37" s="101"/>
      <c r="BK37" s="101"/>
      <c r="BL37" s="101"/>
      <c r="BM37" s="101"/>
      <c r="BN37" s="105">
        <f t="shared" si="0"/>
        <v>23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18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18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18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18</v>
      </c>
      <c r="BK38" s="101"/>
      <c r="BL38" s="101"/>
      <c r="BM38" s="101"/>
      <c r="BN38" s="105">
        <f t="shared" si="0"/>
        <v>18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18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18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18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18</v>
      </c>
      <c r="BL39" s="101"/>
      <c r="BM39" s="101"/>
      <c r="BN39" s="105">
        <f t="shared" si="0"/>
        <v>18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18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18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18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18</v>
      </c>
      <c r="BM40" s="101"/>
      <c r="BN40" s="105">
        <f t="shared" si="0"/>
        <v>18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11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11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11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11</v>
      </c>
      <c r="BN41" s="105">
        <f t="shared" si="0"/>
        <v>11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6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6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6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6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10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10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10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11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11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11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11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11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11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12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12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12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12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13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13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13</v>
      </c>
      <c r="BH47" s="101"/>
      <c r="BI47" s="101"/>
      <c r="BJ47" s="101"/>
      <c r="BK47" s="101"/>
      <c r="BL47" s="101"/>
      <c r="BM47" s="101"/>
      <c r="BN47" s="105">
        <f t="shared" si="0"/>
        <v>13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11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11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11</v>
      </c>
      <c r="BI48" s="101"/>
      <c r="BJ48" s="101"/>
      <c r="BK48" s="101"/>
      <c r="BL48" s="101"/>
      <c r="BM48" s="101"/>
      <c r="BN48" s="105">
        <f t="shared" si="0"/>
        <v>11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12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12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12</v>
      </c>
      <c r="BJ49" s="101"/>
      <c r="BK49" s="101"/>
      <c r="BL49" s="101"/>
      <c r="BM49" s="101"/>
      <c r="BN49" s="105">
        <f t="shared" si="0"/>
        <v>12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10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10</v>
      </c>
      <c r="BK50" s="101"/>
      <c r="BL50" s="101"/>
      <c r="BM50" s="101"/>
      <c r="BN50" s="105">
        <f t="shared" si="0"/>
        <v>10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10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10</v>
      </c>
      <c r="BL51" s="101"/>
      <c r="BM51" s="101"/>
      <c r="BN51" s="105">
        <f t="shared" si="0"/>
        <v>10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10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10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10</v>
      </c>
      <c r="BM52" s="101"/>
      <c r="BN52" s="105">
        <f t="shared" si="0"/>
        <v>10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6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6</v>
      </c>
      <c r="BN53" s="105">
        <f t="shared" si="0"/>
        <v>6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3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3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5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5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5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5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5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6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6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7</v>
      </c>
      <c r="BH59" s="101"/>
      <c r="BI59" s="101"/>
      <c r="BJ59" s="101"/>
      <c r="BK59" s="101"/>
      <c r="BL59" s="101"/>
      <c r="BM59" s="101"/>
      <c r="BN59" s="105">
        <f t="shared" si="0"/>
        <v>7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</v>
      </c>
      <c r="BI60" s="101"/>
      <c r="BJ60" s="101"/>
      <c r="BK60" s="101"/>
      <c r="BL60" s="101"/>
      <c r="BM60" s="101"/>
      <c r="BN60" s="105">
        <f t="shared" si="0"/>
        <v>5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6</v>
      </c>
      <c r="BJ61" s="101"/>
      <c r="BK61" s="101"/>
      <c r="BL61" s="101"/>
      <c r="BM61" s="101"/>
      <c r="BN61" s="105">
        <f t="shared" si="0"/>
        <v>6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5</v>
      </c>
      <c r="BK62" s="101"/>
      <c r="BL62" s="101"/>
      <c r="BM62" s="101"/>
      <c r="BN62" s="105">
        <f t="shared" si="0"/>
        <v>5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5</v>
      </c>
      <c r="BL63" s="101"/>
      <c r="BM63" s="101"/>
      <c r="BN63" s="105">
        <f t="shared" si="0"/>
        <v>5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5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5</v>
      </c>
      <c r="BM64" s="101"/>
      <c r="BN64" s="105">
        <f t="shared" si="0"/>
        <v>5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</v>
      </c>
      <c r="BN65" s="105">
        <f t="shared" si="0"/>
        <v>3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75" t="s">
        <v>650</v>
      </c>
      <c r="B67" s="375"/>
      <c r="C67" s="375"/>
      <c r="D67" s="375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6</v>
      </c>
      <c r="J67" s="102">
        <f t="shared" si="1"/>
        <v>6</v>
      </c>
      <c r="K67" s="102">
        <f t="shared" si="1"/>
        <v>7</v>
      </c>
      <c r="L67" s="102">
        <f t="shared" si="1"/>
        <v>6</v>
      </c>
      <c r="M67" s="102">
        <f t="shared" si="1"/>
        <v>6</v>
      </c>
      <c r="N67" s="102">
        <f t="shared" si="1"/>
        <v>5</v>
      </c>
      <c r="O67" s="102">
        <f t="shared" si="1"/>
        <v>5</v>
      </c>
      <c r="P67" s="102">
        <f t="shared" si="1"/>
        <v>5</v>
      </c>
      <c r="Q67" s="102">
        <f t="shared" si="1"/>
        <v>3</v>
      </c>
      <c r="R67" s="102">
        <f t="shared" si="1"/>
        <v>9</v>
      </c>
      <c r="S67" s="102">
        <f t="shared" si="1"/>
        <v>15</v>
      </c>
      <c r="T67" s="102">
        <f t="shared" si="1"/>
        <v>17</v>
      </c>
      <c r="U67" s="102">
        <f t="shared" si="1"/>
        <v>23</v>
      </c>
      <c r="V67" s="102">
        <f t="shared" si="1"/>
        <v>25</v>
      </c>
      <c r="W67" s="102">
        <f t="shared" si="1"/>
        <v>28</v>
      </c>
      <c r="X67" s="102">
        <f t="shared" si="1"/>
        <v>23</v>
      </c>
      <c r="Y67" s="102">
        <f t="shared" si="1"/>
        <v>25</v>
      </c>
      <c r="Z67" s="102">
        <f t="shared" si="1"/>
        <v>20</v>
      </c>
      <c r="AA67" s="102">
        <f t="shared" si="1"/>
        <v>20</v>
      </c>
      <c r="AB67" s="102">
        <f t="shared" si="1"/>
        <v>20</v>
      </c>
      <c r="AC67" s="102">
        <f t="shared" si="1"/>
        <v>12</v>
      </c>
      <c r="AD67" s="102">
        <f t="shared" si="1"/>
        <v>20</v>
      </c>
      <c r="AE67" s="102">
        <f t="shared" si="1"/>
        <v>33</v>
      </c>
      <c r="AF67" s="102">
        <f t="shared" si="1"/>
        <v>38</v>
      </c>
      <c r="AG67" s="102">
        <f t="shared" si="1"/>
        <v>44</v>
      </c>
      <c r="AH67" s="102">
        <f t="shared" si="1"/>
        <v>48</v>
      </c>
      <c r="AI67" s="102">
        <f t="shared" si="1"/>
        <v>53</v>
      </c>
      <c r="AJ67" s="102">
        <f t="shared" si="1"/>
        <v>44</v>
      </c>
      <c r="AK67" s="102">
        <f t="shared" si="1"/>
        <v>48</v>
      </c>
      <c r="AL67" s="102">
        <f t="shared" si="1"/>
        <v>38</v>
      </c>
      <c r="AM67" s="102">
        <f t="shared" si="1"/>
        <v>38</v>
      </c>
      <c r="AN67" s="102">
        <f t="shared" si="1"/>
        <v>38</v>
      </c>
      <c r="AO67" s="102">
        <f t="shared" si="1"/>
        <v>23</v>
      </c>
      <c r="AP67" s="102">
        <f t="shared" si="1"/>
        <v>26</v>
      </c>
      <c r="AQ67" s="102">
        <f t="shared" si="1"/>
        <v>43</v>
      </c>
      <c r="AR67" s="102">
        <f t="shared" si="1"/>
        <v>49</v>
      </c>
      <c r="AS67" s="102">
        <f t="shared" si="1"/>
        <v>55</v>
      </c>
      <c r="AT67" s="102">
        <f t="shared" si="1"/>
        <v>60</v>
      </c>
      <c r="AU67" s="102">
        <f t="shared" si="1"/>
        <v>66</v>
      </c>
      <c r="AV67" s="102">
        <f t="shared" si="1"/>
        <v>55</v>
      </c>
      <c r="AW67" s="102">
        <f t="shared" si="1"/>
        <v>60</v>
      </c>
      <c r="AX67" s="102">
        <f t="shared" si="1"/>
        <v>48</v>
      </c>
      <c r="AY67" s="102">
        <f t="shared" si="1"/>
        <v>48</v>
      </c>
      <c r="AZ67" s="102">
        <f t="shared" si="1"/>
        <v>48</v>
      </c>
      <c r="BA67" s="102">
        <f t="shared" si="1"/>
        <v>29</v>
      </c>
      <c r="BB67" s="102">
        <f t="shared" si="1"/>
        <v>29</v>
      </c>
      <c r="BC67" s="102">
        <f t="shared" si="1"/>
        <v>48</v>
      </c>
      <c r="BD67" s="102">
        <f t="shared" si="1"/>
        <v>54</v>
      </c>
      <c r="BE67" s="102">
        <f t="shared" si="1"/>
        <v>60</v>
      </c>
      <c r="BF67" s="102">
        <f t="shared" si="1"/>
        <v>66</v>
      </c>
      <c r="BG67" s="102">
        <f t="shared" si="1"/>
        <v>73</v>
      </c>
      <c r="BH67" s="102">
        <f t="shared" si="1"/>
        <v>60</v>
      </c>
      <c r="BI67" s="102">
        <f t="shared" si="1"/>
        <v>66</v>
      </c>
      <c r="BJ67" s="102">
        <f t="shared" si="1"/>
        <v>53</v>
      </c>
      <c r="BK67" s="102">
        <f t="shared" si="1"/>
        <v>53</v>
      </c>
      <c r="BL67" s="102">
        <f t="shared" si="1"/>
        <v>53</v>
      </c>
      <c r="BM67" s="102">
        <f>SUM(BM6:BM66)</f>
        <v>32</v>
      </c>
      <c r="BN67" s="105">
        <f>SUM(BN5:BN66)</f>
        <v>647</v>
      </c>
    </row>
    <row r="68" spans="1:72" ht="14.25" customHeight="1" x14ac:dyDescent="0.15">
      <c r="A68" s="375" t="s">
        <v>652</v>
      </c>
      <c r="B68" s="375"/>
      <c r="C68" s="375"/>
      <c r="D68" s="375"/>
      <c r="E68" s="104"/>
      <c r="F68" s="102">
        <f>'COGS-PRICE-MARGIN_CWS'!$E29</f>
        <v>0</v>
      </c>
      <c r="G68" s="102">
        <f>'COGS-PRICE-MARGIN_CWS'!$E29</f>
        <v>0</v>
      </c>
      <c r="H68" s="102">
        <f>'COGS-PRICE-MARGIN_CWS'!$E29</f>
        <v>0</v>
      </c>
      <c r="I68" s="102">
        <f>'COGS-PRICE-MARGIN_CWS'!$E29</f>
        <v>0</v>
      </c>
      <c r="J68" s="102">
        <f>'COGS-PRICE-MARGIN_CWS'!$E29</f>
        <v>0</v>
      </c>
      <c r="K68" s="102">
        <f>'COGS-PRICE-MARGIN_CWS'!$E29</f>
        <v>0</v>
      </c>
      <c r="L68" s="102">
        <f>'COGS-PRICE-MARGIN_CWS'!$E29</f>
        <v>0</v>
      </c>
      <c r="M68" s="102">
        <f>'COGS-PRICE-MARGIN_CWS'!$E29</f>
        <v>0</v>
      </c>
      <c r="N68" s="102">
        <f>'COGS-PRICE-MARGIN_CWS'!$E29</f>
        <v>0</v>
      </c>
      <c r="O68" s="102">
        <f>'COGS-PRICE-MARGIN_CWS'!$E29</f>
        <v>0</v>
      </c>
      <c r="P68" s="102">
        <f>'COGS-PRICE-MARGIN_CWS'!$E29</f>
        <v>0</v>
      </c>
      <c r="Q68" s="102">
        <f>'COGS-PRICE-MARGIN_CWS'!$E29</f>
        <v>0</v>
      </c>
      <c r="R68" s="102">
        <f>'COGS-PRICE-MARGIN_CWS'!$E44</f>
        <v>25</v>
      </c>
      <c r="S68" s="102">
        <f>'COGS-PRICE-MARGIN_CWS'!$E44</f>
        <v>25</v>
      </c>
      <c r="T68" s="102">
        <f>'COGS-PRICE-MARGIN_CWS'!$E44</f>
        <v>25</v>
      </c>
      <c r="U68" s="102">
        <f>'COGS-PRICE-MARGIN_CWS'!$E44</f>
        <v>25</v>
      </c>
      <c r="V68" s="102">
        <f>'COGS-PRICE-MARGIN_CWS'!$E44</f>
        <v>25</v>
      </c>
      <c r="W68" s="102">
        <f>'COGS-PRICE-MARGIN_CWS'!$E44</f>
        <v>25</v>
      </c>
      <c r="X68" s="102">
        <f>'COGS-PRICE-MARGIN_CWS'!$E44</f>
        <v>25</v>
      </c>
      <c r="Y68" s="102">
        <f>'COGS-PRICE-MARGIN_CWS'!$E44</f>
        <v>25</v>
      </c>
      <c r="Z68" s="102">
        <f>'COGS-PRICE-MARGIN_CWS'!$E44</f>
        <v>25</v>
      </c>
      <c r="AA68" s="102">
        <f>'COGS-PRICE-MARGIN_CWS'!$E44</f>
        <v>25</v>
      </c>
      <c r="AB68" s="102">
        <f>'COGS-PRICE-MARGIN_CWS'!$E44</f>
        <v>25</v>
      </c>
      <c r="AC68" s="102">
        <f>'COGS-PRICE-MARGIN_CWS'!$E44</f>
        <v>25</v>
      </c>
      <c r="AD68" s="102">
        <f>'COGS-PRICE-MARGIN_CWS'!$E65</f>
        <v>25</v>
      </c>
      <c r="AE68" s="102">
        <f>'COGS-PRICE-MARGIN_CWS'!$E65</f>
        <v>25</v>
      </c>
      <c r="AF68" s="102">
        <f>'COGS-PRICE-MARGIN_CWS'!$E65</f>
        <v>25</v>
      </c>
      <c r="AG68" s="102">
        <f>'COGS-PRICE-MARGIN_CWS'!$E65</f>
        <v>25</v>
      </c>
      <c r="AH68" s="102">
        <f>'COGS-PRICE-MARGIN_CWS'!$E65</f>
        <v>25</v>
      </c>
      <c r="AI68" s="102">
        <f>'COGS-PRICE-MARGIN_CWS'!$E65</f>
        <v>25</v>
      </c>
      <c r="AJ68" s="102">
        <f>'COGS-PRICE-MARGIN_CWS'!$E65</f>
        <v>25</v>
      </c>
      <c r="AK68" s="102">
        <f>'COGS-PRICE-MARGIN_CWS'!$E65</f>
        <v>25</v>
      </c>
      <c r="AL68" s="102">
        <f>'COGS-PRICE-MARGIN_CWS'!$E65</f>
        <v>25</v>
      </c>
      <c r="AM68" s="102">
        <f>'COGS-PRICE-MARGIN_CWS'!$E65</f>
        <v>25</v>
      </c>
      <c r="AN68" s="102">
        <f>'COGS-PRICE-MARGIN_CWS'!$E65</f>
        <v>25</v>
      </c>
      <c r="AO68" s="102">
        <f>'COGS-PRICE-MARGIN_CWS'!$E65</f>
        <v>25</v>
      </c>
      <c r="AP68" s="102">
        <f>'COGS-PRICE-MARGIN_CWS'!$E86</f>
        <v>35</v>
      </c>
      <c r="AQ68" s="102">
        <f>'COGS-PRICE-MARGIN_CWS'!$E86</f>
        <v>35</v>
      </c>
      <c r="AR68" s="102">
        <f>'COGS-PRICE-MARGIN_CWS'!$E86</f>
        <v>35</v>
      </c>
      <c r="AS68" s="102">
        <f>'COGS-PRICE-MARGIN_CWS'!$E86</f>
        <v>35</v>
      </c>
      <c r="AT68" s="102">
        <f>'COGS-PRICE-MARGIN_CWS'!$E86</f>
        <v>35</v>
      </c>
      <c r="AU68" s="102">
        <f>'COGS-PRICE-MARGIN_CWS'!$E86</f>
        <v>35</v>
      </c>
      <c r="AV68" s="102">
        <f>'COGS-PRICE-MARGIN_CWS'!$E86</f>
        <v>35</v>
      </c>
      <c r="AW68" s="102">
        <f>'COGS-PRICE-MARGIN_CWS'!$E86</f>
        <v>35</v>
      </c>
      <c r="AX68" s="102">
        <f>'COGS-PRICE-MARGIN_CWS'!$E86</f>
        <v>35</v>
      </c>
      <c r="AY68" s="102">
        <f>'COGS-PRICE-MARGIN_CWS'!$E86</f>
        <v>35</v>
      </c>
      <c r="AZ68" s="102">
        <f>'COGS-PRICE-MARGIN_CWS'!$E86</f>
        <v>35</v>
      </c>
      <c r="BA68" s="102">
        <f>'COGS-PRICE-MARGIN_CWS'!$E86</f>
        <v>35</v>
      </c>
      <c r="BB68" s="102">
        <f>'COGS-PRICE-MARGIN_CWS'!$E107</f>
        <v>35</v>
      </c>
      <c r="BC68" s="102">
        <f>'COGS-PRICE-MARGIN_CWS'!$E107</f>
        <v>35</v>
      </c>
      <c r="BD68" s="102">
        <f>'COGS-PRICE-MARGIN_CWS'!$E107</f>
        <v>35</v>
      </c>
      <c r="BE68" s="102">
        <f>'COGS-PRICE-MARGIN_CWS'!$E107</f>
        <v>35</v>
      </c>
      <c r="BF68" s="102">
        <f>'COGS-PRICE-MARGIN_CWS'!$E107</f>
        <v>35</v>
      </c>
      <c r="BG68" s="102">
        <f>'COGS-PRICE-MARGIN_CWS'!$E107</f>
        <v>35</v>
      </c>
      <c r="BH68" s="102">
        <f>'COGS-PRICE-MARGIN_CWS'!$E107</f>
        <v>35</v>
      </c>
      <c r="BI68" s="102">
        <f>'COGS-PRICE-MARGIN_CWS'!$E107</f>
        <v>35</v>
      </c>
      <c r="BJ68" s="102">
        <f>'COGS-PRICE-MARGIN_CWS'!$E107</f>
        <v>35</v>
      </c>
      <c r="BK68" s="102">
        <f>'COGS-PRICE-MARGIN_CWS'!$E107</f>
        <v>35</v>
      </c>
      <c r="BL68" s="102">
        <f>'COGS-PRICE-MARGIN_CWS'!$E107</f>
        <v>35</v>
      </c>
      <c r="BM68" s="102">
        <f>'COGS-PRICE-MARGIN_CWS'!$E107</f>
        <v>35</v>
      </c>
    </row>
    <row r="69" spans="1:72" ht="14.25" customHeight="1" x14ac:dyDescent="0.15">
      <c r="A69" s="375" t="s">
        <v>651</v>
      </c>
      <c r="B69" s="375"/>
      <c r="C69" s="375"/>
      <c r="D69" s="375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0</v>
      </c>
      <c r="P69" s="102">
        <f t="shared" si="2"/>
        <v>0</v>
      </c>
      <c r="Q69" s="102">
        <f t="shared" si="2"/>
        <v>0</v>
      </c>
      <c r="R69" s="102">
        <f t="shared" si="2"/>
        <v>225</v>
      </c>
      <c r="S69" s="102">
        <f t="shared" si="2"/>
        <v>375</v>
      </c>
      <c r="T69" s="102">
        <f t="shared" si="2"/>
        <v>425</v>
      </c>
      <c r="U69" s="102">
        <f t="shared" si="2"/>
        <v>575</v>
      </c>
      <c r="V69" s="102">
        <f t="shared" si="2"/>
        <v>625</v>
      </c>
      <c r="W69" s="102">
        <f t="shared" si="2"/>
        <v>700</v>
      </c>
      <c r="X69" s="102">
        <f t="shared" si="2"/>
        <v>575</v>
      </c>
      <c r="Y69" s="102">
        <f t="shared" si="2"/>
        <v>625</v>
      </c>
      <c r="Z69" s="102">
        <f t="shared" si="2"/>
        <v>500</v>
      </c>
      <c r="AA69" s="102">
        <f t="shared" si="2"/>
        <v>500</v>
      </c>
      <c r="AB69" s="102">
        <f t="shared" si="2"/>
        <v>500</v>
      </c>
      <c r="AC69" s="102">
        <f t="shared" si="2"/>
        <v>300</v>
      </c>
      <c r="AD69" s="102">
        <f t="shared" si="2"/>
        <v>500</v>
      </c>
      <c r="AE69" s="102">
        <f t="shared" si="2"/>
        <v>825</v>
      </c>
      <c r="AF69" s="102">
        <f t="shared" si="2"/>
        <v>950</v>
      </c>
      <c r="AG69" s="102">
        <f t="shared" si="2"/>
        <v>1100</v>
      </c>
      <c r="AH69" s="102">
        <f t="shared" si="2"/>
        <v>1200</v>
      </c>
      <c r="AI69" s="102">
        <f t="shared" si="2"/>
        <v>1325</v>
      </c>
      <c r="AJ69" s="102">
        <f t="shared" si="2"/>
        <v>1100</v>
      </c>
      <c r="AK69" s="102">
        <f t="shared" si="2"/>
        <v>1200</v>
      </c>
      <c r="AL69" s="102">
        <f t="shared" ref="AL69:BM69" si="3">AL68*AL67</f>
        <v>950</v>
      </c>
      <c r="AM69" s="102">
        <f t="shared" si="3"/>
        <v>950</v>
      </c>
      <c r="AN69" s="102">
        <f t="shared" si="3"/>
        <v>950</v>
      </c>
      <c r="AO69" s="102">
        <f t="shared" si="3"/>
        <v>575</v>
      </c>
      <c r="AP69" s="102">
        <f t="shared" si="3"/>
        <v>910</v>
      </c>
      <c r="AQ69" s="102">
        <f t="shared" si="3"/>
        <v>1505</v>
      </c>
      <c r="AR69" s="102">
        <f t="shared" si="3"/>
        <v>1715</v>
      </c>
      <c r="AS69" s="102">
        <f t="shared" si="3"/>
        <v>1925</v>
      </c>
      <c r="AT69" s="102">
        <f t="shared" si="3"/>
        <v>2100</v>
      </c>
      <c r="AU69" s="102">
        <f t="shared" si="3"/>
        <v>2310</v>
      </c>
      <c r="AV69" s="102">
        <f t="shared" si="3"/>
        <v>1925</v>
      </c>
      <c r="AW69" s="102">
        <f t="shared" si="3"/>
        <v>2100</v>
      </c>
      <c r="AX69" s="102">
        <f t="shared" si="3"/>
        <v>1680</v>
      </c>
      <c r="AY69" s="102">
        <f t="shared" si="3"/>
        <v>1680</v>
      </c>
      <c r="AZ69" s="102">
        <f t="shared" si="3"/>
        <v>1680</v>
      </c>
      <c r="BA69" s="102">
        <f t="shared" si="3"/>
        <v>1015</v>
      </c>
      <c r="BB69" s="102">
        <f t="shared" si="3"/>
        <v>1015</v>
      </c>
      <c r="BC69" s="102">
        <f t="shared" si="3"/>
        <v>1680</v>
      </c>
      <c r="BD69" s="102">
        <f t="shared" si="3"/>
        <v>1890</v>
      </c>
      <c r="BE69" s="102">
        <f t="shared" si="3"/>
        <v>2100</v>
      </c>
      <c r="BF69" s="102">
        <f t="shared" si="3"/>
        <v>2310</v>
      </c>
      <c r="BG69" s="102">
        <f t="shared" si="3"/>
        <v>2555</v>
      </c>
      <c r="BH69" s="102">
        <f t="shared" si="3"/>
        <v>2100</v>
      </c>
      <c r="BI69" s="102">
        <f t="shared" si="3"/>
        <v>2310</v>
      </c>
      <c r="BJ69" s="102">
        <f t="shared" si="3"/>
        <v>1855</v>
      </c>
      <c r="BK69" s="102">
        <f t="shared" si="3"/>
        <v>1855</v>
      </c>
      <c r="BL69" s="102">
        <f t="shared" si="3"/>
        <v>1855</v>
      </c>
      <c r="BM69" s="102">
        <f t="shared" si="3"/>
        <v>1120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49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237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465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587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647</v>
      </c>
      <c r="BN70" s="105">
        <f>SUM(F70:BM70)</f>
        <v>1985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0</v>
      </c>
      <c r="AC71" s="90">
        <f>SUM(R69:AC69)</f>
        <v>5925</v>
      </c>
      <c r="AO71" s="90">
        <f>SUM(AD69:AO69)</f>
        <v>11625</v>
      </c>
      <c r="BA71" s="90">
        <f>SUM(AP69:BA69)</f>
        <v>20545</v>
      </c>
      <c r="BM71" s="90">
        <f>SUM(BB69:BM69)</f>
        <v>22645</v>
      </c>
      <c r="BN71" s="105">
        <f>SUM(F71:BM71)</f>
        <v>60740</v>
      </c>
    </row>
    <row r="74" spans="1:72" ht="14.25" customHeight="1" x14ac:dyDescent="0.2">
      <c r="H74" s="68" t="s">
        <v>649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9"/>
      <c r="G75" s="369"/>
      <c r="H75" s="369"/>
      <c r="I75" s="369"/>
      <c r="J75" s="369"/>
      <c r="K75" s="369"/>
      <c r="L75" s="369"/>
      <c r="M75" s="369"/>
      <c r="N75" s="369"/>
      <c r="O75" s="369"/>
      <c r="P75" s="369"/>
      <c r="Q75" s="369"/>
      <c r="R75" s="10"/>
      <c r="S75" s="369" t="s">
        <v>36</v>
      </c>
      <c r="T75" s="369"/>
      <c r="U75" s="369"/>
      <c r="V75" s="369"/>
      <c r="W75" s="369"/>
      <c r="X75" s="369"/>
      <c r="Y75" s="369"/>
      <c r="Z75" s="369"/>
      <c r="AA75" s="369"/>
      <c r="AB75" s="369"/>
      <c r="AC75" s="369"/>
      <c r="AD75" s="369"/>
      <c r="AE75" s="10"/>
      <c r="AF75" s="369" t="s">
        <v>37</v>
      </c>
      <c r="AG75" s="369"/>
      <c r="AH75" s="369"/>
      <c r="AI75" s="369"/>
      <c r="AJ75" s="369"/>
      <c r="AK75" s="369"/>
      <c r="AL75" s="369"/>
      <c r="AM75" s="369"/>
      <c r="AN75" s="369"/>
      <c r="AO75" s="369"/>
      <c r="AP75" s="369"/>
      <c r="AQ75" s="369"/>
      <c r="AR75" s="10"/>
      <c r="AS75" s="369" t="s">
        <v>38</v>
      </c>
      <c r="AT75" s="369"/>
      <c r="AU75" s="369"/>
      <c r="AV75" s="369"/>
      <c r="AW75" s="369"/>
      <c r="AX75" s="369"/>
      <c r="AY75" s="369"/>
      <c r="AZ75" s="369"/>
      <c r="BA75" s="369"/>
      <c r="BB75" s="369"/>
      <c r="BC75" s="369"/>
      <c r="BD75" s="369"/>
      <c r="BE75" s="10"/>
      <c r="BF75" s="369" t="s">
        <v>39</v>
      </c>
      <c r="BG75" s="369"/>
      <c r="BH75" s="369"/>
      <c r="BI75" s="369"/>
      <c r="BJ75" s="369"/>
      <c r="BK75" s="369"/>
      <c r="BL75" s="369"/>
      <c r="BM75" s="369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2</v>
      </c>
      <c r="E82" s="67"/>
      <c r="F82" s="102"/>
      <c r="G82" s="102"/>
      <c r="H82" s="45"/>
      <c r="I82" s="101">
        <f>$D82</f>
        <v>2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2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2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2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2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3</v>
      </c>
      <c r="E83" s="67"/>
      <c r="F83" s="102"/>
      <c r="G83" s="102"/>
      <c r="H83" s="102"/>
      <c r="I83" s="45"/>
      <c r="J83" s="101">
        <f>$D83</f>
        <v>3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3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3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3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3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3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3</v>
      </c>
      <c r="E84" s="67"/>
      <c r="F84" s="102"/>
      <c r="G84" s="102"/>
      <c r="H84" s="102"/>
      <c r="I84" s="102"/>
      <c r="J84" s="45"/>
      <c r="K84" s="101">
        <f>$D84</f>
        <v>3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3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3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3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3</v>
      </c>
      <c r="BH84" s="101"/>
      <c r="BI84" s="101"/>
      <c r="BJ84" s="101"/>
      <c r="BK84" s="101"/>
      <c r="BL84" s="101"/>
      <c r="BM84" s="101"/>
      <c r="BN84" s="105">
        <f t="shared" si="4"/>
        <v>3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2</v>
      </c>
      <c r="E85" s="67"/>
      <c r="F85" s="102"/>
      <c r="G85" s="102"/>
      <c r="H85" s="102"/>
      <c r="I85" s="102"/>
      <c r="J85" s="102"/>
      <c r="K85" s="45"/>
      <c r="L85" s="101">
        <f>$D85</f>
        <v>2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2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2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2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2</v>
      </c>
      <c r="BI85" s="101"/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3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3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3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3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3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3</v>
      </c>
      <c r="BJ86" s="101"/>
      <c r="BK86" s="101"/>
      <c r="BL86" s="101"/>
      <c r="BM86" s="101"/>
      <c r="BN86" s="105">
        <f t="shared" si="4"/>
        <v>3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2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2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2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2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2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2</v>
      </c>
      <c r="BK87" s="101"/>
      <c r="BL87" s="101"/>
      <c r="BM87" s="101"/>
      <c r="BN87" s="105">
        <f t="shared" si="4"/>
        <v>2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2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2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2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2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2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2</v>
      </c>
      <c r="BL88" s="101"/>
      <c r="BM88" s="101"/>
      <c r="BN88" s="105">
        <f t="shared" si="4"/>
        <v>2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2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2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2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2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2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2</v>
      </c>
      <c r="BM89" s="101"/>
      <c r="BN89" s="105">
        <f t="shared" si="4"/>
        <v>2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1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1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1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1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1</v>
      </c>
      <c r="BN90" s="105">
        <f t="shared" si="4"/>
        <v>1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7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7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7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7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7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11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11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11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11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11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12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12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12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12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12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12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12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12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12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12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12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12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13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13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13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13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13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13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14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14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14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14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14</v>
      </c>
      <c r="BH96" s="101"/>
      <c r="BI96" s="101"/>
      <c r="BJ96" s="101"/>
      <c r="BK96" s="101"/>
      <c r="BL96" s="101"/>
      <c r="BM96" s="101"/>
      <c r="BN96" s="105">
        <f t="shared" si="4"/>
        <v>14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12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12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12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12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12</v>
      </c>
      <c r="BI97" s="101"/>
      <c r="BJ97" s="101"/>
      <c r="BK97" s="101"/>
      <c r="BL97" s="101"/>
      <c r="BM97" s="101"/>
      <c r="BN97" s="105">
        <f t="shared" si="4"/>
        <v>12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13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13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13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13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13</v>
      </c>
      <c r="BJ98" s="101"/>
      <c r="BK98" s="101"/>
      <c r="BL98" s="101"/>
      <c r="BM98" s="101"/>
      <c r="BN98" s="105">
        <f t="shared" si="4"/>
        <v>13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11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11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11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11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11</v>
      </c>
      <c r="BK99" s="101"/>
      <c r="BL99" s="101"/>
      <c r="BM99" s="101"/>
      <c r="BN99" s="105">
        <f t="shared" si="4"/>
        <v>11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11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11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11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11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11</v>
      </c>
      <c r="BL100" s="101"/>
      <c r="BM100" s="101"/>
      <c r="BN100" s="105">
        <f t="shared" si="4"/>
        <v>11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11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11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11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11</v>
      </c>
      <c r="BM101" s="101"/>
      <c r="BN101" s="105">
        <f t="shared" si="4"/>
        <v>11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7</v>
      </c>
      <c r="BN102" s="105">
        <f t="shared" si="4"/>
        <v>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18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18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18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18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18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29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29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29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29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29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32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32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32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32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32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32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32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32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32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32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35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35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35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35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35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39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39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39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39</v>
      </c>
      <c r="BH108" s="101"/>
      <c r="BI108" s="101"/>
      <c r="BJ108" s="101"/>
      <c r="BK108" s="101"/>
      <c r="BL108" s="101"/>
      <c r="BM108" s="101"/>
      <c r="BN108" s="105">
        <f t="shared" si="4"/>
        <v>39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32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32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32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32</v>
      </c>
      <c r="BI109" s="101"/>
      <c r="BJ109" s="101"/>
      <c r="BK109" s="101"/>
      <c r="BL109" s="101"/>
      <c r="BM109" s="101"/>
      <c r="BN109" s="105">
        <f t="shared" si="4"/>
        <v>32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35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35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35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35</v>
      </c>
      <c r="BJ110" s="101"/>
      <c r="BK110" s="101"/>
      <c r="BL110" s="101"/>
      <c r="BM110" s="101"/>
      <c r="BN110" s="105">
        <f t="shared" si="4"/>
        <v>35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29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29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29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29</v>
      </c>
      <c r="BK111" s="101"/>
      <c r="BL111" s="101"/>
      <c r="BM111" s="101"/>
      <c r="BN111" s="105">
        <f t="shared" si="4"/>
        <v>29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29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29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29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29</v>
      </c>
      <c r="BL112" s="101"/>
      <c r="BM112" s="101"/>
      <c r="BN112" s="105">
        <f t="shared" si="4"/>
        <v>29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29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29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29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29</v>
      </c>
      <c r="BM113" s="101"/>
      <c r="BN113" s="105">
        <f t="shared" si="4"/>
        <v>29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18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18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18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18</v>
      </c>
      <c r="BN114" s="105">
        <f t="shared" si="4"/>
        <v>18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25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25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25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25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45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45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45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45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45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45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50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50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50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50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55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55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55</v>
      </c>
      <c r="BH120" s="101"/>
      <c r="BI120" s="101"/>
      <c r="BJ120" s="101"/>
      <c r="BK120" s="101"/>
      <c r="BL120" s="101"/>
      <c r="BM120" s="101"/>
      <c r="BN120" s="105">
        <f t="shared" si="4"/>
        <v>55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45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45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45</v>
      </c>
      <c r="BI121" s="101"/>
      <c r="BJ121" s="101"/>
      <c r="BK121" s="101"/>
      <c r="BL121" s="101"/>
      <c r="BM121" s="101"/>
      <c r="BN121" s="105">
        <f t="shared" si="4"/>
        <v>45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50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50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50</v>
      </c>
      <c r="BJ122" s="101"/>
      <c r="BK122" s="101"/>
      <c r="BL122" s="101"/>
      <c r="BM122" s="101"/>
      <c r="BN122" s="105">
        <f t="shared" si="4"/>
        <v>50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40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40</v>
      </c>
      <c r="BK123" s="101"/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40</v>
      </c>
      <c r="BL124" s="101"/>
      <c r="BM124" s="101"/>
      <c r="BN124" s="105">
        <f t="shared" si="4"/>
        <v>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40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40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40</v>
      </c>
      <c r="BM125" s="101"/>
      <c r="BN125" s="105">
        <f t="shared" si="4"/>
        <v>40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25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25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25</v>
      </c>
      <c r="BN126" s="105">
        <f t="shared" si="4"/>
        <v>25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30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30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30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48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48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48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54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54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54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54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60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60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60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65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65</v>
      </c>
      <c r="BH132" s="101"/>
      <c r="BI132" s="101"/>
      <c r="BJ132" s="101"/>
      <c r="BK132" s="101"/>
      <c r="BL132" s="101"/>
      <c r="BM132" s="101"/>
      <c r="BN132" s="105">
        <f t="shared" si="4"/>
        <v>65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54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54</v>
      </c>
      <c r="BI133" s="101"/>
      <c r="BJ133" s="101"/>
      <c r="BK133" s="101"/>
      <c r="BL133" s="101"/>
      <c r="BM133" s="101"/>
      <c r="BN133" s="105">
        <f t="shared" si="4"/>
        <v>54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60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60</v>
      </c>
      <c r="BJ134" s="101"/>
      <c r="BK134" s="101"/>
      <c r="BL134" s="101"/>
      <c r="BM134" s="101"/>
      <c r="BN134" s="105">
        <f t="shared" si="4"/>
        <v>60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48</v>
      </c>
      <c r="BK135" s="101"/>
      <c r="BL135" s="101"/>
      <c r="BM135" s="101"/>
      <c r="BN135" s="105">
        <f t="shared" si="4"/>
        <v>48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48</v>
      </c>
      <c r="BL136" s="101"/>
      <c r="BM136" s="101"/>
      <c r="BN136" s="105">
        <f t="shared" si="4"/>
        <v>48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48</v>
      </c>
      <c r="BM137" s="101"/>
      <c r="BN137" s="105">
        <f t="shared" si="4"/>
        <v>48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30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30</v>
      </c>
      <c r="BN138" s="105">
        <f t="shared" si="4"/>
        <v>30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75" t="s">
        <v>653</v>
      </c>
      <c r="B140" s="375"/>
      <c r="C140" s="375"/>
      <c r="D140" s="375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2</v>
      </c>
      <c r="J140" s="169">
        <f t="shared" si="5"/>
        <v>3</v>
      </c>
      <c r="K140" s="169">
        <f t="shared" si="5"/>
        <v>3</v>
      </c>
      <c r="L140" s="169">
        <f t="shared" si="5"/>
        <v>2</v>
      </c>
      <c r="M140" s="169">
        <f t="shared" si="5"/>
        <v>3</v>
      </c>
      <c r="N140" s="169">
        <f t="shared" si="5"/>
        <v>2</v>
      </c>
      <c r="O140" s="169">
        <f t="shared" si="5"/>
        <v>2</v>
      </c>
      <c r="P140" s="169">
        <f t="shared" si="5"/>
        <v>2</v>
      </c>
      <c r="Q140" s="169">
        <f t="shared" si="5"/>
        <v>1</v>
      </c>
      <c r="R140" s="169">
        <f t="shared" si="5"/>
        <v>7</v>
      </c>
      <c r="S140" s="169">
        <f t="shared" si="5"/>
        <v>11</v>
      </c>
      <c r="T140" s="169">
        <f t="shared" si="5"/>
        <v>12</v>
      </c>
      <c r="U140" s="169">
        <f t="shared" si="5"/>
        <v>14</v>
      </c>
      <c r="V140" s="169">
        <f t="shared" si="5"/>
        <v>16</v>
      </c>
      <c r="W140" s="169">
        <f t="shared" si="5"/>
        <v>17</v>
      </c>
      <c r="X140" s="169">
        <f t="shared" si="5"/>
        <v>14</v>
      </c>
      <c r="Y140" s="169">
        <f t="shared" si="5"/>
        <v>16</v>
      </c>
      <c r="Z140" s="169">
        <f t="shared" si="5"/>
        <v>13</v>
      </c>
      <c r="AA140" s="169">
        <f t="shared" si="5"/>
        <v>13</v>
      </c>
      <c r="AB140" s="169">
        <f t="shared" si="5"/>
        <v>13</v>
      </c>
      <c r="AC140" s="169">
        <f t="shared" si="5"/>
        <v>8</v>
      </c>
      <c r="AD140" s="169">
        <f t="shared" si="5"/>
        <v>25</v>
      </c>
      <c r="AE140" s="169">
        <f t="shared" si="5"/>
        <v>40</v>
      </c>
      <c r="AF140" s="169">
        <f t="shared" si="5"/>
        <v>44</v>
      </c>
      <c r="AG140" s="169">
        <f t="shared" si="5"/>
        <v>46</v>
      </c>
      <c r="AH140" s="169">
        <f t="shared" si="5"/>
        <v>51</v>
      </c>
      <c r="AI140" s="169">
        <f t="shared" si="5"/>
        <v>56</v>
      </c>
      <c r="AJ140" s="169">
        <f t="shared" si="5"/>
        <v>46</v>
      </c>
      <c r="AK140" s="169">
        <f t="shared" si="5"/>
        <v>51</v>
      </c>
      <c r="AL140" s="169">
        <f t="shared" si="5"/>
        <v>42</v>
      </c>
      <c r="AM140" s="169">
        <f t="shared" si="5"/>
        <v>42</v>
      </c>
      <c r="AN140" s="169">
        <f t="shared" si="5"/>
        <v>42</v>
      </c>
      <c r="AO140" s="169">
        <f t="shared" si="5"/>
        <v>26</v>
      </c>
      <c r="AP140" s="169">
        <f t="shared" si="5"/>
        <v>50</v>
      </c>
      <c r="AQ140" s="169">
        <f t="shared" si="5"/>
        <v>80</v>
      </c>
      <c r="AR140" s="169">
        <f t="shared" si="5"/>
        <v>89</v>
      </c>
      <c r="AS140" s="169">
        <f t="shared" si="5"/>
        <v>91</v>
      </c>
      <c r="AT140" s="169">
        <f t="shared" si="5"/>
        <v>101</v>
      </c>
      <c r="AU140" s="169">
        <f t="shared" si="5"/>
        <v>111</v>
      </c>
      <c r="AV140" s="169">
        <f t="shared" si="5"/>
        <v>91</v>
      </c>
      <c r="AW140" s="169">
        <f t="shared" si="5"/>
        <v>101</v>
      </c>
      <c r="AX140" s="169">
        <f t="shared" si="5"/>
        <v>82</v>
      </c>
      <c r="AY140" s="169">
        <f t="shared" si="5"/>
        <v>82</v>
      </c>
      <c r="AZ140" s="169">
        <f t="shared" si="5"/>
        <v>82</v>
      </c>
      <c r="BA140" s="169">
        <f t="shared" si="5"/>
        <v>51</v>
      </c>
      <c r="BB140" s="169">
        <f t="shared" si="5"/>
        <v>80</v>
      </c>
      <c r="BC140" s="169">
        <f t="shared" si="5"/>
        <v>128</v>
      </c>
      <c r="BD140" s="169">
        <f t="shared" si="5"/>
        <v>143</v>
      </c>
      <c r="BE140" s="169">
        <f t="shared" si="5"/>
        <v>145</v>
      </c>
      <c r="BF140" s="169">
        <f t="shared" si="5"/>
        <v>161</v>
      </c>
      <c r="BG140" s="169">
        <f t="shared" si="5"/>
        <v>176</v>
      </c>
      <c r="BH140" s="169">
        <f t="shared" si="5"/>
        <v>145</v>
      </c>
      <c r="BI140" s="169">
        <f t="shared" si="5"/>
        <v>161</v>
      </c>
      <c r="BJ140" s="169">
        <f t="shared" si="5"/>
        <v>130</v>
      </c>
      <c r="BK140" s="169">
        <f t="shared" si="5"/>
        <v>130</v>
      </c>
      <c r="BL140" s="169">
        <f t="shared" si="5"/>
        <v>130</v>
      </c>
      <c r="BM140" s="169">
        <f t="shared" si="5"/>
        <v>81</v>
      </c>
      <c r="BN140" s="105">
        <f>SUM(BN78:BN139)</f>
        <v>1610</v>
      </c>
    </row>
    <row r="141" spans="1:72" ht="14.25" customHeight="1" x14ac:dyDescent="0.15">
      <c r="A141" s="375" t="s">
        <v>363</v>
      </c>
      <c r="B141" s="375"/>
      <c r="C141" s="375"/>
      <c r="D141" s="375"/>
      <c r="E141" s="104" t="s">
        <v>324</v>
      </c>
      <c r="F141" s="102">
        <f>'COGS-PRICE-MARGIN_CWS'!$E13</f>
        <v>0</v>
      </c>
      <c r="G141" s="102">
        <f>'COGS-PRICE-MARGIN_CWS'!$E13</f>
        <v>0</v>
      </c>
      <c r="H141" s="102">
        <f>'COGS-PRICE-MARGIN_CWS'!$E13</f>
        <v>0</v>
      </c>
      <c r="I141" s="102">
        <f>'COGS-PRICE-MARGIN_CWS'!$E13</f>
        <v>0</v>
      </c>
      <c r="J141" s="102">
        <f>'COGS-PRICE-MARGIN_CWS'!$E13</f>
        <v>0</v>
      </c>
      <c r="K141" s="102">
        <f>'COGS-PRICE-MARGIN_CWS'!$E13</f>
        <v>0</v>
      </c>
      <c r="L141" s="102">
        <f>'COGS-PRICE-MARGIN_CWS'!$E13</f>
        <v>0</v>
      </c>
      <c r="M141" s="102">
        <f>'COGS-PRICE-MARGIN_CWS'!$E13</f>
        <v>0</v>
      </c>
      <c r="N141" s="102">
        <f>'COGS-PRICE-MARGIN_CWS'!$E13</f>
        <v>0</v>
      </c>
      <c r="O141" s="102">
        <f>'COGS-PRICE-MARGIN_CWS'!$E13</f>
        <v>0</v>
      </c>
      <c r="P141" s="102">
        <f>'COGS-PRICE-MARGIN_CWS'!$E13</f>
        <v>0</v>
      </c>
      <c r="Q141" s="102">
        <f>'COGS-PRICE-MARGIN_CWS'!$E13</f>
        <v>0</v>
      </c>
      <c r="R141" s="102">
        <f>'COGS-PRICE-MARGIN_CWS'!$E50</f>
        <v>168.75</v>
      </c>
      <c r="S141" s="102">
        <f>'COGS-PRICE-MARGIN_CWS'!$E50</f>
        <v>168.75</v>
      </c>
      <c r="T141" s="102">
        <f>'COGS-PRICE-MARGIN_CWS'!$E50</f>
        <v>168.75</v>
      </c>
      <c r="U141" s="102">
        <f>'COGS-PRICE-MARGIN_CWS'!$E50</f>
        <v>168.75</v>
      </c>
      <c r="V141" s="102">
        <f>'COGS-PRICE-MARGIN_CWS'!$E50</f>
        <v>168.75</v>
      </c>
      <c r="W141" s="102">
        <f>'COGS-PRICE-MARGIN_CWS'!$E50</f>
        <v>168.75</v>
      </c>
      <c r="X141" s="102">
        <f>'COGS-PRICE-MARGIN_CWS'!$E50</f>
        <v>168.75</v>
      </c>
      <c r="Y141" s="102">
        <f>'COGS-PRICE-MARGIN_CWS'!$E50</f>
        <v>168.75</v>
      </c>
      <c r="Z141" s="102">
        <f>'COGS-PRICE-MARGIN_CWS'!$E50</f>
        <v>168.75</v>
      </c>
      <c r="AA141" s="102">
        <f>'COGS-PRICE-MARGIN_CWS'!$E50</f>
        <v>168.75</v>
      </c>
      <c r="AB141" s="102">
        <f>'COGS-PRICE-MARGIN_CWS'!$E50</f>
        <v>168.75</v>
      </c>
      <c r="AC141" s="102">
        <f>'COGS-PRICE-MARGIN_CWS'!$E50</f>
        <v>168.75</v>
      </c>
      <c r="AD141" s="102">
        <f>'COGS-PRICE-MARGIN_CWS'!$E71</f>
        <v>191.25</v>
      </c>
      <c r="AE141" s="102">
        <f>'COGS-PRICE-MARGIN_CWS'!$E71</f>
        <v>191.25</v>
      </c>
      <c r="AF141" s="102">
        <f>'COGS-PRICE-MARGIN_CWS'!$E71</f>
        <v>191.25</v>
      </c>
      <c r="AG141" s="102">
        <f>'COGS-PRICE-MARGIN_CWS'!$E71</f>
        <v>191.25</v>
      </c>
      <c r="AH141" s="102">
        <f>'COGS-PRICE-MARGIN_CWS'!$E71</f>
        <v>191.25</v>
      </c>
      <c r="AI141" s="102">
        <f>'COGS-PRICE-MARGIN_CWS'!$E71</f>
        <v>191.25</v>
      </c>
      <c r="AJ141" s="102">
        <f>'COGS-PRICE-MARGIN_CWS'!$E71</f>
        <v>191.25</v>
      </c>
      <c r="AK141" s="102">
        <f>'COGS-PRICE-MARGIN_CWS'!$E71</f>
        <v>191.25</v>
      </c>
      <c r="AL141" s="102">
        <f>'COGS-PRICE-MARGIN_CWS'!$E71</f>
        <v>191.25</v>
      </c>
      <c r="AM141" s="102">
        <f>'COGS-PRICE-MARGIN_CWS'!$E71</f>
        <v>191.25</v>
      </c>
      <c r="AN141" s="102">
        <f>'COGS-PRICE-MARGIN_CWS'!$E71</f>
        <v>191.25</v>
      </c>
      <c r="AO141" s="300">
        <f>'COGS-PRICE-MARGIN_CWS'!$E71</f>
        <v>191.25</v>
      </c>
      <c r="AP141" s="300">
        <f>'COGS-PRICE-MARGIN_CWS'!$E92</f>
        <v>202.5</v>
      </c>
      <c r="AQ141" s="102">
        <f>'COGS-PRICE-MARGIN_CWS'!$E92</f>
        <v>202.5</v>
      </c>
      <c r="AR141" s="102">
        <f>'COGS-PRICE-MARGIN_CWS'!$E92</f>
        <v>202.5</v>
      </c>
      <c r="AS141" s="102">
        <f>'COGS-PRICE-MARGIN_CWS'!$E92</f>
        <v>202.5</v>
      </c>
      <c r="AT141" s="102">
        <f>'COGS-PRICE-MARGIN_CWS'!$E92</f>
        <v>202.5</v>
      </c>
      <c r="AU141" s="102">
        <f>'COGS-PRICE-MARGIN_CWS'!$E92</f>
        <v>202.5</v>
      </c>
      <c r="AV141" s="102">
        <f>'COGS-PRICE-MARGIN_CWS'!$E92</f>
        <v>202.5</v>
      </c>
      <c r="AW141" s="102">
        <f>'COGS-PRICE-MARGIN_CWS'!$E92</f>
        <v>202.5</v>
      </c>
      <c r="AX141" s="102">
        <f>'COGS-PRICE-MARGIN_CWS'!$E92</f>
        <v>202.5</v>
      </c>
      <c r="AY141" s="102">
        <f>'COGS-PRICE-MARGIN_CWS'!$E92</f>
        <v>202.5</v>
      </c>
      <c r="AZ141" s="102">
        <f>'COGS-PRICE-MARGIN_CWS'!$E92</f>
        <v>202.5</v>
      </c>
      <c r="BA141" s="102">
        <f>'COGS-PRICE-MARGIN_CWS'!$E92</f>
        <v>202.5</v>
      </c>
      <c r="BB141" s="102">
        <f>'COGS-PRICE-MARGIN_CWS'!$E113</f>
        <v>202.5</v>
      </c>
      <c r="BC141" s="102">
        <f>'COGS-PRICE-MARGIN_CWS'!$E113</f>
        <v>202.5</v>
      </c>
      <c r="BD141" s="102">
        <f>'COGS-PRICE-MARGIN_CWS'!$E113</f>
        <v>202.5</v>
      </c>
      <c r="BE141" s="102">
        <f>'COGS-PRICE-MARGIN_CWS'!$E113</f>
        <v>202.5</v>
      </c>
      <c r="BF141" s="102">
        <f>'COGS-PRICE-MARGIN_CWS'!$E113</f>
        <v>202.5</v>
      </c>
      <c r="BG141" s="102">
        <f>'COGS-PRICE-MARGIN_CWS'!$E113</f>
        <v>202.5</v>
      </c>
      <c r="BH141" s="102">
        <f>'COGS-PRICE-MARGIN_CWS'!$E113</f>
        <v>202.5</v>
      </c>
      <c r="BI141" s="102">
        <f>'COGS-PRICE-MARGIN_CWS'!$E113</f>
        <v>202.5</v>
      </c>
      <c r="BJ141" s="102">
        <f>'COGS-PRICE-MARGIN_CWS'!$E113</f>
        <v>202.5</v>
      </c>
      <c r="BK141" s="102">
        <f>'COGS-PRICE-MARGIN_CWS'!$E113</f>
        <v>202.5</v>
      </c>
      <c r="BL141" s="102">
        <f>'COGS-PRICE-MARGIN_CWS'!$E113</f>
        <v>202.5</v>
      </c>
      <c r="BM141" s="102">
        <f>'COGS-PRICE-MARGIN_CWS'!$E113</f>
        <v>202.5</v>
      </c>
    </row>
    <row r="142" spans="1:72" ht="14.25" customHeight="1" x14ac:dyDescent="0.15">
      <c r="A142" s="375" t="s">
        <v>654</v>
      </c>
      <c r="B142" s="375"/>
      <c r="C142" s="375"/>
      <c r="D142" s="375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0</v>
      </c>
      <c r="P142" s="102">
        <f t="shared" si="6"/>
        <v>0</v>
      </c>
      <c r="Q142" s="102">
        <f t="shared" si="6"/>
        <v>0</v>
      </c>
      <c r="R142" s="102">
        <f t="shared" si="6"/>
        <v>1181.25</v>
      </c>
      <c r="S142" s="102">
        <f t="shared" si="6"/>
        <v>1856.25</v>
      </c>
      <c r="T142" s="102">
        <f t="shared" si="6"/>
        <v>2025</v>
      </c>
      <c r="U142" s="102">
        <f t="shared" si="6"/>
        <v>2362.5</v>
      </c>
      <c r="V142" s="102">
        <f t="shared" si="6"/>
        <v>2700</v>
      </c>
      <c r="W142" s="102">
        <f t="shared" si="6"/>
        <v>2868.75</v>
      </c>
      <c r="X142" s="102">
        <f t="shared" si="6"/>
        <v>2362.5</v>
      </c>
      <c r="Y142" s="102">
        <f t="shared" si="6"/>
        <v>2700</v>
      </c>
      <c r="Z142" s="102">
        <f t="shared" si="6"/>
        <v>2193.75</v>
      </c>
      <c r="AA142" s="102">
        <f t="shared" si="6"/>
        <v>2193.75</v>
      </c>
      <c r="AB142" s="102">
        <f t="shared" si="6"/>
        <v>2193.75</v>
      </c>
      <c r="AC142" s="102">
        <f t="shared" si="6"/>
        <v>1350</v>
      </c>
      <c r="AD142" s="102">
        <f t="shared" si="6"/>
        <v>4781.25</v>
      </c>
      <c r="AE142" s="102">
        <f t="shared" si="6"/>
        <v>7650</v>
      </c>
      <c r="AF142" s="102">
        <f t="shared" si="6"/>
        <v>8415</v>
      </c>
      <c r="AG142" s="102">
        <f t="shared" si="6"/>
        <v>8797.5</v>
      </c>
      <c r="AH142" s="102">
        <f t="shared" si="6"/>
        <v>9753.75</v>
      </c>
      <c r="AI142" s="102">
        <f t="shared" si="6"/>
        <v>10710</v>
      </c>
      <c r="AJ142" s="102">
        <f t="shared" si="6"/>
        <v>8797.5</v>
      </c>
      <c r="AK142" s="102">
        <f t="shared" si="6"/>
        <v>9753.75</v>
      </c>
      <c r="AL142" s="102">
        <f t="shared" ref="AL142:BL142" si="7">AL141*AL140</f>
        <v>8032.5</v>
      </c>
      <c r="AM142" s="102">
        <f t="shared" si="7"/>
        <v>8032.5</v>
      </c>
      <c r="AN142" s="102">
        <f t="shared" si="7"/>
        <v>8032.5</v>
      </c>
      <c r="AO142" s="300">
        <f t="shared" si="7"/>
        <v>4972.5</v>
      </c>
      <c r="AP142" s="300">
        <f t="shared" si="7"/>
        <v>10125</v>
      </c>
      <c r="AQ142" s="102">
        <f t="shared" si="7"/>
        <v>16200</v>
      </c>
      <c r="AR142" s="102">
        <f t="shared" si="7"/>
        <v>18022.5</v>
      </c>
      <c r="AS142" s="102">
        <f t="shared" si="7"/>
        <v>18427.5</v>
      </c>
      <c r="AT142" s="102">
        <f t="shared" si="7"/>
        <v>20452.5</v>
      </c>
      <c r="AU142" s="102">
        <f t="shared" si="7"/>
        <v>22477.5</v>
      </c>
      <c r="AV142" s="102">
        <f t="shared" si="7"/>
        <v>18427.5</v>
      </c>
      <c r="AW142" s="102">
        <f t="shared" si="7"/>
        <v>20452.5</v>
      </c>
      <c r="AX142" s="102">
        <f t="shared" si="7"/>
        <v>16605</v>
      </c>
      <c r="AY142" s="102">
        <f t="shared" si="7"/>
        <v>16605</v>
      </c>
      <c r="AZ142" s="102">
        <f t="shared" si="7"/>
        <v>16605</v>
      </c>
      <c r="BA142" s="102">
        <f t="shared" si="7"/>
        <v>10327.5</v>
      </c>
      <c r="BB142" s="102">
        <f t="shared" si="7"/>
        <v>16200</v>
      </c>
      <c r="BC142" s="102">
        <f t="shared" si="7"/>
        <v>25920</v>
      </c>
      <c r="BD142" s="102">
        <f t="shared" si="7"/>
        <v>28957.5</v>
      </c>
      <c r="BE142" s="102">
        <f t="shared" si="7"/>
        <v>29362.5</v>
      </c>
      <c r="BF142" s="102">
        <f t="shared" si="7"/>
        <v>32602.5</v>
      </c>
      <c r="BG142" s="102">
        <f t="shared" si="7"/>
        <v>35640</v>
      </c>
      <c r="BH142" s="102">
        <f t="shared" si="7"/>
        <v>29362.5</v>
      </c>
      <c r="BI142" s="102">
        <f t="shared" si="7"/>
        <v>32602.5</v>
      </c>
      <c r="BJ142" s="102">
        <f t="shared" si="7"/>
        <v>26325</v>
      </c>
      <c r="BK142" s="102">
        <f t="shared" si="7"/>
        <v>26325</v>
      </c>
      <c r="BL142" s="102">
        <f t="shared" si="7"/>
        <v>26325</v>
      </c>
      <c r="BM142" s="102">
        <f>BM141*BM140</f>
        <v>16402.5</v>
      </c>
    </row>
    <row r="143" spans="1:72" s="37" customFormat="1" ht="14.25" customHeight="1" x14ac:dyDescent="0.15">
      <c r="A143" s="37" t="s">
        <v>356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20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154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511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1011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1610</v>
      </c>
      <c r="BN143" s="105">
        <f>SUM(F143:BM143)</f>
        <v>3306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0</v>
      </c>
      <c r="AC144" s="90">
        <f>SUM(R142:AC142)</f>
        <v>25987.5</v>
      </c>
      <c r="AO144" s="90">
        <f>SUM(AD142:AO142)</f>
        <v>97728.75</v>
      </c>
      <c r="BA144" s="90">
        <f>SUM(AP142:BA142)</f>
        <v>204727.5</v>
      </c>
      <c r="BM144" s="90">
        <f>SUM(BB142:BM142)</f>
        <v>326025</v>
      </c>
      <c r="BN144" s="105">
        <f>SUM(F144:BM144)</f>
        <v>654468.75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>
        <f>SUM(D14:O14)</f>
        <v>1130220</v>
      </c>
      <c r="E4" s="9">
        <f>SUM(P14:AA14)</f>
        <v>4852212.5</v>
      </c>
      <c r="F4" s="9">
        <f>SUM(AB14:AM14)</f>
        <v>3150228.75</v>
      </c>
      <c r="G4" s="9">
        <f>SUM(AN14:AY14)</f>
        <v>3914902.5</v>
      </c>
      <c r="H4" s="9">
        <f>SUM(AZ14:BK14)</f>
        <v>4682520</v>
      </c>
      <c r="I4" s="9">
        <f>SUM(E4:H4)</f>
        <v>16599863.75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>
        <f>D9</f>
        <v>65520</v>
      </c>
      <c r="F6" s="66">
        <f>E9</f>
        <v>241112.5</v>
      </c>
      <c r="G6" s="66">
        <f>F9</f>
        <v>156235</v>
      </c>
      <c r="H6" s="66">
        <f>G9</f>
        <v>195207.5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>
        <f>SUM(D17:O17)</f>
        <v>1130220</v>
      </c>
      <c r="E7" s="9">
        <f>SUM(P17:AA17)</f>
        <v>4852212.5</v>
      </c>
      <c r="F7" s="9">
        <f>SUM(AB17:AM17)</f>
        <v>3150228.75</v>
      </c>
      <c r="G7" s="9">
        <f>SUM(AN17:AY17)</f>
        <v>3914902.5</v>
      </c>
      <c r="H7" s="9">
        <f>SUM(AZ17:BK17)</f>
        <v>4682520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>
        <f>SUM(D18:O18)</f>
        <v>1064700</v>
      </c>
      <c r="E8" s="9">
        <f>SUM(P18:AA18)</f>
        <v>4676620</v>
      </c>
      <c r="F8" s="9">
        <f>SUM(AB18:AM18)</f>
        <v>3235106.25</v>
      </c>
      <c r="G8" s="9">
        <f>SUM(AN18:AY18)</f>
        <v>3875930</v>
      </c>
      <c r="H8" s="9">
        <f>SUM(AZ18:BK18)</f>
        <v>4643185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>
        <f>D6+D7-D8</f>
        <v>65520</v>
      </c>
      <c r="E9" s="66">
        <f>E6+E7-E8</f>
        <v>241112.5</v>
      </c>
      <c r="F9" s="66">
        <f>F6+F7-F8</f>
        <v>156235</v>
      </c>
      <c r="G9" s="66">
        <f>G6+G7-G8</f>
        <v>195207.5</v>
      </c>
      <c r="H9" s="66">
        <f>H6+H7-H8</f>
        <v>234542.5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>
        <f>D7-D8</f>
        <v>65520</v>
      </c>
      <c r="E10" s="140">
        <f>E7-E8</f>
        <v>175592.5</v>
      </c>
      <c r="F10" s="140">
        <f>F7-F8</f>
        <v>-84877.5</v>
      </c>
      <c r="G10" s="140">
        <f>G7-G8</f>
        <v>38972.5</v>
      </c>
      <c r="H10" s="140">
        <f>H7-H8</f>
        <v>39335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9" t="s">
        <v>35</v>
      </c>
      <c r="E11" s="369"/>
      <c r="F11" s="369"/>
      <c r="G11" s="369"/>
      <c r="H11" s="369"/>
      <c r="I11" s="369"/>
      <c r="J11" s="369"/>
      <c r="K11" s="369"/>
      <c r="L11" s="369"/>
      <c r="M11" s="369"/>
      <c r="N11" s="369"/>
      <c r="O11" s="369"/>
      <c r="P11" s="369" t="s">
        <v>36</v>
      </c>
      <c r="Q11" s="369"/>
      <c r="R11" s="369"/>
      <c r="S11" s="369"/>
      <c r="T11" s="369"/>
      <c r="U11" s="369"/>
      <c r="V11" s="369"/>
      <c r="W11" s="369"/>
      <c r="X11" s="369"/>
      <c r="Y11" s="369"/>
      <c r="Z11" s="369"/>
      <c r="AA11" s="369"/>
      <c r="AB11" s="369" t="s">
        <v>37</v>
      </c>
      <c r="AC11" s="369"/>
      <c r="AD11" s="369"/>
      <c r="AE11" s="369"/>
      <c r="AF11" s="369"/>
      <c r="AG11" s="369"/>
      <c r="AH11" s="369"/>
      <c r="AI11" s="369"/>
      <c r="AJ11" s="369"/>
      <c r="AK11" s="369"/>
      <c r="AL11" s="369"/>
      <c r="AM11" s="369"/>
      <c r="AN11" s="369" t="s">
        <v>38</v>
      </c>
      <c r="AO11" s="369"/>
      <c r="AP11" s="369"/>
      <c r="AQ11" s="369"/>
      <c r="AR11" s="369"/>
      <c r="AS11" s="369"/>
      <c r="AT11" s="369"/>
      <c r="AU11" s="369"/>
      <c r="AV11" s="369"/>
      <c r="AW11" s="369"/>
      <c r="AX11" s="369"/>
      <c r="AY11" s="369"/>
      <c r="AZ11" s="369" t="s">
        <v>39</v>
      </c>
      <c r="BA11" s="369"/>
      <c r="BB11" s="369"/>
      <c r="BC11" s="369"/>
      <c r="BD11" s="369"/>
      <c r="BE11" s="369"/>
      <c r="BF11" s="369"/>
      <c r="BG11" s="369"/>
      <c r="BH11" s="369"/>
      <c r="BI11" s="369"/>
      <c r="BJ11" s="369"/>
      <c r="BK11" s="369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'REV-REVCALC_CWS'!D40</f>
        <v>0</v>
      </c>
      <c r="D14" s="9">
        <f>'REV-REVCALC_CWS'!E40</f>
        <v>0</v>
      </c>
      <c r="E14" s="9">
        <f>'REV-REVCALC_CWS'!F40</f>
        <v>0</v>
      </c>
      <c r="F14" s="9">
        <f>'REV-REVCALC_CWS'!G40</f>
        <v>0</v>
      </c>
      <c r="G14" s="9">
        <f>'REV-REVCALC_CWS'!H40</f>
        <v>131040</v>
      </c>
      <c r="H14" s="9">
        <f>'REV-REVCALC_CWS'!I40</f>
        <v>147420</v>
      </c>
      <c r="I14" s="9">
        <f>'REV-REVCALC_CWS'!J40</f>
        <v>163800</v>
      </c>
      <c r="J14" s="9">
        <f>'REV-REVCALC_CWS'!K40</f>
        <v>131040</v>
      </c>
      <c r="K14" s="9">
        <f>'REV-REVCALC_CWS'!L40</f>
        <v>147420</v>
      </c>
      <c r="L14" s="9">
        <f>'REV-REVCALC_CWS'!M40</f>
        <v>114660</v>
      </c>
      <c r="M14" s="9">
        <f>'REV-REVCALC_CWS'!N40</f>
        <v>114660</v>
      </c>
      <c r="N14" s="9">
        <f>'REV-REVCALC_CWS'!O40</f>
        <v>114660</v>
      </c>
      <c r="O14" s="9">
        <f>'REV-REVCALC_CWS'!P40</f>
        <v>65520</v>
      </c>
      <c r="P14" s="9">
        <f>'REV-REVCALC_CWS'!Q40</f>
        <v>240868.75</v>
      </c>
      <c r="Q14" s="9">
        <f>'REV-REVCALC_CWS'!R40</f>
        <v>391418.75</v>
      </c>
      <c r="R14" s="9">
        <f>'REV-REVCALC_CWS'!S40</f>
        <v>436587.5</v>
      </c>
      <c r="S14" s="9">
        <f>'REV-REVCALC_CWS'!T40</f>
        <v>437075</v>
      </c>
      <c r="T14" s="9">
        <f>'REV-REVCALC_CWS'!U40</f>
        <v>482412.5</v>
      </c>
      <c r="U14" s="9">
        <f>'REV-REVCALC_CWS'!V40</f>
        <v>527606.25</v>
      </c>
      <c r="V14" s="9">
        <f>'REV-REVCALC_CWS'!W40</f>
        <v>437075</v>
      </c>
      <c r="W14" s="9">
        <f>'REV-REVCALC_CWS'!X40</f>
        <v>482412.5</v>
      </c>
      <c r="X14" s="9">
        <f>'REV-REVCALC_CWS'!Y40</f>
        <v>391881.25</v>
      </c>
      <c r="Y14" s="9">
        <f>'REV-REVCALC_CWS'!Z40</f>
        <v>391881.25</v>
      </c>
      <c r="Z14" s="9">
        <f>'REV-REVCALC_CWS'!AA40</f>
        <v>391881.25</v>
      </c>
      <c r="AA14" s="9">
        <f>'REV-REVCALC_CWS'!AB40</f>
        <v>241112.5</v>
      </c>
      <c r="AB14" s="9">
        <f>'REV-REVCALC_CWS'!AC40</f>
        <v>155968.75</v>
      </c>
      <c r="AC14" s="9">
        <f>'REV-REVCALC_CWS'!AD40</f>
        <v>252725</v>
      </c>
      <c r="AD14" s="9">
        <f>'REV-REVCALC_CWS'!AE40</f>
        <v>284927.5</v>
      </c>
      <c r="AE14" s="9">
        <f>'REV-REVCALC_CWS'!AF40</f>
        <v>285460</v>
      </c>
      <c r="AF14" s="9">
        <f>'REV-REVCALC_CWS'!AG40</f>
        <v>312516.25</v>
      </c>
      <c r="AG14" s="9">
        <f>'REV-REVCALC_CWS'!AH40</f>
        <v>344722.5</v>
      </c>
      <c r="AH14" s="9">
        <f>'REV-REVCALC_CWS'!AI40</f>
        <v>285460</v>
      </c>
      <c r="AI14" s="9">
        <f>'REV-REVCALC_CWS'!AJ40</f>
        <v>312516.25</v>
      </c>
      <c r="AJ14" s="9">
        <f>'REV-REVCALC_CWS'!AK40</f>
        <v>253232.5</v>
      </c>
      <c r="AK14" s="9">
        <f>'REV-REVCALC_CWS'!AL40</f>
        <v>253232.5</v>
      </c>
      <c r="AL14" s="9">
        <f>'REV-REVCALC_CWS'!AM40</f>
        <v>253232.5</v>
      </c>
      <c r="AM14" s="9">
        <f>'REV-REVCALC_CWS'!AN40</f>
        <v>156235</v>
      </c>
      <c r="AN14" s="9">
        <f>'REV-REVCALC_CWS'!AO40</f>
        <v>194900</v>
      </c>
      <c r="AO14" s="9">
        <f>'REV-REVCALC_CWS'!AP40</f>
        <v>314355</v>
      </c>
      <c r="AP14" s="9">
        <f>'REV-REVCALC_CWS'!AQ40</f>
        <v>351927.5</v>
      </c>
      <c r="AQ14" s="9">
        <f>'REV-REVCALC_CWS'!AR40</f>
        <v>352542.5</v>
      </c>
      <c r="AR14" s="9">
        <f>'REV-REVCALC_CWS'!AS40</f>
        <v>390282.5</v>
      </c>
      <c r="AS14" s="9">
        <f>'REV-REVCALC_CWS'!AT40</f>
        <v>428057.5</v>
      </c>
      <c r="AT14" s="9">
        <f>'REV-REVCALC_CWS'!AU40</f>
        <v>352542.5</v>
      </c>
      <c r="AU14" s="9">
        <f>'REV-REVCALC_CWS'!AV40</f>
        <v>390282.5</v>
      </c>
      <c r="AV14" s="9">
        <f>'REV-REVCALC_CWS'!AW40</f>
        <v>314935</v>
      </c>
      <c r="AW14" s="9">
        <f>'REV-REVCALC_CWS'!AX40</f>
        <v>314935</v>
      </c>
      <c r="AX14" s="9">
        <f>'REV-REVCALC_CWS'!AY40</f>
        <v>314935</v>
      </c>
      <c r="AY14" s="9">
        <f>'REV-REVCALC_CWS'!AZ40</f>
        <v>195207.5</v>
      </c>
      <c r="AZ14" s="9">
        <f>'REV-REVCALC_CWS'!BA40</f>
        <v>234235</v>
      </c>
      <c r="BA14" s="9">
        <f>'REV-REVCALC_CWS'!BB40</f>
        <v>376200</v>
      </c>
      <c r="BB14" s="9">
        <f>'REV-REVCALC_CWS'!BC40</f>
        <v>418747.5</v>
      </c>
      <c r="BC14" s="9">
        <f>'REV-REVCALC_CWS'!BD40</f>
        <v>419362.5</v>
      </c>
      <c r="BD14" s="9">
        <f>'REV-REVCALC_CWS'!BE40</f>
        <v>468952.5</v>
      </c>
      <c r="BE14" s="9">
        <f>'REV-REVCALC_CWS'!BF40</f>
        <v>511825</v>
      </c>
      <c r="BF14" s="9">
        <f>'REV-REVCALC_CWS'!BG40</f>
        <v>419362.5</v>
      </c>
      <c r="BG14" s="9">
        <f>'REV-REVCALC_CWS'!BH40</f>
        <v>468952.5</v>
      </c>
      <c r="BH14" s="9">
        <f>'REV-REVCALC_CWS'!BI40</f>
        <v>376780</v>
      </c>
      <c r="BI14" s="9">
        <f>'REV-REVCALC_CWS'!BJ40</f>
        <v>376780</v>
      </c>
      <c r="BJ14" s="9">
        <f>'REV-REVCALC_CWS'!BK40</f>
        <v>376780</v>
      </c>
      <c r="BK14" s="9">
        <f>'REV-REVCALC_CWS'!BL40</f>
        <v>234542.5</v>
      </c>
      <c r="BL14" s="38">
        <f>SUM(C14:BK14)</f>
        <v>17730083.75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131040</v>
      </c>
      <c r="I16" s="66">
        <f t="shared" si="0"/>
        <v>147420</v>
      </c>
      <c r="J16" s="66">
        <f t="shared" si="0"/>
        <v>163800</v>
      </c>
      <c r="K16" s="66">
        <f t="shared" si="0"/>
        <v>131040</v>
      </c>
      <c r="L16" s="66">
        <f t="shared" si="0"/>
        <v>147420</v>
      </c>
      <c r="M16" s="66">
        <f t="shared" si="0"/>
        <v>114660</v>
      </c>
      <c r="N16" s="66">
        <f t="shared" si="0"/>
        <v>114660</v>
      </c>
      <c r="O16" s="66">
        <f t="shared" si="0"/>
        <v>114660</v>
      </c>
      <c r="P16" s="66">
        <f t="shared" si="0"/>
        <v>65520</v>
      </c>
      <c r="Q16" s="66">
        <f t="shared" si="0"/>
        <v>240868.75</v>
      </c>
      <c r="R16" s="66">
        <f t="shared" si="0"/>
        <v>391418.75</v>
      </c>
      <c r="S16" s="66">
        <f t="shared" si="0"/>
        <v>436587.5</v>
      </c>
      <c r="T16" s="66">
        <f t="shared" si="0"/>
        <v>437075</v>
      </c>
      <c r="U16" s="66">
        <f t="shared" si="0"/>
        <v>482412.5</v>
      </c>
      <c r="V16" s="66">
        <f t="shared" si="0"/>
        <v>527606.25</v>
      </c>
      <c r="W16" s="66">
        <f t="shared" si="0"/>
        <v>437075</v>
      </c>
      <c r="X16" s="66">
        <f t="shared" si="0"/>
        <v>482412.5</v>
      </c>
      <c r="Y16" s="66">
        <f t="shared" si="0"/>
        <v>391881.25</v>
      </c>
      <c r="Z16" s="66">
        <f t="shared" si="0"/>
        <v>391881.25</v>
      </c>
      <c r="AA16" s="66">
        <f t="shared" si="0"/>
        <v>391881.25</v>
      </c>
      <c r="AB16" s="66">
        <f t="shared" si="0"/>
        <v>241112.5</v>
      </c>
      <c r="AC16" s="66">
        <f t="shared" si="0"/>
        <v>155968.75</v>
      </c>
      <c r="AD16" s="66">
        <f t="shared" si="0"/>
        <v>252725</v>
      </c>
      <c r="AE16" s="66">
        <f t="shared" si="0"/>
        <v>284927.5</v>
      </c>
      <c r="AF16" s="66">
        <f t="shared" si="0"/>
        <v>285460</v>
      </c>
      <c r="AG16" s="66">
        <f t="shared" si="0"/>
        <v>312516.25</v>
      </c>
      <c r="AH16" s="66">
        <f t="shared" si="0"/>
        <v>344722.5</v>
      </c>
      <c r="AI16" s="66">
        <f t="shared" si="0"/>
        <v>285460</v>
      </c>
      <c r="AJ16" s="66">
        <f t="shared" ref="AJ16:BK16" si="1">AI19</f>
        <v>312516.25</v>
      </c>
      <c r="AK16" s="66">
        <f t="shared" si="1"/>
        <v>253232.5</v>
      </c>
      <c r="AL16" s="66">
        <f t="shared" si="1"/>
        <v>253232.5</v>
      </c>
      <c r="AM16" s="66">
        <f t="shared" si="1"/>
        <v>253232.5</v>
      </c>
      <c r="AN16" s="66">
        <f t="shared" si="1"/>
        <v>156235</v>
      </c>
      <c r="AO16" s="66">
        <f t="shared" si="1"/>
        <v>194900</v>
      </c>
      <c r="AP16" s="66">
        <f t="shared" si="1"/>
        <v>314355</v>
      </c>
      <c r="AQ16" s="66">
        <f t="shared" si="1"/>
        <v>351927.5</v>
      </c>
      <c r="AR16" s="66">
        <f t="shared" si="1"/>
        <v>352542.5</v>
      </c>
      <c r="AS16" s="66">
        <f t="shared" si="1"/>
        <v>390282.5</v>
      </c>
      <c r="AT16" s="66">
        <f t="shared" si="1"/>
        <v>428057.5</v>
      </c>
      <c r="AU16" s="66">
        <f t="shared" si="1"/>
        <v>352542.5</v>
      </c>
      <c r="AV16" s="66">
        <f t="shared" si="1"/>
        <v>390282.5</v>
      </c>
      <c r="AW16" s="66">
        <f t="shared" si="1"/>
        <v>314935</v>
      </c>
      <c r="AX16" s="66">
        <f t="shared" si="1"/>
        <v>314935</v>
      </c>
      <c r="AY16" s="66">
        <f t="shared" si="1"/>
        <v>314935</v>
      </c>
      <c r="AZ16" s="66">
        <f t="shared" si="1"/>
        <v>195207.5</v>
      </c>
      <c r="BA16" s="66">
        <f t="shared" si="1"/>
        <v>234235</v>
      </c>
      <c r="BB16" s="66">
        <f t="shared" si="1"/>
        <v>376200</v>
      </c>
      <c r="BC16" s="66">
        <f t="shared" si="1"/>
        <v>418747.5</v>
      </c>
      <c r="BD16" s="66">
        <f t="shared" si="1"/>
        <v>419362.5</v>
      </c>
      <c r="BE16" s="66">
        <f t="shared" si="1"/>
        <v>468952.5</v>
      </c>
      <c r="BF16" s="66">
        <f t="shared" si="1"/>
        <v>511825</v>
      </c>
      <c r="BG16" s="66">
        <f t="shared" si="1"/>
        <v>419362.5</v>
      </c>
      <c r="BH16" s="66">
        <f t="shared" si="1"/>
        <v>468952.5</v>
      </c>
      <c r="BI16" s="66">
        <f t="shared" si="1"/>
        <v>376780</v>
      </c>
      <c r="BJ16" s="66">
        <f t="shared" si="1"/>
        <v>376780</v>
      </c>
      <c r="BK16" s="66">
        <f t="shared" si="1"/>
        <v>376780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131040</v>
      </c>
      <c r="H17" s="140">
        <f t="shared" si="2"/>
        <v>147420</v>
      </c>
      <c r="I17" s="140">
        <f t="shared" si="2"/>
        <v>163800</v>
      </c>
      <c r="J17" s="140">
        <f t="shared" si="2"/>
        <v>131040</v>
      </c>
      <c r="K17" s="140">
        <f t="shared" si="2"/>
        <v>147420</v>
      </c>
      <c r="L17" s="140">
        <f t="shared" si="2"/>
        <v>114660</v>
      </c>
      <c r="M17" s="140">
        <f t="shared" si="2"/>
        <v>114660</v>
      </c>
      <c r="N17" s="140">
        <f t="shared" si="2"/>
        <v>114660</v>
      </c>
      <c r="O17" s="140">
        <f t="shared" si="2"/>
        <v>65520</v>
      </c>
      <c r="P17" s="140">
        <f t="shared" si="2"/>
        <v>240868.75</v>
      </c>
      <c r="Q17" s="140">
        <f t="shared" si="2"/>
        <v>391418.75</v>
      </c>
      <c r="R17" s="140">
        <f t="shared" si="2"/>
        <v>436587.5</v>
      </c>
      <c r="S17" s="140">
        <f t="shared" si="2"/>
        <v>437075</v>
      </c>
      <c r="T17" s="140">
        <f t="shared" si="2"/>
        <v>482412.5</v>
      </c>
      <c r="U17" s="140">
        <f t="shared" si="2"/>
        <v>527606.25</v>
      </c>
      <c r="V17" s="140">
        <f t="shared" si="2"/>
        <v>437075</v>
      </c>
      <c r="W17" s="140">
        <f t="shared" si="2"/>
        <v>482412.5</v>
      </c>
      <c r="X17" s="140">
        <f t="shared" si="2"/>
        <v>391881.25</v>
      </c>
      <c r="Y17" s="140">
        <f t="shared" si="2"/>
        <v>391881.25</v>
      </c>
      <c r="Z17" s="140">
        <f t="shared" si="2"/>
        <v>391881.25</v>
      </c>
      <c r="AA17" s="140">
        <f t="shared" si="2"/>
        <v>241112.5</v>
      </c>
      <c r="AB17" s="140">
        <f t="shared" si="2"/>
        <v>155968.75</v>
      </c>
      <c r="AC17" s="140">
        <f t="shared" si="2"/>
        <v>252725</v>
      </c>
      <c r="AD17" s="140">
        <f t="shared" si="2"/>
        <v>284927.5</v>
      </c>
      <c r="AE17" s="140">
        <f t="shared" si="2"/>
        <v>285460</v>
      </c>
      <c r="AF17" s="140">
        <f t="shared" si="2"/>
        <v>312516.25</v>
      </c>
      <c r="AG17" s="140">
        <f t="shared" si="2"/>
        <v>344722.5</v>
      </c>
      <c r="AH17" s="140">
        <f t="shared" si="2"/>
        <v>285460</v>
      </c>
      <c r="AI17" s="140">
        <f t="shared" ref="AI17:BK17" si="3">AI14</f>
        <v>312516.25</v>
      </c>
      <c r="AJ17" s="140">
        <f t="shared" si="3"/>
        <v>253232.5</v>
      </c>
      <c r="AK17" s="140">
        <f t="shared" si="3"/>
        <v>253232.5</v>
      </c>
      <c r="AL17" s="140">
        <f t="shared" si="3"/>
        <v>253232.5</v>
      </c>
      <c r="AM17" s="140">
        <f t="shared" si="3"/>
        <v>156235</v>
      </c>
      <c r="AN17" s="140">
        <f t="shared" si="3"/>
        <v>194900</v>
      </c>
      <c r="AO17" s="140">
        <f t="shared" si="3"/>
        <v>314355</v>
      </c>
      <c r="AP17" s="140">
        <f t="shared" si="3"/>
        <v>351927.5</v>
      </c>
      <c r="AQ17" s="140">
        <f t="shared" si="3"/>
        <v>352542.5</v>
      </c>
      <c r="AR17" s="140">
        <f t="shared" si="3"/>
        <v>390282.5</v>
      </c>
      <c r="AS17" s="140">
        <f t="shared" si="3"/>
        <v>428057.5</v>
      </c>
      <c r="AT17" s="140">
        <f t="shared" si="3"/>
        <v>352542.5</v>
      </c>
      <c r="AU17" s="140">
        <f t="shared" si="3"/>
        <v>390282.5</v>
      </c>
      <c r="AV17" s="140">
        <f t="shared" si="3"/>
        <v>314935</v>
      </c>
      <c r="AW17" s="140">
        <f t="shared" si="3"/>
        <v>314935</v>
      </c>
      <c r="AX17" s="140">
        <f t="shared" si="3"/>
        <v>314935</v>
      </c>
      <c r="AY17" s="140">
        <f t="shared" si="3"/>
        <v>195207.5</v>
      </c>
      <c r="AZ17" s="140">
        <f t="shared" si="3"/>
        <v>234235</v>
      </c>
      <c r="BA17" s="140">
        <f t="shared" si="3"/>
        <v>376200</v>
      </c>
      <c r="BB17" s="140">
        <f t="shared" si="3"/>
        <v>418747.5</v>
      </c>
      <c r="BC17" s="140">
        <f t="shared" si="3"/>
        <v>419362.5</v>
      </c>
      <c r="BD17" s="140">
        <f t="shared" si="3"/>
        <v>468952.5</v>
      </c>
      <c r="BE17" s="140">
        <f t="shared" si="3"/>
        <v>511825</v>
      </c>
      <c r="BF17" s="140">
        <f t="shared" si="3"/>
        <v>419362.5</v>
      </c>
      <c r="BG17" s="140">
        <f t="shared" si="3"/>
        <v>468952.5</v>
      </c>
      <c r="BH17" s="140">
        <f t="shared" si="3"/>
        <v>376780</v>
      </c>
      <c r="BI17" s="140">
        <f t="shared" si="3"/>
        <v>376780</v>
      </c>
      <c r="BJ17" s="140">
        <f t="shared" si="3"/>
        <v>376780</v>
      </c>
      <c r="BK17" s="140">
        <f t="shared" si="3"/>
        <v>234542.5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131040</v>
      </c>
      <c r="I18" s="140">
        <f t="shared" si="4"/>
        <v>147420</v>
      </c>
      <c r="J18" s="140">
        <f t="shared" si="4"/>
        <v>163800</v>
      </c>
      <c r="K18" s="140">
        <f t="shared" si="4"/>
        <v>131040</v>
      </c>
      <c r="L18" s="140">
        <f t="shared" si="4"/>
        <v>147420</v>
      </c>
      <c r="M18" s="140">
        <f t="shared" si="4"/>
        <v>114660</v>
      </c>
      <c r="N18" s="140">
        <f t="shared" si="4"/>
        <v>114660</v>
      </c>
      <c r="O18" s="140">
        <f t="shared" si="4"/>
        <v>114660</v>
      </c>
      <c r="P18" s="140">
        <f t="shared" si="4"/>
        <v>65520</v>
      </c>
      <c r="Q18" s="140">
        <f t="shared" si="4"/>
        <v>240868.75</v>
      </c>
      <c r="R18" s="140">
        <f t="shared" si="4"/>
        <v>391418.75</v>
      </c>
      <c r="S18" s="140">
        <f t="shared" si="4"/>
        <v>436587.5</v>
      </c>
      <c r="T18" s="140">
        <f t="shared" si="4"/>
        <v>437075</v>
      </c>
      <c r="U18" s="140">
        <f t="shared" si="4"/>
        <v>482412.5</v>
      </c>
      <c r="V18" s="140">
        <f t="shared" si="4"/>
        <v>527606.25</v>
      </c>
      <c r="W18" s="140">
        <f t="shared" si="4"/>
        <v>437075</v>
      </c>
      <c r="X18" s="140">
        <f t="shared" si="4"/>
        <v>482412.5</v>
      </c>
      <c r="Y18" s="140">
        <f t="shared" si="4"/>
        <v>391881.25</v>
      </c>
      <c r="Z18" s="140">
        <f t="shared" si="4"/>
        <v>391881.25</v>
      </c>
      <c r="AA18" s="140">
        <f t="shared" si="4"/>
        <v>391881.25</v>
      </c>
      <c r="AB18" s="140">
        <f t="shared" si="4"/>
        <v>241112.5</v>
      </c>
      <c r="AC18" s="140">
        <f t="shared" si="4"/>
        <v>155968.75</v>
      </c>
      <c r="AD18" s="140">
        <f t="shared" si="4"/>
        <v>252725</v>
      </c>
      <c r="AE18" s="140">
        <f t="shared" si="4"/>
        <v>284927.5</v>
      </c>
      <c r="AF18" s="140">
        <f t="shared" si="4"/>
        <v>285460</v>
      </c>
      <c r="AG18" s="140">
        <f t="shared" si="4"/>
        <v>312516.25</v>
      </c>
      <c r="AH18" s="140">
        <f t="shared" si="4"/>
        <v>344722.5</v>
      </c>
      <c r="AI18" s="140">
        <f t="shared" si="4"/>
        <v>285460</v>
      </c>
      <c r="AJ18" s="140">
        <f t="shared" ref="AJ18:BK18" si="5">AI17</f>
        <v>312516.25</v>
      </c>
      <c r="AK18" s="140">
        <f t="shared" si="5"/>
        <v>253232.5</v>
      </c>
      <c r="AL18" s="140">
        <f t="shared" si="5"/>
        <v>253232.5</v>
      </c>
      <c r="AM18" s="140">
        <f t="shared" si="5"/>
        <v>253232.5</v>
      </c>
      <c r="AN18" s="140">
        <f t="shared" si="5"/>
        <v>156235</v>
      </c>
      <c r="AO18" s="140">
        <f t="shared" si="5"/>
        <v>194900</v>
      </c>
      <c r="AP18" s="140">
        <f t="shared" si="5"/>
        <v>314355</v>
      </c>
      <c r="AQ18" s="140">
        <f t="shared" si="5"/>
        <v>351927.5</v>
      </c>
      <c r="AR18" s="140">
        <f t="shared" si="5"/>
        <v>352542.5</v>
      </c>
      <c r="AS18" s="140">
        <f t="shared" si="5"/>
        <v>390282.5</v>
      </c>
      <c r="AT18" s="140">
        <f t="shared" si="5"/>
        <v>428057.5</v>
      </c>
      <c r="AU18" s="140">
        <f t="shared" si="5"/>
        <v>352542.5</v>
      </c>
      <c r="AV18" s="140">
        <f t="shared" si="5"/>
        <v>390282.5</v>
      </c>
      <c r="AW18" s="140">
        <f t="shared" si="5"/>
        <v>314935</v>
      </c>
      <c r="AX18" s="140">
        <f t="shared" si="5"/>
        <v>314935</v>
      </c>
      <c r="AY18" s="140">
        <f t="shared" si="5"/>
        <v>314935</v>
      </c>
      <c r="AZ18" s="140">
        <f t="shared" si="5"/>
        <v>195207.5</v>
      </c>
      <c r="BA18" s="140">
        <f t="shared" si="5"/>
        <v>234235</v>
      </c>
      <c r="BB18" s="140">
        <f t="shared" si="5"/>
        <v>376200</v>
      </c>
      <c r="BC18" s="140">
        <f t="shared" si="5"/>
        <v>418747.5</v>
      </c>
      <c r="BD18" s="140">
        <f t="shared" si="5"/>
        <v>419362.5</v>
      </c>
      <c r="BE18" s="140">
        <f t="shared" si="5"/>
        <v>468952.5</v>
      </c>
      <c r="BF18" s="140">
        <f t="shared" si="5"/>
        <v>511825</v>
      </c>
      <c r="BG18" s="140">
        <f t="shared" si="5"/>
        <v>419362.5</v>
      </c>
      <c r="BH18" s="140">
        <f t="shared" si="5"/>
        <v>468952.5</v>
      </c>
      <c r="BI18" s="140">
        <f t="shared" si="5"/>
        <v>376780</v>
      </c>
      <c r="BJ18" s="140">
        <f t="shared" si="5"/>
        <v>376780</v>
      </c>
      <c r="BK18" s="140">
        <f t="shared" si="5"/>
        <v>376780</v>
      </c>
    </row>
    <row r="19" spans="2:63" x14ac:dyDescent="0.15">
      <c r="B19" t="s">
        <v>493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131040</v>
      </c>
      <c r="H19" s="66">
        <f t="shared" si="6"/>
        <v>147420</v>
      </c>
      <c r="I19" s="66">
        <f t="shared" si="6"/>
        <v>163800</v>
      </c>
      <c r="J19" s="66">
        <f t="shared" si="6"/>
        <v>131040</v>
      </c>
      <c r="K19" s="66">
        <f t="shared" si="6"/>
        <v>147420</v>
      </c>
      <c r="L19" s="66">
        <f t="shared" si="6"/>
        <v>114660</v>
      </c>
      <c r="M19" s="66">
        <f t="shared" si="6"/>
        <v>114660</v>
      </c>
      <c r="N19" s="66">
        <f t="shared" si="6"/>
        <v>114660</v>
      </c>
      <c r="O19" s="66">
        <f t="shared" si="6"/>
        <v>65520</v>
      </c>
      <c r="P19" s="66">
        <f t="shared" si="6"/>
        <v>240868.75</v>
      </c>
      <c r="Q19" s="66">
        <f t="shared" si="6"/>
        <v>391418.75</v>
      </c>
      <c r="R19" s="66">
        <f t="shared" si="6"/>
        <v>436587.5</v>
      </c>
      <c r="S19" s="66">
        <f t="shared" si="6"/>
        <v>437075</v>
      </c>
      <c r="T19" s="66">
        <f t="shared" si="6"/>
        <v>482412.5</v>
      </c>
      <c r="U19" s="66">
        <f t="shared" si="6"/>
        <v>527606.25</v>
      </c>
      <c r="V19" s="66">
        <f t="shared" si="6"/>
        <v>437075</v>
      </c>
      <c r="W19" s="66">
        <f t="shared" si="6"/>
        <v>482412.5</v>
      </c>
      <c r="X19" s="66">
        <f t="shared" si="6"/>
        <v>391881.25</v>
      </c>
      <c r="Y19" s="66">
        <f t="shared" si="6"/>
        <v>391881.25</v>
      </c>
      <c r="Z19" s="66">
        <f t="shared" si="6"/>
        <v>391881.25</v>
      </c>
      <c r="AA19" s="66">
        <f t="shared" si="6"/>
        <v>241112.5</v>
      </c>
      <c r="AB19" s="66">
        <f t="shared" si="6"/>
        <v>155968.75</v>
      </c>
      <c r="AC19" s="66">
        <f t="shared" si="6"/>
        <v>252725</v>
      </c>
      <c r="AD19" s="66">
        <f t="shared" si="6"/>
        <v>284927.5</v>
      </c>
      <c r="AE19" s="66">
        <f t="shared" si="6"/>
        <v>285460</v>
      </c>
      <c r="AF19" s="66">
        <f t="shared" si="6"/>
        <v>312516.25</v>
      </c>
      <c r="AG19" s="66">
        <f t="shared" si="6"/>
        <v>344722.5</v>
      </c>
      <c r="AH19" s="66">
        <f t="shared" si="6"/>
        <v>285460</v>
      </c>
      <c r="AI19" s="66">
        <f t="shared" ref="AI19:BK19" si="7">AI16+AI17-AI18</f>
        <v>312516.25</v>
      </c>
      <c r="AJ19" s="66">
        <f t="shared" si="7"/>
        <v>253232.5</v>
      </c>
      <c r="AK19" s="66">
        <f t="shared" si="7"/>
        <v>253232.5</v>
      </c>
      <c r="AL19" s="66">
        <f t="shared" si="7"/>
        <v>253232.5</v>
      </c>
      <c r="AM19" s="66">
        <f t="shared" si="7"/>
        <v>156235</v>
      </c>
      <c r="AN19" s="66">
        <f t="shared" si="7"/>
        <v>194900</v>
      </c>
      <c r="AO19" s="66">
        <f t="shared" si="7"/>
        <v>314355</v>
      </c>
      <c r="AP19" s="66">
        <f t="shared" si="7"/>
        <v>351927.5</v>
      </c>
      <c r="AQ19" s="66">
        <f t="shared" si="7"/>
        <v>352542.5</v>
      </c>
      <c r="AR19" s="66">
        <f t="shared" si="7"/>
        <v>390282.5</v>
      </c>
      <c r="AS19" s="66">
        <f t="shared" si="7"/>
        <v>428057.5</v>
      </c>
      <c r="AT19" s="66">
        <f t="shared" si="7"/>
        <v>352542.5</v>
      </c>
      <c r="AU19" s="66">
        <f t="shared" si="7"/>
        <v>390282.5</v>
      </c>
      <c r="AV19" s="66">
        <f t="shared" si="7"/>
        <v>314935</v>
      </c>
      <c r="AW19" s="66">
        <f t="shared" si="7"/>
        <v>314935</v>
      </c>
      <c r="AX19" s="66">
        <f t="shared" si="7"/>
        <v>314935</v>
      </c>
      <c r="AY19" s="66">
        <f t="shared" si="7"/>
        <v>195207.5</v>
      </c>
      <c r="AZ19" s="66">
        <f t="shared" si="7"/>
        <v>234235</v>
      </c>
      <c r="BA19" s="66">
        <f t="shared" si="7"/>
        <v>376200</v>
      </c>
      <c r="BB19" s="66">
        <f t="shared" si="7"/>
        <v>418747.5</v>
      </c>
      <c r="BC19" s="66">
        <f t="shared" si="7"/>
        <v>419362.5</v>
      </c>
      <c r="BD19" s="66">
        <f t="shared" si="7"/>
        <v>468952.5</v>
      </c>
      <c r="BE19" s="66">
        <f t="shared" si="7"/>
        <v>511825</v>
      </c>
      <c r="BF19" s="66">
        <f t="shared" si="7"/>
        <v>419362.5</v>
      </c>
      <c r="BG19" s="66">
        <f t="shared" si="7"/>
        <v>468952.5</v>
      </c>
      <c r="BH19" s="66">
        <f t="shared" si="7"/>
        <v>376780</v>
      </c>
      <c r="BI19" s="66">
        <f t="shared" si="7"/>
        <v>376780</v>
      </c>
      <c r="BJ19" s="66">
        <f t="shared" si="7"/>
        <v>376780</v>
      </c>
      <c r="BK19" s="66">
        <f t="shared" si="7"/>
        <v>234542.5</v>
      </c>
    </row>
    <row r="20" spans="2:63" x14ac:dyDescent="0.15">
      <c r="B20" t="s">
        <v>494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131040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-32760</v>
      </c>
      <c r="M20" s="140">
        <f t="shared" si="8"/>
        <v>0</v>
      </c>
      <c r="N20" s="140">
        <f t="shared" si="8"/>
        <v>0</v>
      </c>
      <c r="O20" s="140">
        <f t="shared" si="8"/>
        <v>-49140</v>
      </c>
      <c r="P20" s="140">
        <f t="shared" si="8"/>
        <v>175348.75</v>
      </c>
      <c r="Q20" s="140">
        <f t="shared" si="8"/>
        <v>150550</v>
      </c>
      <c r="R20" s="140">
        <f t="shared" si="8"/>
        <v>45168.75</v>
      </c>
      <c r="S20" s="140">
        <f t="shared" si="8"/>
        <v>487.5</v>
      </c>
      <c r="T20" s="140">
        <f t="shared" si="8"/>
        <v>45337.5</v>
      </c>
      <c r="U20" s="140">
        <f t="shared" si="8"/>
        <v>45193.75</v>
      </c>
      <c r="V20" s="140">
        <f t="shared" si="8"/>
        <v>-90531.25</v>
      </c>
      <c r="W20" s="140">
        <f t="shared" si="8"/>
        <v>45337.5</v>
      </c>
      <c r="X20" s="140">
        <f t="shared" si="8"/>
        <v>-90531.25</v>
      </c>
      <c r="Y20" s="140">
        <f t="shared" si="8"/>
        <v>0</v>
      </c>
      <c r="Z20" s="140">
        <f t="shared" si="8"/>
        <v>0</v>
      </c>
      <c r="AA20" s="140">
        <f t="shared" si="8"/>
        <v>-150768.75</v>
      </c>
      <c r="AB20" s="140">
        <f t="shared" si="8"/>
        <v>-85143.75</v>
      </c>
      <c r="AC20" s="140">
        <f t="shared" si="8"/>
        <v>96756.25</v>
      </c>
      <c r="AD20" s="140">
        <f t="shared" si="8"/>
        <v>32202.5</v>
      </c>
      <c r="AE20" s="140">
        <f t="shared" si="8"/>
        <v>532.5</v>
      </c>
      <c r="AF20" s="140">
        <f t="shared" si="8"/>
        <v>27056.25</v>
      </c>
      <c r="AG20" s="140">
        <f t="shared" si="8"/>
        <v>32206.25</v>
      </c>
      <c r="AH20" s="140">
        <f t="shared" si="8"/>
        <v>-59262.5</v>
      </c>
      <c r="AI20" s="140">
        <f t="shared" si="8"/>
        <v>27056.25</v>
      </c>
      <c r="AJ20" s="140">
        <f t="shared" ref="AJ20:BK20" si="9">AJ17-AJ18</f>
        <v>-59283.75</v>
      </c>
      <c r="AK20" s="140">
        <f t="shared" si="9"/>
        <v>0</v>
      </c>
      <c r="AL20" s="140">
        <f t="shared" si="9"/>
        <v>0</v>
      </c>
      <c r="AM20" s="140">
        <f t="shared" si="9"/>
        <v>-96997.5</v>
      </c>
      <c r="AN20" s="140">
        <f t="shared" si="9"/>
        <v>38665</v>
      </c>
      <c r="AO20" s="140">
        <f t="shared" si="9"/>
        <v>119455</v>
      </c>
      <c r="AP20" s="140">
        <f t="shared" si="9"/>
        <v>37572.5</v>
      </c>
      <c r="AQ20" s="140">
        <f t="shared" si="9"/>
        <v>615</v>
      </c>
      <c r="AR20" s="140">
        <f t="shared" si="9"/>
        <v>37740</v>
      </c>
      <c r="AS20" s="140">
        <f t="shared" si="9"/>
        <v>37775</v>
      </c>
      <c r="AT20" s="140">
        <f t="shared" si="9"/>
        <v>-75515</v>
      </c>
      <c r="AU20" s="140">
        <f t="shared" si="9"/>
        <v>37740</v>
      </c>
      <c r="AV20" s="140">
        <f t="shared" si="9"/>
        <v>-75347.5</v>
      </c>
      <c r="AW20" s="140">
        <f t="shared" si="9"/>
        <v>0</v>
      </c>
      <c r="AX20" s="140">
        <f t="shared" si="9"/>
        <v>0</v>
      </c>
      <c r="AY20" s="140">
        <f t="shared" si="9"/>
        <v>-119727.5</v>
      </c>
      <c r="AZ20" s="140">
        <f t="shared" si="9"/>
        <v>39027.5</v>
      </c>
      <c r="BA20" s="140">
        <f t="shared" si="9"/>
        <v>141965</v>
      </c>
      <c r="BB20" s="140">
        <f t="shared" si="9"/>
        <v>42547.5</v>
      </c>
      <c r="BC20" s="140">
        <f t="shared" si="9"/>
        <v>615</v>
      </c>
      <c r="BD20" s="140">
        <f t="shared" si="9"/>
        <v>49590</v>
      </c>
      <c r="BE20" s="140">
        <f t="shared" si="9"/>
        <v>42872.5</v>
      </c>
      <c r="BF20" s="140">
        <f t="shared" si="9"/>
        <v>-92462.5</v>
      </c>
      <c r="BG20" s="140">
        <f t="shared" si="9"/>
        <v>49590</v>
      </c>
      <c r="BH20" s="140">
        <f t="shared" si="9"/>
        <v>-92172.5</v>
      </c>
      <c r="BI20" s="140">
        <f t="shared" si="9"/>
        <v>0</v>
      </c>
      <c r="BJ20" s="140">
        <f t="shared" si="9"/>
        <v>0</v>
      </c>
      <c r="BK20" s="140">
        <f t="shared" si="9"/>
        <v>-142237.5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6" t="s">
        <v>292</v>
      </c>
      <c r="BO2" s="376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69"/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 t="s">
        <v>36</v>
      </c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 t="s">
        <v>37</v>
      </c>
      <c r="AA2" s="369"/>
      <c r="AB2" s="369"/>
      <c r="AC2" s="369"/>
      <c r="AD2" s="369"/>
      <c r="AE2" s="369"/>
      <c r="AF2" s="369"/>
      <c r="AG2" s="369"/>
      <c r="AH2" s="369"/>
      <c r="AI2" s="369"/>
      <c r="AJ2" s="369"/>
      <c r="AK2" s="369"/>
      <c r="AL2" s="369" t="s">
        <v>38</v>
      </c>
      <c r="AM2" s="369"/>
      <c r="AN2" s="369"/>
      <c r="AO2" s="369"/>
      <c r="AP2" s="369"/>
      <c r="AQ2" s="369"/>
      <c r="AR2" s="369"/>
      <c r="AS2" s="369"/>
      <c r="AT2" s="369"/>
      <c r="AU2" s="369"/>
      <c r="AV2" s="369"/>
      <c r="AW2" s="369"/>
      <c r="AX2" s="369" t="s">
        <v>39</v>
      </c>
      <c r="AY2" s="369"/>
      <c r="AZ2" s="369"/>
      <c r="BA2" s="369"/>
      <c r="BB2" s="369"/>
      <c r="BC2" s="369"/>
      <c r="BD2" s="369"/>
      <c r="BE2" s="369"/>
      <c r="BF2" s="369"/>
      <c r="BG2" s="369"/>
      <c r="BH2" s="369"/>
      <c r="BI2" s="369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69" t="s">
        <v>35</v>
      </c>
      <c r="C14" s="369"/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 t="s">
        <v>36</v>
      </c>
      <c r="O14" s="369"/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 t="s">
        <v>37</v>
      </c>
      <c r="AA14" s="369"/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 t="s">
        <v>38</v>
      </c>
      <c r="AM14" s="369"/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 t="s">
        <v>39</v>
      </c>
      <c r="AY14" s="369"/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7" t="s">
        <v>287</v>
      </c>
      <c r="I1" s="377"/>
      <c r="J1" s="377"/>
      <c r="K1" s="377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9"/>
      <c r="G3" s="369"/>
      <c r="H3" s="369"/>
      <c r="I3" s="369"/>
      <c r="J3" s="369"/>
      <c r="K3" s="369"/>
      <c r="L3" s="369"/>
      <c r="M3" s="369"/>
      <c r="N3" s="369"/>
      <c r="O3" s="369"/>
      <c r="P3" s="369"/>
      <c r="Q3" s="369"/>
      <c r="R3" s="10"/>
      <c r="S3" s="369" t="s">
        <v>36</v>
      </c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10"/>
      <c r="AF3" s="369" t="s">
        <v>37</v>
      </c>
      <c r="AG3" s="369"/>
      <c r="AH3" s="369"/>
      <c r="AI3" s="369"/>
      <c r="AJ3" s="369"/>
      <c r="AK3" s="369"/>
      <c r="AL3" s="369"/>
      <c r="AM3" s="369"/>
      <c r="AN3" s="369"/>
      <c r="AO3" s="369"/>
      <c r="AP3" s="369"/>
      <c r="AQ3" s="369"/>
      <c r="AR3" s="10"/>
      <c r="AS3" s="369" t="s">
        <v>38</v>
      </c>
      <c r="AT3" s="369"/>
      <c r="AU3" s="369"/>
      <c r="AV3" s="369"/>
      <c r="AW3" s="369"/>
      <c r="AX3" s="369"/>
      <c r="AY3" s="369"/>
      <c r="AZ3" s="369"/>
      <c r="BA3" s="369"/>
      <c r="BB3" s="369"/>
      <c r="BC3" s="369"/>
      <c r="BD3" s="369"/>
      <c r="BE3" s="10"/>
      <c r="BF3" s="369" t="s">
        <v>39</v>
      </c>
      <c r="BG3" s="369"/>
      <c r="BH3" s="369"/>
      <c r="BI3" s="369"/>
      <c r="BJ3" s="369"/>
      <c r="BK3" s="369"/>
      <c r="BL3" s="369"/>
      <c r="BM3" s="369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9" t="s">
        <v>35</v>
      </c>
      <c r="D5" s="369"/>
      <c r="E5" s="369"/>
      <c r="F5" s="369"/>
      <c r="G5" s="369"/>
      <c r="H5" s="369"/>
      <c r="I5" s="369"/>
      <c r="J5" s="369"/>
      <c r="K5" s="369"/>
      <c r="L5" s="369"/>
      <c r="M5" s="369"/>
      <c r="N5" s="369"/>
      <c r="O5" s="369" t="s">
        <v>36</v>
      </c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 t="s">
        <v>37</v>
      </c>
      <c r="AB5" s="369"/>
      <c r="AC5" s="369"/>
      <c r="AD5" s="369"/>
      <c r="AE5" s="369"/>
      <c r="AF5" s="369"/>
      <c r="AG5" s="369"/>
      <c r="AH5" s="369"/>
      <c r="AI5" s="369"/>
      <c r="AJ5" s="369"/>
      <c r="AK5" s="369"/>
      <c r="AL5" s="369"/>
      <c r="AM5" s="369" t="s">
        <v>38</v>
      </c>
      <c r="AN5" s="369"/>
      <c r="AO5" s="369"/>
      <c r="AP5" s="369"/>
      <c r="AQ5" s="369"/>
      <c r="AR5" s="369"/>
      <c r="AS5" s="369"/>
      <c r="AT5" s="369"/>
      <c r="AU5" s="369"/>
      <c r="AV5" s="369"/>
      <c r="AW5" s="369"/>
      <c r="AX5" s="369"/>
      <c r="AY5" s="369" t="s">
        <v>39</v>
      </c>
      <c r="AZ5" s="369"/>
      <c r="BA5" s="369"/>
      <c r="BB5" s="369"/>
      <c r="BC5" s="369"/>
      <c r="BD5" s="369"/>
      <c r="BE5" s="369"/>
      <c r="BF5" s="369"/>
      <c r="BG5" s="369"/>
      <c r="BH5" s="369"/>
      <c r="BI5" s="369"/>
      <c r="BJ5" s="369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9" t="s">
        <v>35</v>
      </c>
      <c r="D21" s="369"/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 t="s">
        <v>36</v>
      </c>
      <c r="P21" s="369"/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 t="s">
        <v>37</v>
      </c>
      <c r="AB21" s="369"/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 t="s">
        <v>38</v>
      </c>
      <c r="AN21" s="369"/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 t="s">
        <v>39</v>
      </c>
      <c r="AZ21" s="369"/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9" t="s">
        <v>35</v>
      </c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 t="s">
        <v>36</v>
      </c>
      <c r="U1" s="369"/>
      <c r="V1" s="369"/>
      <c r="W1" s="369"/>
      <c r="X1" s="369"/>
      <c r="Y1" s="369"/>
      <c r="Z1" s="369"/>
      <c r="AA1" s="369"/>
      <c r="AB1" s="369"/>
      <c r="AC1" s="369"/>
      <c r="AD1" s="369"/>
      <c r="AE1" s="369"/>
      <c r="AF1" s="369" t="s">
        <v>37</v>
      </c>
      <c r="AG1" s="369"/>
      <c r="AH1" s="369"/>
      <c r="AI1" s="369"/>
      <c r="AJ1" s="369"/>
      <c r="AK1" s="369"/>
      <c r="AL1" s="369"/>
      <c r="AM1" s="369"/>
      <c r="AN1" s="369"/>
      <c r="AO1" s="369"/>
      <c r="AP1" s="369"/>
      <c r="AQ1" s="369"/>
      <c r="AR1" s="369" t="s">
        <v>38</v>
      </c>
      <c r="AS1" s="369"/>
      <c r="AT1" s="369"/>
      <c r="AU1" s="369"/>
      <c r="AV1" s="369"/>
      <c r="AW1" s="369"/>
      <c r="AX1" s="369"/>
      <c r="AY1" s="369"/>
      <c r="AZ1" s="369"/>
      <c r="BA1" s="369"/>
      <c r="BB1" s="369"/>
      <c r="BC1" s="369"/>
      <c r="BD1" s="369" t="s">
        <v>39</v>
      </c>
      <c r="BE1" s="369"/>
      <c r="BF1" s="369"/>
      <c r="BG1" s="369"/>
      <c r="BH1" s="369"/>
      <c r="BI1" s="369"/>
      <c r="BJ1" s="369"/>
      <c r="BK1" s="369"/>
      <c r="BL1" s="369"/>
      <c r="BM1" s="369"/>
      <c r="BN1" s="369"/>
      <c r="BO1" s="369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776</v>
      </c>
      <c r="L175" s="26">
        <f>'COSM-BONUS_CWS'!J72</f>
        <v>873</v>
      </c>
      <c r="M175" s="26">
        <f>'COSM-BONUS_CWS'!K72</f>
        <v>970</v>
      </c>
      <c r="N175" s="26">
        <f>'COSM-BONUS_CWS'!L72</f>
        <v>776</v>
      </c>
      <c r="O175" s="26">
        <f>'COSM-BONUS_CWS'!M72</f>
        <v>873</v>
      </c>
      <c r="P175" s="26">
        <f>'COSM-BONUS_CWS'!N72</f>
        <v>679</v>
      </c>
      <c r="Q175" s="26">
        <f>'COSM-BONUS_CWS'!O72</f>
        <v>679</v>
      </c>
      <c r="R175" s="26">
        <f>'COSM-BONUS_CWS'!P72</f>
        <v>679</v>
      </c>
      <c r="S175" s="26">
        <f>'COSM-BONUS_CWS'!Q72</f>
        <v>388</v>
      </c>
      <c r="T175" s="26">
        <f>'COSM-BONUS_CWS'!R72</f>
        <v>1481.71875</v>
      </c>
      <c r="U175" s="26">
        <f>'COSM-BONUS_CWS'!S72</f>
        <v>2407.96875</v>
      </c>
      <c r="V175" s="26">
        <f>'COSM-BONUS_CWS'!T72</f>
        <v>2685.9375</v>
      </c>
      <c r="W175" s="26">
        <f>'COSM-BONUS_CWS'!U72</f>
        <v>2698.125</v>
      </c>
      <c r="X175" s="26">
        <f>'COSM-BONUS_CWS'!V72</f>
        <v>2980.3125</v>
      </c>
      <c r="Y175" s="26">
        <f>'COSM-BONUS_CWS'!W72</f>
        <v>3258.90625</v>
      </c>
      <c r="Z175" s="26">
        <f>'COSM-BONUS_CWS'!X72</f>
        <v>2698.125</v>
      </c>
      <c r="AA175" s="26">
        <f>'COSM-BONUS_CWS'!Y72</f>
        <v>2980.3125</v>
      </c>
      <c r="AB175" s="26">
        <f>'COSM-BONUS_CWS'!Z72</f>
        <v>2419.53125</v>
      </c>
      <c r="AC175" s="26">
        <f>'COSM-BONUS_CWS'!AA72</f>
        <v>2419.53125</v>
      </c>
      <c r="AD175" s="26">
        <f>'COSM-BONUS_CWS'!AB72</f>
        <v>2419.53125</v>
      </c>
      <c r="AE175" s="26">
        <f>'COSM-BONUS_CWS'!AC72</f>
        <v>1487.8125</v>
      </c>
      <c r="AF175" s="26">
        <f>'COSM-BONUS_CWS'!AD72</f>
        <v>-3586.40625</v>
      </c>
      <c r="AG175" s="26">
        <f>'COSM-BONUS_CWS'!AE72</f>
        <v>-5813.75</v>
      </c>
      <c r="AH175" s="26">
        <f>'COSM-BONUS_CWS'!AF72</f>
        <v>-6557.4375</v>
      </c>
      <c r="AI175" s="26">
        <f>'COSM-BONUS_CWS'!AG72</f>
        <v>-6544.125</v>
      </c>
      <c r="AJ175" s="26">
        <f>'COSM-BONUS_CWS'!AH72</f>
        <v>-7158.34375</v>
      </c>
      <c r="AK175" s="26">
        <f>'COSM-BONUS_CWS'!AI72</f>
        <v>-7901.9375</v>
      </c>
      <c r="AL175" s="26">
        <f>'COSM-BONUS_CWS'!AJ72</f>
        <v>-6544.125</v>
      </c>
      <c r="AM175" s="26">
        <f>'COSM-BONUS_CWS'!AK72</f>
        <v>-7158.34375</v>
      </c>
      <c r="AN175" s="26">
        <f>'COSM-BONUS_CWS'!AL72</f>
        <v>-5801.0625</v>
      </c>
      <c r="AO175" s="26">
        <f>'COSM-BONUS_CWS'!AM72</f>
        <v>-5801.0625</v>
      </c>
      <c r="AP175" s="26">
        <f>'COSM-BONUS_CWS'!AN72</f>
        <v>-5801.0625</v>
      </c>
      <c r="AQ175" s="26">
        <f>'COSM-BONUS_CWS'!AO72</f>
        <v>-3579.75</v>
      </c>
      <c r="AR175" s="26">
        <f>'COSM-BONUS_CWS'!AP72</f>
        <v>-2422.9625000000001</v>
      </c>
      <c r="AS175" s="26">
        <f>'COSM-BONUS_CWS'!AQ72</f>
        <v>-3908</v>
      </c>
      <c r="AT175" s="26">
        <f>'COSM-BONUS_CWS'!AR72</f>
        <v>-4380.7125000000005</v>
      </c>
      <c r="AU175" s="26">
        <f>'COSM-BONUS_CWS'!AS72</f>
        <v>-4365.3375000000005</v>
      </c>
      <c r="AV175" s="26">
        <f>'COSM-BONUS_CWS'!AT72</f>
        <v>-4833.8625000000002</v>
      </c>
      <c r="AW175" s="26">
        <f>'COSM-BONUS_CWS'!AU72</f>
        <v>-5301.5125000000007</v>
      </c>
      <c r="AX175" s="26">
        <f>'COSM-BONUS_CWS'!AV72</f>
        <v>-4365.3375000000005</v>
      </c>
      <c r="AY175" s="26">
        <f>'COSM-BONUS_CWS'!AW72</f>
        <v>-4833.8625000000002</v>
      </c>
      <c r="AZ175" s="26">
        <f>'COSM-BONUS_CWS'!AX72</f>
        <v>-3893.5</v>
      </c>
      <c r="BA175" s="26">
        <f>'COSM-BONUS_CWS'!AY72</f>
        <v>-3893.5</v>
      </c>
      <c r="BB175" s="26">
        <f>'COSM-BONUS_CWS'!AZ72</f>
        <v>-3893.5</v>
      </c>
      <c r="BC175" s="26">
        <f>'COSM-BONUS_CWS'!BA72</f>
        <v>-2415.2750000000001</v>
      </c>
      <c r="BD175" s="26">
        <f>'COSM-BONUS_CWS'!BB72</f>
        <v>-640.4224999999999</v>
      </c>
      <c r="BE175" s="26">
        <f>'COSM-BONUS_CWS'!BC72</f>
        <v>-1028.4474999999991</v>
      </c>
      <c r="BF175" s="26">
        <f>'COSM-BONUS_CWS'!BD72</f>
        <v>-1145.9050000000004</v>
      </c>
      <c r="BG175" s="26">
        <f>'COSM-BONUS_CWS'!BE72</f>
        <v>-1130.5300000000004</v>
      </c>
      <c r="BH175" s="26">
        <f>'COSM-BONUS_CWS'!BF72</f>
        <v>-1268.7824999999998</v>
      </c>
      <c r="BI175" s="26">
        <f>'COSM-BONUS_CWS'!BG72</f>
        <v>-1378.1149999999996</v>
      </c>
      <c r="BJ175" s="26">
        <f>'COSM-BONUS_CWS'!BH72</f>
        <v>-1130.5300000000004</v>
      </c>
      <c r="BK175" s="26">
        <f>'COSM-BONUS_CWS'!BI72</f>
        <v>-1268.7824999999998</v>
      </c>
      <c r="BL175" s="26">
        <f>'COSM-BONUS_CWS'!BJ72</f>
        <v>-1013.9474999999992</v>
      </c>
      <c r="BM175" s="26">
        <f>'COSM-BONUS_CWS'!BK72</f>
        <v>-1013.9474999999992</v>
      </c>
      <c r="BN175" s="26">
        <f>'COSM-BONUS_CWS'!BL72</f>
        <v>-1013.9474999999992</v>
      </c>
      <c r="BO175" s="26">
        <f>'COSM-BONUS_CWS'!BM72</f>
        <v>-632.7349999999999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1000776</v>
      </c>
      <c r="L176" s="26">
        <f t="shared" si="70"/>
        <v>1000873</v>
      </c>
      <c r="M176" s="26">
        <f t="shared" si="70"/>
        <v>1000970</v>
      </c>
      <c r="N176" s="26">
        <f t="shared" si="70"/>
        <v>1000776</v>
      </c>
      <c r="O176" s="26">
        <f t="shared" si="70"/>
        <v>1000873</v>
      </c>
      <c r="P176" s="26">
        <f t="shared" si="70"/>
        <v>1000679</v>
      </c>
      <c r="Q176" s="26">
        <f t="shared" si="70"/>
        <v>1000679</v>
      </c>
      <c r="R176" s="26">
        <f t="shared" si="70"/>
        <v>1000679</v>
      </c>
      <c r="S176" s="26">
        <f t="shared" si="70"/>
        <v>1000388</v>
      </c>
      <c r="T176" s="26">
        <f t="shared" si="70"/>
        <v>1401481.71875</v>
      </c>
      <c r="U176" s="26">
        <f t="shared" si="70"/>
        <v>1402407.96875</v>
      </c>
      <c r="V176" s="26">
        <f t="shared" si="70"/>
        <v>1402685.9375</v>
      </c>
      <c r="W176" s="26">
        <f t="shared" si="70"/>
        <v>1402698.125</v>
      </c>
      <c r="X176" s="26">
        <f t="shared" si="70"/>
        <v>1402980.3125</v>
      </c>
      <c r="Y176" s="26">
        <f t="shared" si="70"/>
        <v>1403258.90625</v>
      </c>
      <c r="Z176" s="26">
        <f t="shared" si="70"/>
        <v>1402698.125</v>
      </c>
      <c r="AA176" s="26">
        <f t="shared" si="70"/>
        <v>1402980.3125</v>
      </c>
      <c r="AB176" s="26">
        <f t="shared" si="70"/>
        <v>1402419.53125</v>
      </c>
      <c r="AC176" s="26">
        <f t="shared" si="70"/>
        <v>1402419.53125</v>
      </c>
      <c r="AD176" s="26">
        <f t="shared" si="70"/>
        <v>1402419.53125</v>
      </c>
      <c r="AE176" s="26">
        <f t="shared" si="70"/>
        <v>1401487.8125</v>
      </c>
      <c r="AF176" s="26">
        <f t="shared" si="70"/>
        <v>1796413.59375</v>
      </c>
      <c r="AG176" s="26">
        <f t="shared" si="70"/>
        <v>1794186.25</v>
      </c>
      <c r="AH176" s="26">
        <f t="shared" si="70"/>
        <v>1793442.5625</v>
      </c>
      <c r="AI176" s="26">
        <f t="shared" si="70"/>
        <v>1793455.875</v>
      </c>
      <c r="AJ176" s="26">
        <f t="shared" si="70"/>
        <v>1792841.65625</v>
      </c>
      <c r="AK176" s="26">
        <f t="shared" si="70"/>
        <v>1792098.0625</v>
      </c>
      <c r="AL176" s="26">
        <f t="shared" si="70"/>
        <v>1793455.875</v>
      </c>
      <c r="AM176" s="26">
        <f t="shared" ref="AM176:BO176" si="71">AM174+AM175</f>
        <v>1792841.65625</v>
      </c>
      <c r="AN176" s="26">
        <f t="shared" si="71"/>
        <v>1794198.9375</v>
      </c>
      <c r="AO176" s="26">
        <f t="shared" si="71"/>
        <v>1794198.9375</v>
      </c>
      <c r="AP176" s="26">
        <f t="shared" si="71"/>
        <v>1794198.9375</v>
      </c>
      <c r="AQ176" s="26">
        <f t="shared" si="71"/>
        <v>1796420.25</v>
      </c>
      <c r="AR176" s="26">
        <f t="shared" si="71"/>
        <v>2197577.0375000001</v>
      </c>
      <c r="AS176" s="26">
        <f t="shared" si="71"/>
        <v>2196092</v>
      </c>
      <c r="AT176" s="26">
        <f t="shared" si="71"/>
        <v>2195619.2875000001</v>
      </c>
      <c r="AU176" s="26">
        <f t="shared" si="71"/>
        <v>2195634.6625000001</v>
      </c>
      <c r="AV176" s="26">
        <f t="shared" si="71"/>
        <v>2195166.1375000002</v>
      </c>
      <c r="AW176" s="26">
        <f t="shared" si="71"/>
        <v>2194698.4874999998</v>
      </c>
      <c r="AX176" s="26">
        <f t="shared" si="71"/>
        <v>2195634.6625000001</v>
      </c>
      <c r="AY176" s="26">
        <f t="shared" si="71"/>
        <v>2195166.1375000002</v>
      </c>
      <c r="AZ176" s="26">
        <f t="shared" si="71"/>
        <v>2196106.5</v>
      </c>
      <c r="BA176" s="26">
        <f t="shared" si="71"/>
        <v>2196106.5</v>
      </c>
      <c r="BB176" s="26">
        <f t="shared" si="71"/>
        <v>2196106.5</v>
      </c>
      <c r="BC176" s="26">
        <f t="shared" si="71"/>
        <v>2197584.7250000001</v>
      </c>
      <c r="BD176" s="26">
        <f t="shared" si="71"/>
        <v>3399359.5775000001</v>
      </c>
      <c r="BE176" s="26">
        <f t="shared" si="71"/>
        <v>3398971.5525000002</v>
      </c>
      <c r="BF176" s="26">
        <f t="shared" si="71"/>
        <v>3398854.0950000002</v>
      </c>
      <c r="BG176" s="26">
        <f t="shared" si="71"/>
        <v>3398869.47</v>
      </c>
      <c r="BH176" s="26">
        <f t="shared" si="71"/>
        <v>3398731.2174999998</v>
      </c>
      <c r="BI176" s="26">
        <f t="shared" si="71"/>
        <v>3398621.8849999998</v>
      </c>
      <c r="BJ176" s="26">
        <f t="shared" si="71"/>
        <v>3398869.47</v>
      </c>
      <c r="BK176" s="26">
        <f t="shared" si="71"/>
        <v>3398731.2174999998</v>
      </c>
      <c r="BL176" s="26">
        <f t="shared" si="71"/>
        <v>3398986.0525000002</v>
      </c>
      <c r="BM176" s="26">
        <f t="shared" si="71"/>
        <v>3398986.0525000002</v>
      </c>
      <c r="BN176" s="26">
        <f t="shared" si="71"/>
        <v>3398986.0525000002</v>
      </c>
      <c r="BO176" s="26">
        <f t="shared" si="71"/>
        <v>3399367.2650000001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776</v>
      </c>
      <c r="L209" s="26">
        <f t="shared" si="100"/>
        <v>873</v>
      </c>
      <c r="M209" s="26">
        <f t="shared" si="100"/>
        <v>970</v>
      </c>
      <c r="N209" s="26">
        <f t="shared" si="100"/>
        <v>776</v>
      </c>
      <c r="O209" s="26">
        <f t="shared" si="100"/>
        <v>873</v>
      </c>
      <c r="P209" s="26">
        <f t="shared" si="100"/>
        <v>679</v>
      </c>
      <c r="Q209" s="26">
        <f t="shared" si="100"/>
        <v>679</v>
      </c>
      <c r="R209" s="26">
        <f t="shared" si="100"/>
        <v>679</v>
      </c>
      <c r="S209" s="26">
        <f t="shared" si="100"/>
        <v>388</v>
      </c>
      <c r="T209" s="26">
        <f t="shared" si="100"/>
        <v>1481.71875</v>
      </c>
      <c r="U209" s="26">
        <f t="shared" si="100"/>
        <v>2407.96875</v>
      </c>
      <c r="V209" s="26">
        <f t="shared" si="100"/>
        <v>2685.9375</v>
      </c>
      <c r="W209" s="26">
        <f t="shared" si="100"/>
        <v>2698.125</v>
      </c>
      <c r="X209" s="26">
        <f t="shared" si="100"/>
        <v>2980.3125</v>
      </c>
      <c r="Y209" s="26">
        <f t="shared" si="100"/>
        <v>3258.90625</v>
      </c>
      <c r="Z209" s="26">
        <f t="shared" si="100"/>
        <v>2698.125</v>
      </c>
      <c r="AA209" s="26">
        <f t="shared" si="100"/>
        <v>2980.3125</v>
      </c>
      <c r="AB209" s="26">
        <f t="shared" si="100"/>
        <v>2419.53125</v>
      </c>
      <c r="AC209" s="26">
        <f t="shared" si="100"/>
        <v>2419.53125</v>
      </c>
      <c r="AD209" s="26">
        <f t="shared" si="100"/>
        <v>2419.53125</v>
      </c>
      <c r="AE209" s="26">
        <f t="shared" si="100"/>
        <v>1487.8125</v>
      </c>
      <c r="AF209" s="26">
        <f t="shared" si="100"/>
        <v>-3586.40625</v>
      </c>
      <c r="AG209" s="26">
        <f t="shared" si="100"/>
        <v>-5813.75</v>
      </c>
      <c r="AH209" s="26">
        <f t="shared" si="100"/>
        <v>-6557.4375</v>
      </c>
      <c r="AI209" s="26">
        <f t="shared" si="100"/>
        <v>-6544.125</v>
      </c>
      <c r="AJ209" s="26">
        <f t="shared" si="100"/>
        <v>-7158.34375</v>
      </c>
      <c r="AK209" s="26">
        <f t="shared" si="100"/>
        <v>-7901.9375</v>
      </c>
      <c r="AL209" s="26">
        <f t="shared" si="100"/>
        <v>-6544.125</v>
      </c>
      <c r="AM209" s="26">
        <f t="shared" ref="AM209:BO209" si="101">AM202+AM193+AM175+AM166+AM184</f>
        <v>-7158.34375</v>
      </c>
      <c r="AN209" s="26">
        <f t="shared" si="101"/>
        <v>-5801.0625</v>
      </c>
      <c r="AO209" s="26">
        <f t="shared" si="101"/>
        <v>-5801.0625</v>
      </c>
      <c r="AP209" s="26">
        <f t="shared" si="101"/>
        <v>-5801.0625</v>
      </c>
      <c r="AQ209" s="26">
        <f t="shared" si="101"/>
        <v>-3579.75</v>
      </c>
      <c r="AR209" s="26">
        <f t="shared" si="101"/>
        <v>-2422.9625000000001</v>
      </c>
      <c r="AS209" s="26">
        <f t="shared" si="101"/>
        <v>-3908</v>
      </c>
      <c r="AT209" s="26">
        <f t="shared" si="101"/>
        <v>-4380.7125000000005</v>
      </c>
      <c r="AU209" s="26">
        <f t="shared" si="101"/>
        <v>-4365.3375000000005</v>
      </c>
      <c r="AV209" s="26">
        <f t="shared" si="101"/>
        <v>-4833.8625000000002</v>
      </c>
      <c r="AW209" s="26">
        <f t="shared" si="101"/>
        <v>-5301.5125000000007</v>
      </c>
      <c r="AX209" s="26">
        <f t="shared" si="101"/>
        <v>-4365.3375000000005</v>
      </c>
      <c r="AY209" s="26">
        <f t="shared" si="101"/>
        <v>-4833.8625000000002</v>
      </c>
      <c r="AZ209" s="26">
        <f t="shared" si="101"/>
        <v>-3893.5</v>
      </c>
      <c r="BA209" s="26">
        <f t="shared" si="101"/>
        <v>-3893.5</v>
      </c>
      <c r="BB209" s="26">
        <f t="shared" si="101"/>
        <v>-3893.5</v>
      </c>
      <c r="BC209" s="26">
        <f t="shared" si="101"/>
        <v>-2415.2750000000001</v>
      </c>
      <c r="BD209" s="26">
        <f t="shared" si="101"/>
        <v>-640.4224999999999</v>
      </c>
      <c r="BE209" s="26">
        <f t="shared" si="101"/>
        <v>-1028.4474999999991</v>
      </c>
      <c r="BF209" s="26">
        <f t="shared" si="101"/>
        <v>-1145.9050000000004</v>
      </c>
      <c r="BG209" s="26">
        <f t="shared" si="101"/>
        <v>-1130.5300000000004</v>
      </c>
      <c r="BH209" s="26">
        <f t="shared" si="101"/>
        <v>-1268.7824999999998</v>
      </c>
      <c r="BI209" s="26">
        <f t="shared" si="101"/>
        <v>-1378.1149999999996</v>
      </c>
      <c r="BJ209" s="26">
        <f t="shared" si="101"/>
        <v>-1130.5300000000004</v>
      </c>
      <c r="BK209" s="26">
        <f t="shared" si="101"/>
        <v>-1268.7824999999998</v>
      </c>
      <c r="BL209" s="26">
        <f t="shared" si="101"/>
        <v>-1013.9474999999992</v>
      </c>
      <c r="BM209" s="26">
        <f t="shared" si="101"/>
        <v>-1013.9474999999992</v>
      </c>
      <c r="BN209" s="26">
        <f t="shared" si="101"/>
        <v>-1013.9474999999992</v>
      </c>
      <c r="BO209" s="26">
        <f t="shared" si="101"/>
        <v>-632.7349999999999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2000776</v>
      </c>
      <c r="L210" s="26">
        <f t="shared" si="102"/>
        <v>2000873</v>
      </c>
      <c r="M210" s="26">
        <f t="shared" si="102"/>
        <v>2000970</v>
      </c>
      <c r="N210" s="26">
        <f t="shared" si="102"/>
        <v>2000776</v>
      </c>
      <c r="O210" s="26">
        <f t="shared" si="102"/>
        <v>2000873</v>
      </c>
      <c r="P210" s="26">
        <f t="shared" si="102"/>
        <v>2000679</v>
      </c>
      <c r="Q210" s="26">
        <f t="shared" si="102"/>
        <v>2000679</v>
      </c>
      <c r="R210" s="26">
        <f t="shared" si="102"/>
        <v>2000679</v>
      </c>
      <c r="S210" s="26">
        <f t="shared" si="102"/>
        <v>2000388</v>
      </c>
      <c r="T210" s="26">
        <f t="shared" si="102"/>
        <v>2801481.71875</v>
      </c>
      <c r="U210" s="26">
        <f t="shared" si="102"/>
        <v>2802407.96875</v>
      </c>
      <c r="V210" s="26">
        <f t="shared" si="102"/>
        <v>2802685.9375</v>
      </c>
      <c r="W210" s="26">
        <f t="shared" si="102"/>
        <v>2802698.125</v>
      </c>
      <c r="X210" s="26">
        <f t="shared" si="102"/>
        <v>2802980.3125</v>
      </c>
      <c r="Y210" s="26">
        <f t="shared" si="102"/>
        <v>2803258.90625</v>
      </c>
      <c r="Z210" s="26">
        <f t="shared" si="102"/>
        <v>2802698.125</v>
      </c>
      <c r="AA210" s="26">
        <f t="shared" si="102"/>
        <v>2802980.3125</v>
      </c>
      <c r="AB210" s="26">
        <f t="shared" si="102"/>
        <v>2802419.53125</v>
      </c>
      <c r="AC210" s="26">
        <f t="shared" si="102"/>
        <v>2802419.53125</v>
      </c>
      <c r="AD210" s="26">
        <f t="shared" si="102"/>
        <v>2802419.53125</v>
      </c>
      <c r="AE210" s="26">
        <f t="shared" si="102"/>
        <v>2801487.8125</v>
      </c>
      <c r="AF210" s="26">
        <f t="shared" si="102"/>
        <v>3596413.59375</v>
      </c>
      <c r="AG210" s="26">
        <f t="shared" si="102"/>
        <v>3594186.25</v>
      </c>
      <c r="AH210" s="26">
        <f t="shared" si="102"/>
        <v>3593442.5625</v>
      </c>
      <c r="AI210" s="26">
        <f t="shared" si="102"/>
        <v>3593455.875</v>
      </c>
      <c r="AJ210" s="26">
        <f t="shared" si="102"/>
        <v>3592841.65625</v>
      </c>
      <c r="AK210" s="26">
        <f t="shared" si="102"/>
        <v>3592098.0625</v>
      </c>
      <c r="AL210" s="26">
        <f t="shared" si="102"/>
        <v>3593455.875</v>
      </c>
      <c r="AM210" s="26">
        <f t="shared" ref="AM210:BO210" si="103">AM208+AM209</f>
        <v>3592841.65625</v>
      </c>
      <c r="AN210" s="26">
        <f t="shared" si="103"/>
        <v>3594198.9375</v>
      </c>
      <c r="AO210" s="26">
        <f t="shared" si="103"/>
        <v>3594198.9375</v>
      </c>
      <c r="AP210" s="26">
        <f t="shared" si="103"/>
        <v>3594198.9375</v>
      </c>
      <c r="AQ210" s="26">
        <f t="shared" si="103"/>
        <v>3596420.25</v>
      </c>
      <c r="AR210" s="26">
        <f t="shared" si="103"/>
        <v>4397577.0374999996</v>
      </c>
      <c r="AS210" s="26">
        <f t="shared" si="103"/>
        <v>4396092</v>
      </c>
      <c r="AT210" s="26">
        <f t="shared" si="103"/>
        <v>4395619.2874999996</v>
      </c>
      <c r="AU210" s="26">
        <f t="shared" si="103"/>
        <v>4395634.6624999996</v>
      </c>
      <c r="AV210" s="26">
        <f t="shared" si="103"/>
        <v>4395166.1375000002</v>
      </c>
      <c r="AW210" s="26">
        <f t="shared" si="103"/>
        <v>4394698.4874999998</v>
      </c>
      <c r="AX210" s="26">
        <f t="shared" si="103"/>
        <v>4395634.6624999996</v>
      </c>
      <c r="AY210" s="26">
        <f t="shared" si="103"/>
        <v>4395166.1375000002</v>
      </c>
      <c r="AZ210" s="26">
        <f t="shared" si="103"/>
        <v>4396106.5</v>
      </c>
      <c r="BA210" s="26">
        <f t="shared" si="103"/>
        <v>4396106.5</v>
      </c>
      <c r="BB210" s="26">
        <f t="shared" si="103"/>
        <v>4396106.5</v>
      </c>
      <c r="BC210" s="26">
        <f t="shared" si="103"/>
        <v>4397584.7249999996</v>
      </c>
      <c r="BD210" s="26">
        <f t="shared" si="103"/>
        <v>6799359.5774999997</v>
      </c>
      <c r="BE210" s="26">
        <f t="shared" si="103"/>
        <v>6798971.5525000002</v>
      </c>
      <c r="BF210" s="26">
        <f t="shared" si="103"/>
        <v>6798854.0949999997</v>
      </c>
      <c r="BG210" s="26">
        <f t="shared" si="103"/>
        <v>6798869.4699999997</v>
      </c>
      <c r="BH210" s="26">
        <f t="shared" si="103"/>
        <v>6798731.2175000003</v>
      </c>
      <c r="BI210" s="26">
        <f t="shared" si="103"/>
        <v>6798621.8849999998</v>
      </c>
      <c r="BJ210" s="26">
        <f t="shared" si="103"/>
        <v>6798869.4699999997</v>
      </c>
      <c r="BK210" s="26">
        <f t="shared" si="103"/>
        <v>6798731.2175000003</v>
      </c>
      <c r="BL210" s="26">
        <f t="shared" si="103"/>
        <v>6798986.0525000002</v>
      </c>
      <c r="BM210" s="26">
        <f t="shared" si="103"/>
        <v>6798986.0525000002</v>
      </c>
      <c r="BN210" s="26">
        <f t="shared" si="103"/>
        <v>6798986.0525000002</v>
      </c>
      <c r="BO210" s="26">
        <f t="shared" si="103"/>
        <v>6799367.2649999997</v>
      </c>
      <c r="BP210" s="38">
        <f t="shared" ref="BP210:BP215" si="104">SUM(H210:BO210)</f>
        <v>235103209.95124996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24006693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33629937.8125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43127752.59375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52751492.637500003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81587333.907499984</v>
      </c>
      <c r="BP211" s="38">
        <f t="shared" si="104"/>
        <v>235103209.95124996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2000776</v>
      </c>
      <c r="L214" s="26">
        <f t="shared" si="107"/>
        <v>2000873</v>
      </c>
      <c r="M214" s="26">
        <f t="shared" si="107"/>
        <v>2000970</v>
      </c>
      <c r="N214" s="26">
        <f t="shared" si="107"/>
        <v>2000776</v>
      </c>
      <c r="O214" s="26">
        <f t="shared" si="107"/>
        <v>2000873</v>
      </c>
      <c r="P214" s="26">
        <f t="shared" si="107"/>
        <v>2000679</v>
      </c>
      <c r="Q214" s="26">
        <f t="shared" si="107"/>
        <v>2000679</v>
      </c>
      <c r="R214" s="26">
        <f t="shared" si="107"/>
        <v>2000679</v>
      </c>
      <c r="S214" s="26">
        <f t="shared" si="107"/>
        <v>2000388</v>
      </c>
      <c r="T214" s="26">
        <f t="shared" si="107"/>
        <v>2801481.71875</v>
      </c>
      <c r="U214" s="26">
        <f t="shared" si="107"/>
        <v>2802407.96875</v>
      </c>
      <c r="V214" s="26">
        <f t="shared" si="107"/>
        <v>2802685.9375</v>
      </c>
      <c r="W214" s="26">
        <f t="shared" si="107"/>
        <v>2802698.125</v>
      </c>
      <c r="X214" s="26">
        <f t="shared" si="107"/>
        <v>2802980.3125</v>
      </c>
      <c r="Y214" s="26">
        <f t="shared" si="107"/>
        <v>2803258.90625</v>
      </c>
      <c r="Z214" s="26">
        <f t="shared" si="107"/>
        <v>2802698.125</v>
      </c>
      <c r="AA214" s="26">
        <f t="shared" si="107"/>
        <v>2802980.3125</v>
      </c>
      <c r="AB214" s="26">
        <f t="shared" si="107"/>
        <v>2802419.53125</v>
      </c>
      <c r="AC214" s="26">
        <f t="shared" si="107"/>
        <v>2802419.53125</v>
      </c>
      <c r="AD214" s="26">
        <f t="shared" si="107"/>
        <v>2802419.53125</v>
      </c>
      <c r="AE214" s="26">
        <f t="shared" si="107"/>
        <v>2801487.8125</v>
      </c>
      <c r="AF214" s="26">
        <f t="shared" si="107"/>
        <v>3596413.59375</v>
      </c>
      <c r="AG214" s="26">
        <f t="shared" si="107"/>
        <v>3594186.25</v>
      </c>
      <c r="AH214" s="26">
        <f t="shared" si="107"/>
        <v>3593442.5625</v>
      </c>
      <c r="AI214" s="26">
        <f t="shared" si="107"/>
        <v>3593455.875</v>
      </c>
      <c r="AJ214" s="26">
        <f t="shared" si="107"/>
        <v>3592841.65625</v>
      </c>
      <c r="AK214" s="26">
        <f t="shared" si="107"/>
        <v>3592098.0625</v>
      </c>
      <c r="AL214" s="26">
        <f t="shared" si="107"/>
        <v>3593455.875</v>
      </c>
      <c r="AM214" s="26">
        <f t="shared" ref="AM214:BO214" si="108">AM212+AM210</f>
        <v>3592841.65625</v>
      </c>
      <c r="AN214" s="26">
        <f t="shared" si="108"/>
        <v>3594198.9375</v>
      </c>
      <c r="AO214" s="26">
        <f t="shared" si="108"/>
        <v>3594198.9375</v>
      </c>
      <c r="AP214" s="26">
        <f t="shared" si="108"/>
        <v>3594198.9375</v>
      </c>
      <c r="AQ214" s="26">
        <f t="shared" si="108"/>
        <v>3596420.25</v>
      </c>
      <c r="AR214" s="26">
        <f t="shared" si="108"/>
        <v>4397577.0374999996</v>
      </c>
      <c r="AS214" s="26">
        <f t="shared" si="108"/>
        <v>4396092</v>
      </c>
      <c r="AT214" s="26">
        <f t="shared" si="108"/>
        <v>4395619.2874999996</v>
      </c>
      <c r="AU214" s="26">
        <f t="shared" si="108"/>
        <v>4395634.6624999996</v>
      </c>
      <c r="AV214" s="26">
        <f t="shared" si="108"/>
        <v>4395166.1375000002</v>
      </c>
      <c r="AW214" s="26">
        <f t="shared" si="108"/>
        <v>4394698.4874999998</v>
      </c>
      <c r="AX214" s="26">
        <f t="shared" si="108"/>
        <v>4395634.6624999996</v>
      </c>
      <c r="AY214" s="26">
        <f t="shared" si="108"/>
        <v>4395166.1375000002</v>
      </c>
      <c r="AZ214" s="26">
        <f t="shared" si="108"/>
        <v>4396106.5</v>
      </c>
      <c r="BA214" s="26">
        <f t="shared" si="108"/>
        <v>4396106.5</v>
      </c>
      <c r="BB214" s="26">
        <f t="shared" si="108"/>
        <v>4396106.5</v>
      </c>
      <c r="BC214" s="26">
        <f t="shared" si="108"/>
        <v>4397584.7249999996</v>
      </c>
      <c r="BD214" s="26">
        <f t="shared" si="108"/>
        <v>6799359.5774999997</v>
      </c>
      <c r="BE214" s="26">
        <f t="shared" si="108"/>
        <v>6798971.5525000002</v>
      </c>
      <c r="BF214" s="26">
        <f t="shared" si="108"/>
        <v>6798854.0949999997</v>
      </c>
      <c r="BG214" s="26">
        <f t="shared" si="108"/>
        <v>6798869.4699999997</v>
      </c>
      <c r="BH214" s="26">
        <f t="shared" si="108"/>
        <v>6798731.2175000003</v>
      </c>
      <c r="BI214" s="26">
        <f t="shared" si="108"/>
        <v>6798621.8849999998</v>
      </c>
      <c r="BJ214" s="26">
        <f t="shared" si="108"/>
        <v>6798869.4699999997</v>
      </c>
      <c r="BK214" s="26">
        <f t="shared" si="108"/>
        <v>6798731.2175000003</v>
      </c>
      <c r="BL214" s="26">
        <f t="shared" si="108"/>
        <v>6798986.0525000002</v>
      </c>
      <c r="BM214" s="26">
        <f t="shared" si="108"/>
        <v>6798986.0525000002</v>
      </c>
      <c r="BN214" s="26">
        <f t="shared" si="108"/>
        <v>6798986.0525000002</v>
      </c>
      <c r="BO214" s="26">
        <f t="shared" si="108"/>
        <v>6799367.2649999997</v>
      </c>
      <c r="BP214" s="38">
        <f t="shared" si="104"/>
        <v>235103209.95124996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24006693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33629937.8125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43127752.59375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52751492.637500003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81587333.907499984</v>
      </c>
      <c r="BP215" s="38">
        <f t="shared" si="104"/>
        <v>235103209.95124996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320124.16000000003</v>
      </c>
      <c r="L219" s="26">
        <f>L210*STAFFPLAN_CWS!$C177</f>
        <v>320139.68</v>
      </c>
      <c r="M219" s="26">
        <f>M210*STAFFPLAN_CWS!$C177</f>
        <v>320155.2</v>
      </c>
      <c r="N219" s="26">
        <f>N210*STAFFPLAN_CWS!$C177</f>
        <v>320124.16000000003</v>
      </c>
      <c r="O219" s="26">
        <f>O210*STAFFPLAN_CWS!$C177</f>
        <v>320139.68</v>
      </c>
      <c r="P219" s="26">
        <f>P210*STAFFPLAN_CWS!$C177</f>
        <v>320108.64</v>
      </c>
      <c r="Q219" s="26">
        <f>Q210*STAFFPLAN_CWS!$C177</f>
        <v>320108.64</v>
      </c>
      <c r="R219" s="26">
        <f>R210*STAFFPLAN_CWS!$C177</f>
        <v>320108.64</v>
      </c>
      <c r="S219" s="26">
        <f>S210*STAFFPLAN_CWS!$D177</f>
        <v>320062.08000000002</v>
      </c>
      <c r="T219" s="26">
        <f>T210*STAFFPLAN_CWS!$D177</f>
        <v>448237.07500000001</v>
      </c>
      <c r="U219" s="26">
        <f>U210*STAFFPLAN_CWS!$D177</f>
        <v>448385.27500000002</v>
      </c>
      <c r="V219" s="26">
        <f>V210*STAFFPLAN_CWS!$D177</f>
        <v>448429.75</v>
      </c>
      <c r="W219" s="26">
        <f>W210*STAFFPLAN_CWS!$D177</f>
        <v>448431.7</v>
      </c>
      <c r="X219" s="26">
        <f>X210*STAFFPLAN_CWS!$D177</f>
        <v>448476.85000000003</v>
      </c>
      <c r="Y219" s="26">
        <f>Y210*STAFFPLAN_CWS!$D177</f>
        <v>448521.42499999999</v>
      </c>
      <c r="Z219" s="26">
        <f>Z210*STAFFPLAN_CWS!$D177</f>
        <v>448431.7</v>
      </c>
      <c r="AA219" s="26">
        <f>AA210*STAFFPLAN_CWS!$D177</f>
        <v>448476.85000000003</v>
      </c>
      <c r="AB219" s="26">
        <f>AB210*STAFFPLAN_CWS!$D177</f>
        <v>448387.125</v>
      </c>
      <c r="AC219" s="26">
        <f>AC210*STAFFPLAN_CWS!$D177</f>
        <v>448387.125</v>
      </c>
      <c r="AD219" s="26">
        <f>AD210*STAFFPLAN_CWS!$D177</f>
        <v>448387.125</v>
      </c>
      <c r="AE219" s="26">
        <f>AE210*STAFFPLAN_CWS!$D177</f>
        <v>448238.05</v>
      </c>
      <c r="AF219" s="26">
        <f>AF210*STAFFPLAN_CWS!$E177</f>
        <v>575426.17500000005</v>
      </c>
      <c r="AG219" s="26">
        <f>AG210*STAFFPLAN_CWS!$E177</f>
        <v>575069.80000000005</v>
      </c>
      <c r="AH219" s="26">
        <f>AH210*STAFFPLAN_CWS!$E177</f>
        <v>574950.81000000006</v>
      </c>
      <c r="AI219" s="26">
        <f>AI210*STAFFPLAN_CWS!$E177</f>
        <v>574952.94000000006</v>
      </c>
      <c r="AJ219" s="26">
        <f>AJ210*STAFFPLAN_CWS!$E177</f>
        <v>574854.66500000004</v>
      </c>
      <c r="AK219" s="26">
        <f>AK210*STAFFPLAN_CWS!$E177</f>
        <v>574735.69000000006</v>
      </c>
      <c r="AL219" s="26">
        <f>AL210*STAFFPLAN_CWS!$E177</f>
        <v>574952.94000000006</v>
      </c>
      <c r="AM219" s="26">
        <f>AM210*STAFFPLAN_CWS!$E177</f>
        <v>574854.66500000004</v>
      </c>
      <c r="AN219" s="26">
        <f>AN210*STAFFPLAN_CWS!$E177</f>
        <v>575071.82999999996</v>
      </c>
      <c r="AO219" s="26">
        <f>AO210*STAFFPLAN_CWS!$E177</f>
        <v>575071.82999999996</v>
      </c>
      <c r="AP219" s="26">
        <f>AP210*STAFFPLAN_CWS!$E177</f>
        <v>575071.82999999996</v>
      </c>
      <c r="AQ219" s="26">
        <f>AQ210*STAFFPLAN_CWS!$E177</f>
        <v>575427.24</v>
      </c>
      <c r="AR219" s="26">
        <f>AR210*STAFFPLAN_CWS!$F177</f>
        <v>703612.326</v>
      </c>
      <c r="AS219" s="26">
        <f>AS210*STAFFPLAN_CWS!$F177</f>
        <v>703374.72</v>
      </c>
      <c r="AT219" s="26">
        <f>AT210*STAFFPLAN_CWS!$F177</f>
        <v>703299.08600000001</v>
      </c>
      <c r="AU219" s="26">
        <f>AU210*STAFFPLAN_CWS!$F177</f>
        <v>703301.54599999997</v>
      </c>
      <c r="AV219" s="26">
        <f>AV210*STAFFPLAN_CWS!$F177</f>
        <v>703226.58200000005</v>
      </c>
      <c r="AW219" s="26">
        <f>AW210*STAFFPLAN_CWS!$F177</f>
        <v>703151.75800000003</v>
      </c>
      <c r="AX219" s="26">
        <f>AX210*STAFFPLAN_CWS!$F177</f>
        <v>703301.54599999997</v>
      </c>
      <c r="AY219" s="26">
        <f>AY210*STAFFPLAN_CWS!$F177</f>
        <v>703226.58200000005</v>
      </c>
      <c r="AZ219" s="26">
        <f>AZ210*STAFFPLAN_CWS!$F177</f>
        <v>703377.04</v>
      </c>
      <c r="BA219" s="26">
        <f>BA210*STAFFPLAN_CWS!$F177</f>
        <v>703377.04</v>
      </c>
      <c r="BB219" s="26">
        <f>BB210*STAFFPLAN_CWS!$F177</f>
        <v>703377.04</v>
      </c>
      <c r="BC219" s="26">
        <f>BC210*STAFFPLAN_CWS!$F177</f>
        <v>703613.55599999998</v>
      </c>
      <c r="BD219" s="26">
        <f>BD210*STAFFPLAN_CWS!$G177</f>
        <v>1087897.5323999999</v>
      </c>
      <c r="BE219" s="26">
        <f>BE210*STAFFPLAN_CWS!$G177</f>
        <v>1087835.4484000001</v>
      </c>
      <c r="BF219" s="26">
        <f>BF210*STAFFPLAN_CWS!$G177</f>
        <v>1087816.6551999999</v>
      </c>
      <c r="BG219" s="26">
        <f>BG210*STAFFPLAN_CWS!$G177</f>
        <v>1087819.1151999999</v>
      </c>
      <c r="BH219" s="26">
        <f>BH210*STAFFPLAN_CWS!$G177</f>
        <v>1087796.9948</v>
      </c>
      <c r="BI219" s="26">
        <f>BI210*STAFFPLAN_CWS!$G177</f>
        <v>1087779.5016000001</v>
      </c>
      <c r="BJ219" s="26">
        <f>BJ210*STAFFPLAN_CWS!$G177</f>
        <v>1087819.1151999999</v>
      </c>
      <c r="BK219" s="26">
        <f>BK210*STAFFPLAN_CWS!$G177</f>
        <v>1087796.9948</v>
      </c>
      <c r="BL219" s="26">
        <f>BL210*STAFFPLAN_CWS!$G177</f>
        <v>1087837.7683999999</v>
      </c>
      <c r="BM219" s="26">
        <f>BM210*STAFFPLAN_CWS!$G177</f>
        <v>1087837.7683999999</v>
      </c>
      <c r="BN219" s="26">
        <f>BN210*STAFFPLAN_CWS!$G177</f>
        <v>1087837.7683999999</v>
      </c>
      <c r="BO219" s="26">
        <f>BO210*STAFFPLAN_CWS!$G177</f>
        <v>1087898.7623999999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80031.040000000008</v>
      </c>
      <c r="L220" s="26">
        <f>L210*STAFFPLAN_CWS!$C178</f>
        <v>80034.92</v>
      </c>
      <c r="M220" s="26">
        <f>M210*STAFFPLAN_CWS!$C178</f>
        <v>80038.8</v>
      </c>
      <c r="N220" s="26">
        <f>N210*STAFFPLAN_CWS!$C178</f>
        <v>80031.040000000008</v>
      </c>
      <c r="O220" s="26">
        <f>O210*STAFFPLAN_CWS!$C178</f>
        <v>80034.92</v>
      </c>
      <c r="P220" s="26">
        <f>P210*STAFFPLAN_CWS!$C178</f>
        <v>80027.16</v>
      </c>
      <c r="Q220" s="26">
        <f>Q210*STAFFPLAN_CWS!$C178</f>
        <v>80027.16</v>
      </c>
      <c r="R220" s="26">
        <f>R210*STAFFPLAN_CWS!$C178</f>
        <v>80027.16</v>
      </c>
      <c r="S220" s="26">
        <f>S210*STAFFPLAN_CWS!$D178</f>
        <v>80015.520000000004</v>
      </c>
      <c r="T220" s="26">
        <f>T210*STAFFPLAN_CWS!$D178</f>
        <v>112059.26875</v>
      </c>
      <c r="U220" s="26">
        <f>U210*STAFFPLAN_CWS!$D178</f>
        <v>112096.31875000001</v>
      </c>
      <c r="V220" s="26">
        <f>V210*STAFFPLAN_CWS!$D178</f>
        <v>112107.4375</v>
      </c>
      <c r="W220" s="26">
        <f>W210*STAFFPLAN_CWS!$D178</f>
        <v>112107.925</v>
      </c>
      <c r="X220" s="26">
        <f>X210*STAFFPLAN_CWS!$D178</f>
        <v>112119.21250000001</v>
      </c>
      <c r="Y220" s="26">
        <f>Y210*STAFFPLAN_CWS!$D178</f>
        <v>112130.35625</v>
      </c>
      <c r="Z220" s="26">
        <f>Z210*STAFFPLAN_CWS!$D178</f>
        <v>112107.925</v>
      </c>
      <c r="AA220" s="26">
        <f>AA210*STAFFPLAN_CWS!$D178</f>
        <v>112119.21250000001</v>
      </c>
      <c r="AB220" s="26">
        <f>AB210*STAFFPLAN_CWS!$D178</f>
        <v>112096.78125</v>
      </c>
      <c r="AC220" s="26">
        <f>AC210*STAFFPLAN_CWS!$D178</f>
        <v>112096.78125</v>
      </c>
      <c r="AD220" s="26">
        <f>AD210*STAFFPLAN_CWS!$D178</f>
        <v>112096.78125</v>
      </c>
      <c r="AE220" s="26">
        <f>AE210*STAFFPLAN_CWS!$D178</f>
        <v>112059.5125</v>
      </c>
      <c r="AF220" s="26">
        <f>AF210*STAFFPLAN_CWS!$E178</f>
        <v>143856.54375000001</v>
      </c>
      <c r="AG220" s="26">
        <f>AG210*STAFFPLAN_CWS!$E178</f>
        <v>143767.45000000001</v>
      </c>
      <c r="AH220" s="26">
        <f>AH210*STAFFPLAN_CWS!$E178</f>
        <v>143737.70250000001</v>
      </c>
      <c r="AI220" s="26">
        <f>AI210*STAFFPLAN_CWS!$E178</f>
        <v>143738.23500000002</v>
      </c>
      <c r="AJ220" s="26">
        <f>AJ210*STAFFPLAN_CWS!$E178</f>
        <v>143713.66625000001</v>
      </c>
      <c r="AK220" s="26">
        <f>AK210*STAFFPLAN_CWS!$E178</f>
        <v>143683.92250000002</v>
      </c>
      <c r="AL220" s="26">
        <f>AL210*STAFFPLAN_CWS!$E178</f>
        <v>143738.23500000002</v>
      </c>
      <c r="AM220" s="26">
        <f>AM210*STAFFPLAN_CWS!$E178</f>
        <v>143713.66625000001</v>
      </c>
      <c r="AN220" s="26">
        <f>AN210*STAFFPLAN_CWS!$E178</f>
        <v>143767.95749999999</v>
      </c>
      <c r="AO220" s="26">
        <f>AO210*STAFFPLAN_CWS!$E178</f>
        <v>143767.95749999999</v>
      </c>
      <c r="AP220" s="26">
        <f>AP210*STAFFPLAN_CWS!$E178</f>
        <v>143767.95749999999</v>
      </c>
      <c r="AQ220" s="26">
        <f>AQ210*STAFFPLAN_CWS!$E178</f>
        <v>143856.81</v>
      </c>
      <c r="AR220" s="26">
        <f>AR210*STAFFPLAN_CWS!$F178</f>
        <v>175903.0815</v>
      </c>
      <c r="AS220" s="26">
        <f>AS210*STAFFPLAN_CWS!$F178</f>
        <v>175843.68</v>
      </c>
      <c r="AT220" s="26">
        <f>AT210*STAFFPLAN_CWS!$F178</f>
        <v>175824.7715</v>
      </c>
      <c r="AU220" s="26">
        <f>AU210*STAFFPLAN_CWS!$F178</f>
        <v>175825.38649999999</v>
      </c>
      <c r="AV220" s="26">
        <f>AV210*STAFFPLAN_CWS!$F178</f>
        <v>175806.64550000001</v>
      </c>
      <c r="AW220" s="26">
        <f>AW210*STAFFPLAN_CWS!$F178</f>
        <v>175787.93950000001</v>
      </c>
      <c r="AX220" s="26">
        <f>AX210*STAFFPLAN_CWS!$F178</f>
        <v>175825.38649999999</v>
      </c>
      <c r="AY220" s="26">
        <f>AY210*STAFFPLAN_CWS!$F178</f>
        <v>175806.64550000001</v>
      </c>
      <c r="AZ220" s="26">
        <f>AZ210*STAFFPLAN_CWS!$F178</f>
        <v>175844.26</v>
      </c>
      <c r="BA220" s="26">
        <f>BA210*STAFFPLAN_CWS!$F178</f>
        <v>175844.26</v>
      </c>
      <c r="BB220" s="26">
        <f>BB210*STAFFPLAN_CWS!$F178</f>
        <v>175844.26</v>
      </c>
      <c r="BC220" s="26">
        <f>BC210*STAFFPLAN_CWS!$F178</f>
        <v>175903.389</v>
      </c>
      <c r="BD220" s="26">
        <f>BD210*STAFFPLAN_CWS!$G178</f>
        <v>271974.38309999998</v>
      </c>
      <c r="BE220" s="26">
        <f>BE210*STAFFPLAN_CWS!$G178</f>
        <v>271958.86210000003</v>
      </c>
      <c r="BF220" s="26">
        <f>BF210*STAFFPLAN_CWS!$G178</f>
        <v>271954.16379999998</v>
      </c>
      <c r="BG220" s="26">
        <f>BG210*STAFFPLAN_CWS!$G178</f>
        <v>271954.77879999997</v>
      </c>
      <c r="BH220" s="26">
        <f>BH210*STAFFPLAN_CWS!$G178</f>
        <v>271949.2487</v>
      </c>
      <c r="BI220" s="26">
        <f>BI210*STAFFPLAN_CWS!$G178</f>
        <v>271944.87540000002</v>
      </c>
      <c r="BJ220" s="26">
        <f>BJ210*STAFFPLAN_CWS!$G178</f>
        <v>271954.77879999997</v>
      </c>
      <c r="BK220" s="26">
        <f>BK210*STAFFPLAN_CWS!$G178</f>
        <v>271949.2487</v>
      </c>
      <c r="BL220" s="26">
        <f>BL210*STAFFPLAN_CWS!$G178</f>
        <v>271959.44209999999</v>
      </c>
      <c r="BM220" s="26">
        <f>BM210*STAFFPLAN_CWS!$G178</f>
        <v>271959.44209999999</v>
      </c>
      <c r="BN220" s="26">
        <f>BN210*STAFFPLAN_CWS!$G178</f>
        <v>271959.44209999999</v>
      </c>
      <c r="BO220" s="26">
        <f>BO210*STAFFPLAN_CWS!$G178</f>
        <v>271974.69059999997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400155.20000000007</v>
      </c>
      <c r="L224" s="26">
        <f t="shared" si="109"/>
        <v>400174.6</v>
      </c>
      <c r="M224" s="26">
        <f t="shared" si="109"/>
        <v>400194</v>
      </c>
      <c r="N224" s="26">
        <f t="shared" si="109"/>
        <v>400155.20000000007</v>
      </c>
      <c r="O224" s="26">
        <f t="shared" si="109"/>
        <v>400174.6</v>
      </c>
      <c r="P224" s="26">
        <f t="shared" si="109"/>
        <v>400135.80000000005</v>
      </c>
      <c r="Q224" s="26">
        <f t="shared" si="109"/>
        <v>400135.80000000005</v>
      </c>
      <c r="R224" s="26">
        <f t="shared" si="109"/>
        <v>400135.80000000005</v>
      </c>
      <c r="S224" s="26">
        <f t="shared" si="109"/>
        <v>400077.60000000003</v>
      </c>
      <c r="T224" s="26">
        <f t="shared" si="109"/>
        <v>560296.34375</v>
      </c>
      <c r="U224" s="26">
        <f t="shared" si="109"/>
        <v>560481.59375</v>
      </c>
      <c r="V224" s="26">
        <f t="shared" si="109"/>
        <v>560537.1875</v>
      </c>
      <c r="W224" s="26">
        <f t="shared" si="109"/>
        <v>560539.625</v>
      </c>
      <c r="X224" s="26">
        <f t="shared" si="109"/>
        <v>560596.0625</v>
      </c>
      <c r="Y224" s="26">
        <f t="shared" si="109"/>
        <v>560651.78125</v>
      </c>
      <c r="Z224" s="26">
        <f t="shared" si="109"/>
        <v>560539.625</v>
      </c>
      <c r="AA224" s="26">
        <f t="shared" si="109"/>
        <v>560596.0625</v>
      </c>
      <c r="AB224" s="26">
        <f t="shared" si="109"/>
        <v>560483.90625</v>
      </c>
      <c r="AC224" s="26">
        <f t="shared" si="109"/>
        <v>560483.90625</v>
      </c>
      <c r="AD224" s="26">
        <f t="shared" si="109"/>
        <v>560483.90625</v>
      </c>
      <c r="AE224" s="26">
        <f t="shared" si="109"/>
        <v>560297.5625</v>
      </c>
      <c r="AF224" s="26">
        <f t="shared" si="109"/>
        <v>719282.71875</v>
      </c>
      <c r="AG224" s="26">
        <f t="shared" si="109"/>
        <v>718837.25</v>
      </c>
      <c r="AH224" s="26">
        <f t="shared" si="109"/>
        <v>718688.51250000007</v>
      </c>
      <c r="AI224" s="26">
        <f t="shared" si="109"/>
        <v>718691.17500000005</v>
      </c>
      <c r="AJ224" s="26">
        <f t="shared" si="109"/>
        <v>718568.33125000005</v>
      </c>
      <c r="AK224" s="26">
        <f t="shared" si="109"/>
        <v>718419.61250000005</v>
      </c>
      <c r="AL224" s="26">
        <f t="shared" si="109"/>
        <v>718691.17500000005</v>
      </c>
      <c r="AM224" s="26">
        <f t="shared" si="109"/>
        <v>718568.33125000005</v>
      </c>
      <c r="AN224" s="26">
        <f t="shared" si="109"/>
        <v>718839.78749999998</v>
      </c>
      <c r="AO224" s="26">
        <f t="shared" si="109"/>
        <v>718839.78749999998</v>
      </c>
      <c r="AP224" s="26">
        <f t="shared" si="109"/>
        <v>718839.78749999998</v>
      </c>
      <c r="AQ224" s="26">
        <f t="shared" si="109"/>
        <v>719284.05</v>
      </c>
      <c r="AR224" s="26">
        <f t="shared" si="109"/>
        <v>879515.40749999997</v>
      </c>
      <c r="AS224" s="26">
        <f t="shared" si="109"/>
        <v>879218.39999999991</v>
      </c>
      <c r="AT224" s="26">
        <f t="shared" si="109"/>
        <v>879123.85750000004</v>
      </c>
      <c r="AU224" s="26">
        <f t="shared" si="109"/>
        <v>879126.9325</v>
      </c>
      <c r="AV224" s="26">
        <f t="shared" si="109"/>
        <v>879033.22750000004</v>
      </c>
      <c r="AW224" s="26">
        <f t="shared" si="109"/>
        <v>878939.69750000001</v>
      </c>
      <c r="AX224" s="26">
        <f t="shared" si="109"/>
        <v>879126.9325</v>
      </c>
      <c r="AY224" s="26">
        <f t="shared" si="109"/>
        <v>879033.22750000004</v>
      </c>
      <c r="AZ224" s="26">
        <f t="shared" si="109"/>
        <v>879221.3</v>
      </c>
      <c r="BA224" s="26">
        <f t="shared" si="109"/>
        <v>879221.3</v>
      </c>
      <c r="BB224" s="26">
        <f t="shared" si="109"/>
        <v>879221.3</v>
      </c>
      <c r="BC224" s="26">
        <f t="shared" si="109"/>
        <v>879516.94499999995</v>
      </c>
      <c r="BD224" s="26">
        <f t="shared" si="109"/>
        <v>1359871.9154999999</v>
      </c>
      <c r="BE224" s="26">
        <f t="shared" si="109"/>
        <v>1359794.3105000001</v>
      </c>
      <c r="BF224" s="26">
        <f t="shared" si="109"/>
        <v>1359770.8189999999</v>
      </c>
      <c r="BG224" s="26">
        <f t="shared" si="109"/>
        <v>1359773.8939999999</v>
      </c>
      <c r="BH224" s="26">
        <f t="shared" si="109"/>
        <v>1359746.2434999999</v>
      </c>
      <c r="BI224" s="26">
        <f t="shared" si="109"/>
        <v>1359724.3770000001</v>
      </c>
      <c r="BJ224" s="26">
        <f t="shared" si="109"/>
        <v>1359773.8939999999</v>
      </c>
      <c r="BK224" s="26">
        <f t="shared" si="109"/>
        <v>1359746.2434999999</v>
      </c>
      <c r="BL224" s="26">
        <f t="shared" si="109"/>
        <v>1359797.2105</v>
      </c>
      <c r="BM224" s="26">
        <f t="shared" si="109"/>
        <v>1359797.2105</v>
      </c>
      <c r="BN224" s="26">
        <f t="shared" si="109"/>
        <v>1359797.2105</v>
      </c>
      <c r="BO224" s="26">
        <f t="shared" si="109"/>
        <v>1359873.4529999997</v>
      </c>
      <c r="BP224" s="38">
        <f>SUM(H224:BO224)</f>
        <v>47020641.990250021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4801338.5999999996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6725987.5625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8625550.5187499989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10550298.527500002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16317466.781499999</v>
      </c>
      <c r="BP225" s="38">
        <f>SUM(H225:BO225)</f>
        <v>47020641.990249999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2682143.2000000002</v>
      </c>
      <c r="L232" s="26">
        <f t="shared" si="113"/>
        <v>2682259.6</v>
      </c>
      <c r="M232" s="26">
        <f t="shared" si="113"/>
        <v>2682376</v>
      </c>
      <c r="N232" s="26">
        <f t="shared" si="113"/>
        <v>2682143.2000000002</v>
      </c>
      <c r="O232" s="26">
        <f t="shared" si="113"/>
        <v>2682259.6</v>
      </c>
      <c r="P232" s="26">
        <f t="shared" si="113"/>
        <v>2682026.7999999998</v>
      </c>
      <c r="Q232" s="26">
        <f t="shared" si="113"/>
        <v>2682026.7999999998</v>
      </c>
      <c r="R232" s="26">
        <f t="shared" si="113"/>
        <v>2682026.7999999998</v>
      </c>
      <c r="S232" s="26">
        <f t="shared" si="113"/>
        <v>2681677.6</v>
      </c>
      <c r="T232" s="26">
        <f t="shared" si="113"/>
        <v>3642990.0625</v>
      </c>
      <c r="U232" s="26">
        <f t="shared" si="113"/>
        <v>3644101.5625</v>
      </c>
      <c r="V232" s="26">
        <f t="shared" si="113"/>
        <v>3644435.125</v>
      </c>
      <c r="W232" s="26">
        <f t="shared" si="113"/>
        <v>3644449.75</v>
      </c>
      <c r="X232" s="26">
        <f t="shared" si="113"/>
        <v>3644788.375</v>
      </c>
      <c r="Y232" s="26">
        <f t="shared" si="113"/>
        <v>3645122.6875</v>
      </c>
      <c r="Z232" s="26">
        <f t="shared" si="113"/>
        <v>3644449.75</v>
      </c>
      <c r="AA232" s="26">
        <f t="shared" si="113"/>
        <v>3644788.375</v>
      </c>
      <c r="AB232" s="26">
        <f t="shared" si="113"/>
        <v>3644115.4375</v>
      </c>
      <c r="AC232" s="26">
        <f t="shared" si="113"/>
        <v>3644115.4375</v>
      </c>
      <c r="AD232" s="26">
        <f t="shared" si="113"/>
        <v>3644115.4375</v>
      </c>
      <c r="AE232" s="26">
        <f t="shared" si="113"/>
        <v>3642997.375</v>
      </c>
      <c r="AF232" s="26">
        <f t="shared" si="113"/>
        <v>4596908.3125</v>
      </c>
      <c r="AG232" s="26">
        <f t="shared" si="113"/>
        <v>4594235.5</v>
      </c>
      <c r="AH232" s="26">
        <f t="shared" si="113"/>
        <v>4593343.0750000002</v>
      </c>
      <c r="AI232" s="26">
        <f t="shared" si="113"/>
        <v>4593359.05</v>
      </c>
      <c r="AJ232" s="26">
        <f t="shared" si="113"/>
        <v>4592621.9874999998</v>
      </c>
      <c r="AK232" s="26">
        <f t="shared" si="113"/>
        <v>4591729.6749999998</v>
      </c>
      <c r="AL232" s="26">
        <f t="shared" si="113"/>
        <v>4593359.05</v>
      </c>
      <c r="AM232" s="26">
        <f t="shared" ref="AM232:BO232" si="114">AM230+AM224+AM214</f>
        <v>4592621.9874999998</v>
      </c>
      <c r="AN232" s="26">
        <f t="shared" si="114"/>
        <v>4594250.7249999996</v>
      </c>
      <c r="AO232" s="26">
        <f t="shared" si="114"/>
        <v>4594250.7249999996</v>
      </c>
      <c r="AP232" s="26">
        <f t="shared" si="114"/>
        <v>4594250.7249999996</v>
      </c>
      <c r="AQ232" s="26">
        <f t="shared" si="114"/>
        <v>4596916.3</v>
      </c>
      <c r="AR232" s="26">
        <f t="shared" si="114"/>
        <v>5558304.4449999994</v>
      </c>
      <c r="AS232" s="26">
        <f t="shared" si="114"/>
        <v>5556522.4000000004</v>
      </c>
      <c r="AT232" s="26">
        <f t="shared" si="114"/>
        <v>5555955.1449999996</v>
      </c>
      <c r="AU232" s="26">
        <f t="shared" si="114"/>
        <v>5555973.5949999997</v>
      </c>
      <c r="AV232" s="26">
        <f t="shared" si="114"/>
        <v>5555411.3650000002</v>
      </c>
      <c r="AW232" s="26">
        <f t="shared" si="114"/>
        <v>5554850.1849999996</v>
      </c>
      <c r="AX232" s="26">
        <f t="shared" si="114"/>
        <v>5555973.5949999997</v>
      </c>
      <c r="AY232" s="26">
        <f t="shared" si="114"/>
        <v>5555411.3650000002</v>
      </c>
      <c r="AZ232" s="26">
        <f t="shared" si="114"/>
        <v>5556539.7999999998</v>
      </c>
      <c r="BA232" s="26">
        <f t="shared" si="114"/>
        <v>5556539.7999999998</v>
      </c>
      <c r="BB232" s="26">
        <f t="shared" si="114"/>
        <v>5556539.7999999998</v>
      </c>
      <c r="BC232" s="26">
        <f t="shared" si="114"/>
        <v>5558313.6699999999</v>
      </c>
      <c r="BD232" s="26">
        <f t="shared" si="114"/>
        <v>8440443.4929999989</v>
      </c>
      <c r="BE232" s="26">
        <f t="shared" si="114"/>
        <v>8439977.8629999999</v>
      </c>
      <c r="BF232" s="26">
        <f t="shared" si="114"/>
        <v>8439836.9139999989</v>
      </c>
      <c r="BG232" s="26">
        <f t="shared" si="114"/>
        <v>8439855.3640000001</v>
      </c>
      <c r="BH232" s="26">
        <f t="shared" si="114"/>
        <v>8439689.4609999992</v>
      </c>
      <c r="BI232" s="26">
        <f t="shared" si="114"/>
        <v>8439558.2620000001</v>
      </c>
      <c r="BJ232" s="26">
        <f t="shared" si="114"/>
        <v>8439855.3640000001</v>
      </c>
      <c r="BK232" s="26">
        <f t="shared" si="114"/>
        <v>8439689.4609999992</v>
      </c>
      <c r="BL232" s="26">
        <f t="shared" si="114"/>
        <v>8439995.2630000003</v>
      </c>
      <c r="BM232" s="26">
        <f t="shared" si="114"/>
        <v>8439995.2630000003</v>
      </c>
      <c r="BN232" s="26">
        <f t="shared" si="114"/>
        <v>8439995.2630000003</v>
      </c>
      <c r="BO232" s="26">
        <f t="shared" si="114"/>
        <v>8440452.7179999985</v>
      </c>
      <c r="BP232" s="38">
        <f>SUM(H232:BO232)</f>
        <v>298996571.94150001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32182575.600000005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43730469.375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55127847.112500004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66676335.164999992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101279344.68899998</v>
      </c>
      <c r="BP233" s="38">
        <f>SUM(H233:BO233)</f>
        <v>298996571.94149995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776</v>
      </c>
      <c r="L562" s="26">
        <f t="shared" si="376"/>
        <v>873</v>
      </c>
      <c r="M562" s="26">
        <f t="shared" si="376"/>
        <v>970</v>
      </c>
      <c r="N562" s="26">
        <f t="shared" si="376"/>
        <v>776</v>
      </c>
      <c r="O562" s="26">
        <f t="shared" si="376"/>
        <v>873</v>
      </c>
      <c r="P562" s="26">
        <f t="shared" si="376"/>
        <v>679</v>
      </c>
      <c r="Q562" s="26">
        <f t="shared" si="376"/>
        <v>679</v>
      </c>
      <c r="R562" s="26">
        <f t="shared" si="376"/>
        <v>679</v>
      </c>
      <c r="S562" s="26">
        <f t="shared" si="376"/>
        <v>388</v>
      </c>
      <c r="T562" s="26">
        <f t="shared" si="376"/>
        <v>1481.71875</v>
      </c>
      <c r="U562" s="26">
        <f t="shared" si="376"/>
        <v>2407.96875</v>
      </c>
      <c r="V562" s="26">
        <f t="shared" si="376"/>
        <v>2685.9375</v>
      </c>
      <c r="W562" s="26">
        <f t="shared" si="376"/>
        <v>2698.125</v>
      </c>
      <c r="X562" s="26">
        <f t="shared" si="376"/>
        <v>2980.3125</v>
      </c>
      <c r="Y562" s="26">
        <f t="shared" si="376"/>
        <v>3258.90625</v>
      </c>
      <c r="Z562" s="26">
        <f t="shared" si="376"/>
        <v>2698.125</v>
      </c>
      <c r="AA562" s="26">
        <f t="shared" si="376"/>
        <v>2980.3125</v>
      </c>
      <c r="AB562" s="26">
        <f t="shared" si="376"/>
        <v>2419.53125</v>
      </c>
      <c r="AC562" s="26">
        <f t="shared" si="376"/>
        <v>2419.53125</v>
      </c>
      <c r="AD562" s="26">
        <f t="shared" si="376"/>
        <v>2419.53125</v>
      </c>
      <c r="AE562" s="26">
        <f t="shared" si="376"/>
        <v>1487.8125</v>
      </c>
      <c r="AF562" s="26">
        <f t="shared" si="376"/>
        <v>-3586.40625</v>
      </c>
      <c r="AG562" s="26">
        <f t="shared" si="376"/>
        <v>-5813.75</v>
      </c>
      <c r="AH562" s="26">
        <f t="shared" si="376"/>
        <v>-6557.4375</v>
      </c>
      <c r="AI562" s="26">
        <f t="shared" si="376"/>
        <v>-6544.125</v>
      </c>
      <c r="AJ562" s="26">
        <f t="shared" si="376"/>
        <v>-7158.34375</v>
      </c>
      <c r="AK562" s="26">
        <f t="shared" si="376"/>
        <v>-7901.9375</v>
      </c>
      <c r="AL562" s="26">
        <f t="shared" si="376"/>
        <v>-6544.125</v>
      </c>
      <c r="AM562" s="26">
        <f t="shared" ref="AM562:BO562" si="377">+AM209+AM274+AM357+AM530</f>
        <v>-7158.34375</v>
      </c>
      <c r="AN562" s="26">
        <f t="shared" si="377"/>
        <v>-5801.0625</v>
      </c>
      <c r="AO562" s="26">
        <f t="shared" si="377"/>
        <v>-5801.0625</v>
      </c>
      <c r="AP562" s="26">
        <f t="shared" si="377"/>
        <v>-5801.0625</v>
      </c>
      <c r="AQ562" s="26">
        <f t="shared" si="377"/>
        <v>-3579.75</v>
      </c>
      <c r="AR562" s="26">
        <f t="shared" si="377"/>
        <v>-2422.9625000000001</v>
      </c>
      <c r="AS562" s="26">
        <f t="shared" si="377"/>
        <v>-3908</v>
      </c>
      <c r="AT562" s="26">
        <f t="shared" si="377"/>
        <v>-4380.7125000000005</v>
      </c>
      <c r="AU562" s="26">
        <f t="shared" si="377"/>
        <v>-4365.3375000000005</v>
      </c>
      <c r="AV562" s="26">
        <f t="shared" si="377"/>
        <v>-4833.8625000000002</v>
      </c>
      <c r="AW562" s="26">
        <f t="shared" si="377"/>
        <v>-5301.5125000000007</v>
      </c>
      <c r="AX562" s="26">
        <f t="shared" si="377"/>
        <v>-4365.3375000000005</v>
      </c>
      <c r="AY562" s="26">
        <f t="shared" si="377"/>
        <v>-4833.8625000000002</v>
      </c>
      <c r="AZ562" s="26">
        <f t="shared" si="377"/>
        <v>-3893.5</v>
      </c>
      <c r="BA562" s="26">
        <f t="shared" si="377"/>
        <v>-3893.5</v>
      </c>
      <c r="BB562" s="26">
        <f t="shared" si="377"/>
        <v>-3893.5</v>
      </c>
      <c r="BC562" s="26">
        <f t="shared" si="377"/>
        <v>-2415.2750000000001</v>
      </c>
      <c r="BD562" s="26">
        <f t="shared" si="377"/>
        <v>-640.4224999999999</v>
      </c>
      <c r="BE562" s="26">
        <f t="shared" si="377"/>
        <v>-1028.4474999999991</v>
      </c>
      <c r="BF562" s="26">
        <f t="shared" si="377"/>
        <v>-1145.9050000000004</v>
      </c>
      <c r="BG562" s="26">
        <f t="shared" si="377"/>
        <v>-1130.5300000000004</v>
      </c>
      <c r="BH562" s="26">
        <f t="shared" si="377"/>
        <v>-1268.7824999999998</v>
      </c>
      <c r="BI562" s="26">
        <f t="shared" si="377"/>
        <v>-1378.1149999999996</v>
      </c>
      <c r="BJ562" s="26">
        <f t="shared" si="377"/>
        <v>-1130.5300000000004</v>
      </c>
      <c r="BK562" s="26">
        <f t="shared" si="377"/>
        <v>-1268.7824999999998</v>
      </c>
      <c r="BL562" s="26">
        <f t="shared" si="377"/>
        <v>-1013.9474999999992</v>
      </c>
      <c r="BM562" s="26">
        <f t="shared" si="377"/>
        <v>-1013.9474999999992</v>
      </c>
      <c r="BN562" s="26">
        <f t="shared" si="377"/>
        <v>-1013.9474999999992</v>
      </c>
      <c r="BO562" s="26">
        <f t="shared" si="377"/>
        <v>-632.7349999999999</v>
      </c>
      <c r="BP562" s="38">
        <f>SUM(H562:BO562)</f>
        <v>-96790.048749999987</v>
      </c>
    </row>
    <row r="563" spans="1:69" x14ac:dyDescent="0.15">
      <c r="A563" s="44" t="s">
        <v>1054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4400776</v>
      </c>
      <c r="L563" s="26">
        <f t="shared" si="378"/>
        <v>4400873</v>
      </c>
      <c r="M563" s="26">
        <f t="shared" si="378"/>
        <v>4400970</v>
      </c>
      <c r="N563" s="26">
        <f t="shared" si="378"/>
        <v>4400776</v>
      </c>
      <c r="O563" s="26">
        <f t="shared" si="378"/>
        <v>4400873</v>
      </c>
      <c r="P563" s="26">
        <f t="shared" si="378"/>
        <v>4400679</v>
      </c>
      <c r="Q563" s="26">
        <f t="shared" si="378"/>
        <v>4400679</v>
      </c>
      <c r="R563" s="26">
        <f t="shared" si="378"/>
        <v>4400679</v>
      </c>
      <c r="S563" s="26">
        <f t="shared" si="378"/>
        <v>4400388</v>
      </c>
      <c r="T563" s="26">
        <f t="shared" si="378"/>
        <v>5601481.71875</v>
      </c>
      <c r="U563" s="26">
        <f t="shared" si="378"/>
        <v>5602407.96875</v>
      </c>
      <c r="V563" s="26">
        <f t="shared" si="378"/>
        <v>5602685.9375</v>
      </c>
      <c r="W563" s="26">
        <f t="shared" si="378"/>
        <v>5602698.125</v>
      </c>
      <c r="X563" s="26">
        <f t="shared" si="378"/>
        <v>5602980.3125</v>
      </c>
      <c r="Y563" s="26">
        <f t="shared" si="378"/>
        <v>5603258.90625</v>
      </c>
      <c r="Z563" s="26">
        <f t="shared" si="378"/>
        <v>5602698.125</v>
      </c>
      <c r="AA563" s="26">
        <f t="shared" si="378"/>
        <v>5602980.3125</v>
      </c>
      <c r="AB563" s="26">
        <f t="shared" si="378"/>
        <v>5602419.53125</v>
      </c>
      <c r="AC563" s="26">
        <f t="shared" si="378"/>
        <v>5602419.53125</v>
      </c>
      <c r="AD563" s="26">
        <f t="shared" si="378"/>
        <v>5602419.53125</v>
      </c>
      <c r="AE563" s="26">
        <f t="shared" si="378"/>
        <v>5601487.8125</v>
      </c>
      <c r="AF563" s="26">
        <f t="shared" si="378"/>
        <v>6396413.59375</v>
      </c>
      <c r="AG563" s="26">
        <f t="shared" si="378"/>
        <v>6394186.25</v>
      </c>
      <c r="AH563" s="26">
        <f t="shared" si="378"/>
        <v>6393442.5625</v>
      </c>
      <c r="AI563" s="26">
        <f t="shared" si="378"/>
        <v>6393455.875</v>
      </c>
      <c r="AJ563" s="26">
        <f t="shared" si="378"/>
        <v>6392841.65625</v>
      </c>
      <c r="AK563" s="26">
        <f t="shared" si="378"/>
        <v>6392098.0625</v>
      </c>
      <c r="AL563" s="26">
        <f t="shared" si="378"/>
        <v>6393455.875</v>
      </c>
      <c r="AM563" s="26">
        <f t="shared" si="378"/>
        <v>6392841.65625</v>
      </c>
      <c r="AN563" s="26">
        <f t="shared" si="378"/>
        <v>6394198.9375</v>
      </c>
      <c r="AO563" s="26">
        <f t="shared" si="378"/>
        <v>6394198.9375</v>
      </c>
      <c r="AP563" s="26">
        <f t="shared" si="378"/>
        <v>6394198.9375</v>
      </c>
      <c r="AQ563" s="26">
        <f t="shared" si="378"/>
        <v>6396420.25</v>
      </c>
      <c r="AR563" s="26">
        <f t="shared" si="378"/>
        <v>7797577.0374999996</v>
      </c>
      <c r="AS563" s="26">
        <f t="shared" si="378"/>
        <v>7796092</v>
      </c>
      <c r="AT563" s="26">
        <f t="shared" si="378"/>
        <v>7795619.2874999996</v>
      </c>
      <c r="AU563" s="26">
        <f t="shared" si="378"/>
        <v>7795634.6624999996</v>
      </c>
      <c r="AV563" s="26">
        <f t="shared" si="378"/>
        <v>7795166.1375000002</v>
      </c>
      <c r="AW563" s="26">
        <f t="shared" si="378"/>
        <v>7794698.4874999998</v>
      </c>
      <c r="AX563" s="26">
        <f t="shared" si="378"/>
        <v>7795634.6624999996</v>
      </c>
      <c r="AY563" s="26">
        <f t="shared" si="378"/>
        <v>7795166.1375000002</v>
      </c>
      <c r="AZ563" s="26">
        <f t="shared" si="378"/>
        <v>7796106.5</v>
      </c>
      <c r="BA563" s="26">
        <f t="shared" si="378"/>
        <v>7796106.5</v>
      </c>
      <c r="BB563" s="26">
        <f t="shared" si="378"/>
        <v>7796106.5</v>
      </c>
      <c r="BC563" s="26">
        <f t="shared" si="378"/>
        <v>7797584.7249999996</v>
      </c>
      <c r="BD563" s="26">
        <f t="shared" si="378"/>
        <v>10799359.577500001</v>
      </c>
      <c r="BE563" s="26">
        <f t="shared" si="378"/>
        <v>10798971.5525</v>
      </c>
      <c r="BF563" s="26">
        <f t="shared" si="378"/>
        <v>10798854.095000001</v>
      </c>
      <c r="BG563" s="26">
        <f t="shared" si="378"/>
        <v>10798869.470000001</v>
      </c>
      <c r="BH563" s="26">
        <f t="shared" si="378"/>
        <v>10798731.217499999</v>
      </c>
      <c r="BI563" s="26">
        <f t="shared" si="378"/>
        <v>10798621.885</v>
      </c>
      <c r="BJ563" s="26">
        <f t="shared" si="378"/>
        <v>10798869.470000001</v>
      </c>
      <c r="BK563" s="26">
        <f t="shared" si="378"/>
        <v>10798731.217499999</v>
      </c>
      <c r="BL563" s="26">
        <f t="shared" si="378"/>
        <v>10798986.0525</v>
      </c>
      <c r="BM563" s="26">
        <f t="shared" si="378"/>
        <v>10798986.0525</v>
      </c>
      <c r="BN563" s="26">
        <f t="shared" si="378"/>
        <v>10798986.0525</v>
      </c>
      <c r="BO563" s="26">
        <f t="shared" si="378"/>
        <v>10799367.265000001</v>
      </c>
      <c r="BP563" s="38">
        <f>SUM(H563:BO563)</f>
        <v>419903209.95125002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7900776</v>
      </c>
      <c r="L565" s="26">
        <f t="shared" si="381"/>
        <v>7900873</v>
      </c>
      <c r="M565" s="26">
        <f t="shared" si="381"/>
        <v>7900970</v>
      </c>
      <c r="N565" s="26">
        <f t="shared" si="381"/>
        <v>7900776</v>
      </c>
      <c r="O565" s="26">
        <f t="shared" si="381"/>
        <v>7900873</v>
      </c>
      <c r="P565" s="26">
        <f t="shared" si="381"/>
        <v>7900679</v>
      </c>
      <c r="Q565" s="26">
        <f t="shared" si="381"/>
        <v>7900679</v>
      </c>
      <c r="R565" s="26">
        <f t="shared" si="381"/>
        <v>7900679</v>
      </c>
      <c r="S565" s="26">
        <f t="shared" si="381"/>
        <v>7900388</v>
      </c>
      <c r="T565" s="26">
        <f t="shared" si="381"/>
        <v>9101481.71875</v>
      </c>
      <c r="U565" s="26">
        <f t="shared" si="381"/>
        <v>9102407.96875</v>
      </c>
      <c r="V565" s="26">
        <f t="shared" si="381"/>
        <v>9102685.9375</v>
      </c>
      <c r="W565" s="26">
        <f t="shared" si="381"/>
        <v>9102698.125</v>
      </c>
      <c r="X565" s="26">
        <f t="shared" si="381"/>
        <v>9102980.3125</v>
      </c>
      <c r="Y565" s="26">
        <f t="shared" si="381"/>
        <v>9103258.90625</v>
      </c>
      <c r="Z565" s="26">
        <f t="shared" si="381"/>
        <v>8102698.125</v>
      </c>
      <c r="AA565" s="26">
        <f t="shared" si="381"/>
        <v>8102980.3125</v>
      </c>
      <c r="AB565" s="26">
        <f t="shared" si="381"/>
        <v>8102419.53125</v>
      </c>
      <c r="AC565" s="26">
        <f t="shared" si="381"/>
        <v>8102419.53125</v>
      </c>
      <c r="AD565" s="26">
        <f t="shared" si="381"/>
        <v>8102419.53125</v>
      </c>
      <c r="AE565" s="26">
        <f t="shared" si="381"/>
        <v>8101487.8125</v>
      </c>
      <c r="AF565" s="26">
        <f t="shared" si="381"/>
        <v>6396413.59375</v>
      </c>
      <c r="AG565" s="26">
        <f t="shared" si="381"/>
        <v>6394186.25</v>
      </c>
      <c r="AH565" s="26">
        <f t="shared" si="381"/>
        <v>6393442.5625</v>
      </c>
      <c r="AI565" s="26">
        <f t="shared" si="381"/>
        <v>6393455.875</v>
      </c>
      <c r="AJ565" s="26">
        <f t="shared" si="381"/>
        <v>6392841.65625</v>
      </c>
      <c r="AK565" s="26">
        <f t="shared" si="381"/>
        <v>6392098.0625</v>
      </c>
      <c r="AL565" s="26">
        <f t="shared" si="381"/>
        <v>6393455.875</v>
      </c>
      <c r="AM565" s="26">
        <f t="shared" si="381"/>
        <v>6392841.65625</v>
      </c>
      <c r="AN565" s="26">
        <f t="shared" si="381"/>
        <v>6394198.9375</v>
      </c>
      <c r="AO565" s="26">
        <f t="shared" si="381"/>
        <v>6394198.9375</v>
      </c>
      <c r="AP565" s="26">
        <f t="shared" si="381"/>
        <v>6394198.9375</v>
      </c>
      <c r="AQ565" s="26">
        <f t="shared" si="381"/>
        <v>6396420.25</v>
      </c>
      <c r="AR565" s="26">
        <f t="shared" si="381"/>
        <v>7797577.0374999996</v>
      </c>
      <c r="AS565" s="26">
        <f t="shared" si="381"/>
        <v>7796092</v>
      </c>
      <c r="AT565" s="26">
        <f t="shared" si="381"/>
        <v>7795619.2874999996</v>
      </c>
      <c r="AU565" s="26">
        <f t="shared" si="381"/>
        <v>7795634.6624999996</v>
      </c>
      <c r="AV565" s="26">
        <f t="shared" si="381"/>
        <v>7795166.1375000002</v>
      </c>
      <c r="AW565" s="26">
        <f t="shared" si="381"/>
        <v>7794698.4874999998</v>
      </c>
      <c r="AX565" s="26">
        <f t="shared" si="381"/>
        <v>7795634.6624999996</v>
      </c>
      <c r="AY565" s="26">
        <f t="shared" si="381"/>
        <v>7795166.1375000002</v>
      </c>
      <c r="AZ565" s="26">
        <f t="shared" si="381"/>
        <v>7796106.5</v>
      </c>
      <c r="BA565" s="26">
        <f t="shared" si="381"/>
        <v>7796106.5</v>
      </c>
      <c r="BB565" s="26">
        <f t="shared" si="381"/>
        <v>7796106.5</v>
      </c>
      <c r="BC565" s="26">
        <f t="shared" si="381"/>
        <v>7797584.7249999996</v>
      </c>
      <c r="BD565" s="26">
        <f t="shared" si="381"/>
        <v>10799359.577500001</v>
      </c>
      <c r="BE565" s="26">
        <f t="shared" si="381"/>
        <v>10798971.5525</v>
      </c>
      <c r="BF565" s="26">
        <f t="shared" si="381"/>
        <v>10798854.095000001</v>
      </c>
      <c r="BG565" s="26">
        <f t="shared" si="381"/>
        <v>10798869.470000001</v>
      </c>
      <c r="BH565" s="26">
        <f t="shared" si="381"/>
        <v>10798731.217499999</v>
      </c>
      <c r="BI565" s="26">
        <f t="shared" si="381"/>
        <v>10798621.885</v>
      </c>
      <c r="BJ565" s="26">
        <f t="shared" si="381"/>
        <v>10798869.470000001</v>
      </c>
      <c r="BK565" s="26">
        <f t="shared" si="381"/>
        <v>10798731.217499999</v>
      </c>
      <c r="BL565" s="26">
        <f t="shared" si="381"/>
        <v>10798986.0525</v>
      </c>
      <c r="BM565" s="26">
        <f t="shared" si="381"/>
        <v>10798986.0525</v>
      </c>
      <c r="BN565" s="26">
        <f t="shared" si="381"/>
        <v>10798986.0525</v>
      </c>
      <c r="BO565" s="26">
        <f t="shared" si="381"/>
        <v>10799367.265000001</v>
      </c>
      <c r="BP565" s="38">
        <f t="shared" si="375"/>
        <v>497903209.95125014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880155.20000000007</v>
      </c>
      <c r="L566" s="26">
        <f t="shared" si="382"/>
        <v>880174.6</v>
      </c>
      <c r="M566" s="26">
        <f t="shared" si="382"/>
        <v>880194</v>
      </c>
      <c r="N566" s="26">
        <f t="shared" si="382"/>
        <v>880155.20000000007</v>
      </c>
      <c r="O566" s="26">
        <f t="shared" si="382"/>
        <v>880174.6</v>
      </c>
      <c r="P566" s="26">
        <f t="shared" si="382"/>
        <v>880135.8</v>
      </c>
      <c r="Q566" s="26">
        <f t="shared" si="382"/>
        <v>880135.8</v>
      </c>
      <c r="R566" s="26">
        <f t="shared" si="382"/>
        <v>880135.8</v>
      </c>
      <c r="S566" s="26">
        <f t="shared" si="382"/>
        <v>880077.60000000009</v>
      </c>
      <c r="T566" s="26">
        <f t="shared" si="382"/>
        <v>1120296.34375</v>
      </c>
      <c r="U566" s="26">
        <f t="shared" si="382"/>
        <v>1120481.59375</v>
      </c>
      <c r="V566" s="26">
        <f t="shared" si="382"/>
        <v>1120537.1875</v>
      </c>
      <c r="W566" s="26">
        <f t="shared" si="382"/>
        <v>1120539.625</v>
      </c>
      <c r="X566" s="26">
        <f t="shared" si="382"/>
        <v>1120596.0625</v>
      </c>
      <c r="Y566" s="26">
        <f t="shared" si="382"/>
        <v>1120651.78125</v>
      </c>
      <c r="Z566" s="26">
        <f t="shared" si="382"/>
        <v>1120539.625</v>
      </c>
      <c r="AA566" s="26">
        <f t="shared" si="382"/>
        <v>1120596.0625</v>
      </c>
      <c r="AB566" s="26">
        <f t="shared" si="382"/>
        <v>1120483.90625</v>
      </c>
      <c r="AC566" s="26">
        <f t="shared" si="382"/>
        <v>1120483.90625</v>
      </c>
      <c r="AD566" s="26">
        <f t="shared" si="382"/>
        <v>1120483.90625</v>
      </c>
      <c r="AE566" s="26">
        <f t="shared" si="382"/>
        <v>1120297.5625</v>
      </c>
      <c r="AF566" s="26">
        <f t="shared" si="382"/>
        <v>1279282.71875</v>
      </c>
      <c r="AG566" s="26">
        <f t="shared" si="382"/>
        <v>1278837.25</v>
      </c>
      <c r="AH566" s="26">
        <f t="shared" si="382"/>
        <v>1278688.5125000002</v>
      </c>
      <c r="AI566" s="26">
        <f t="shared" si="382"/>
        <v>1278691.175</v>
      </c>
      <c r="AJ566" s="26">
        <f t="shared" si="382"/>
        <v>1278568.33125</v>
      </c>
      <c r="AK566" s="26">
        <f t="shared" si="382"/>
        <v>1278419.6125</v>
      </c>
      <c r="AL566" s="26">
        <f t="shared" si="382"/>
        <v>1278691.175</v>
      </c>
      <c r="AM566" s="26">
        <f t="shared" ref="AM566:BO566" si="383">AM289+AM372+AM545+AM224</f>
        <v>1278568.33125</v>
      </c>
      <c r="AN566" s="26">
        <f t="shared" si="383"/>
        <v>1278839.7875000001</v>
      </c>
      <c r="AO566" s="26">
        <f t="shared" si="383"/>
        <v>1278839.7875000001</v>
      </c>
      <c r="AP566" s="26">
        <f t="shared" si="383"/>
        <v>1278839.7875000001</v>
      </c>
      <c r="AQ566" s="26">
        <f t="shared" si="383"/>
        <v>1279284.05</v>
      </c>
      <c r="AR566" s="26">
        <f t="shared" si="383"/>
        <v>1559515.4075</v>
      </c>
      <c r="AS566" s="26">
        <f t="shared" si="383"/>
        <v>1559218.4</v>
      </c>
      <c r="AT566" s="26">
        <f t="shared" si="383"/>
        <v>1559123.8574999999</v>
      </c>
      <c r="AU566" s="26">
        <f t="shared" si="383"/>
        <v>1559126.9325000001</v>
      </c>
      <c r="AV566" s="26">
        <f t="shared" si="383"/>
        <v>1559033.2275</v>
      </c>
      <c r="AW566" s="26">
        <f t="shared" si="383"/>
        <v>1558939.6975</v>
      </c>
      <c r="AX566" s="26">
        <f t="shared" si="383"/>
        <v>1559126.9325000001</v>
      </c>
      <c r="AY566" s="26">
        <f t="shared" si="383"/>
        <v>1559033.2275</v>
      </c>
      <c r="AZ566" s="26">
        <f t="shared" si="383"/>
        <v>1559221.3</v>
      </c>
      <c r="BA566" s="26">
        <f t="shared" si="383"/>
        <v>1559221.3</v>
      </c>
      <c r="BB566" s="26">
        <f t="shared" si="383"/>
        <v>1559221.3</v>
      </c>
      <c r="BC566" s="26">
        <f t="shared" si="383"/>
        <v>1559516.9449999998</v>
      </c>
      <c r="BD566" s="26">
        <f t="shared" si="383"/>
        <v>2159871.9155000001</v>
      </c>
      <c r="BE566" s="26">
        <f t="shared" si="383"/>
        <v>2159794.3105000001</v>
      </c>
      <c r="BF566" s="26">
        <f t="shared" si="383"/>
        <v>2159770.8190000001</v>
      </c>
      <c r="BG566" s="26">
        <f t="shared" si="383"/>
        <v>2159773.8939999999</v>
      </c>
      <c r="BH566" s="26">
        <f t="shared" si="383"/>
        <v>2159746.2434999999</v>
      </c>
      <c r="BI566" s="26">
        <f t="shared" si="383"/>
        <v>2159724.3770000003</v>
      </c>
      <c r="BJ566" s="26">
        <f t="shared" si="383"/>
        <v>2159773.8939999999</v>
      </c>
      <c r="BK566" s="26">
        <f t="shared" si="383"/>
        <v>2159746.2434999999</v>
      </c>
      <c r="BL566" s="26">
        <f t="shared" si="383"/>
        <v>2159797.2105</v>
      </c>
      <c r="BM566" s="26">
        <f t="shared" si="383"/>
        <v>2159797.2105</v>
      </c>
      <c r="BN566" s="26">
        <f t="shared" si="383"/>
        <v>2159797.2105</v>
      </c>
      <c r="BO566" s="26">
        <f t="shared" si="383"/>
        <v>2159873.4529999997</v>
      </c>
      <c r="BP566" s="38">
        <f t="shared" si="375"/>
        <v>83980641.990249977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9343355.1999999993</v>
      </c>
      <c r="L568" s="26">
        <f t="shared" si="386"/>
        <v>9343471.5999999996</v>
      </c>
      <c r="M568" s="26">
        <f t="shared" si="386"/>
        <v>9343588</v>
      </c>
      <c r="N568" s="26">
        <f t="shared" si="386"/>
        <v>9343355.1999999993</v>
      </c>
      <c r="O568" s="26">
        <f t="shared" si="386"/>
        <v>9343471.5999999996</v>
      </c>
      <c r="P568" s="26">
        <f t="shared" si="386"/>
        <v>9343238.8000000007</v>
      </c>
      <c r="Q568" s="26">
        <f t="shared" si="386"/>
        <v>9343238.8000000007</v>
      </c>
      <c r="R568" s="26">
        <f t="shared" si="386"/>
        <v>9343238.8000000007</v>
      </c>
      <c r="S568" s="26">
        <f t="shared" si="386"/>
        <v>9342889.5999999996</v>
      </c>
      <c r="T568" s="26">
        <f t="shared" si="386"/>
        <v>10784202.0625</v>
      </c>
      <c r="U568" s="26">
        <f t="shared" si="386"/>
        <v>10785313.5625</v>
      </c>
      <c r="V568" s="26">
        <f t="shared" si="386"/>
        <v>10785647.125</v>
      </c>
      <c r="W568" s="26">
        <f t="shared" si="386"/>
        <v>10785661.75</v>
      </c>
      <c r="X568" s="26">
        <f t="shared" si="386"/>
        <v>10786000.375</v>
      </c>
      <c r="Y568" s="26">
        <f t="shared" si="386"/>
        <v>10786334.6875</v>
      </c>
      <c r="Z568" s="26">
        <f t="shared" si="386"/>
        <v>9785661.75</v>
      </c>
      <c r="AA568" s="26">
        <f t="shared" si="386"/>
        <v>9786000.375</v>
      </c>
      <c r="AB568" s="26">
        <f t="shared" si="386"/>
        <v>9785327.4375</v>
      </c>
      <c r="AC568" s="26">
        <f t="shared" si="386"/>
        <v>9785327.4375</v>
      </c>
      <c r="AD568" s="26">
        <f t="shared" si="386"/>
        <v>9785327.4375</v>
      </c>
      <c r="AE568" s="26">
        <f t="shared" si="386"/>
        <v>9784209.375</v>
      </c>
      <c r="AF568" s="26">
        <f t="shared" si="386"/>
        <v>8238120.3125</v>
      </c>
      <c r="AG568" s="26">
        <f t="shared" si="386"/>
        <v>8235447.5</v>
      </c>
      <c r="AH568" s="26">
        <f t="shared" si="386"/>
        <v>8234555.0750000002</v>
      </c>
      <c r="AI568" s="26">
        <f t="shared" si="386"/>
        <v>8234571.0499999998</v>
      </c>
      <c r="AJ568" s="26">
        <f t="shared" si="386"/>
        <v>8233833.9874999998</v>
      </c>
      <c r="AK568" s="26">
        <f t="shared" si="386"/>
        <v>8232941.6749999998</v>
      </c>
      <c r="AL568" s="26">
        <f t="shared" si="386"/>
        <v>8234571.0499999998</v>
      </c>
      <c r="AM568" s="26">
        <f t="shared" ref="AM568:BO568" si="387">AM567+AM566+AM565</f>
        <v>8233833.9874999998</v>
      </c>
      <c r="AN568" s="26">
        <f t="shared" si="387"/>
        <v>8235462.7249999996</v>
      </c>
      <c r="AO568" s="26">
        <f t="shared" si="387"/>
        <v>8235462.7249999996</v>
      </c>
      <c r="AP568" s="26">
        <f t="shared" si="387"/>
        <v>8235462.7249999996</v>
      </c>
      <c r="AQ568" s="26">
        <f t="shared" si="387"/>
        <v>8238128.2999999998</v>
      </c>
      <c r="AR568" s="26">
        <f t="shared" si="387"/>
        <v>9919516.4450000003</v>
      </c>
      <c r="AS568" s="26">
        <f t="shared" si="387"/>
        <v>9917734.4000000004</v>
      </c>
      <c r="AT568" s="26">
        <f t="shared" si="387"/>
        <v>9917167.1449999996</v>
      </c>
      <c r="AU568" s="26">
        <f t="shared" si="387"/>
        <v>9917185.5949999988</v>
      </c>
      <c r="AV568" s="26">
        <f t="shared" si="387"/>
        <v>9916623.3650000002</v>
      </c>
      <c r="AW568" s="26">
        <f t="shared" si="387"/>
        <v>9916062.1849999987</v>
      </c>
      <c r="AX568" s="26">
        <f t="shared" si="387"/>
        <v>9917185.5949999988</v>
      </c>
      <c r="AY568" s="26">
        <f t="shared" si="387"/>
        <v>9916623.3650000002</v>
      </c>
      <c r="AZ568" s="26">
        <f t="shared" si="387"/>
        <v>9917751.8000000007</v>
      </c>
      <c r="BA568" s="26">
        <f t="shared" si="387"/>
        <v>9917751.8000000007</v>
      </c>
      <c r="BB568" s="26">
        <f t="shared" si="387"/>
        <v>9917751.8000000007</v>
      </c>
      <c r="BC568" s="26">
        <f t="shared" si="387"/>
        <v>9919525.6699999999</v>
      </c>
      <c r="BD568" s="26">
        <f t="shared" si="387"/>
        <v>13521655.493000001</v>
      </c>
      <c r="BE568" s="26">
        <f t="shared" si="387"/>
        <v>13521189.863</v>
      </c>
      <c r="BF568" s="26">
        <f t="shared" si="387"/>
        <v>13521048.914000001</v>
      </c>
      <c r="BG568" s="26">
        <f t="shared" si="387"/>
        <v>13521067.364</v>
      </c>
      <c r="BH568" s="26">
        <f t="shared" si="387"/>
        <v>13520901.460999999</v>
      </c>
      <c r="BI568" s="26">
        <f t="shared" si="387"/>
        <v>13520770.262</v>
      </c>
      <c r="BJ568" s="26">
        <f t="shared" si="387"/>
        <v>13521067.364</v>
      </c>
      <c r="BK568" s="26">
        <f t="shared" si="387"/>
        <v>13520901.460999999</v>
      </c>
      <c r="BL568" s="26">
        <f t="shared" si="387"/>
        <v>13521207.263</v>
      </c>
      <c r="BM568" s="26">
        <f t="shared" si="387"/>
        <v>13521207.263</v>
      </c>
      <c r="BN568" s="26">
        <f t="shared" si="387"/>
        <v>13521207.263</v>
      </c>
      <c r="BO568" s="26">
        <f t="shared" si="387"/>
        <v>13521664.718</v>
      </c>
      <c r="BP568" s="38">
        <f>SUM(H568:BO568)</f>
        <v>615629291.94150019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112117119.59999998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123425013.375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98822391.112499967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119010879.16499998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162253888.68899998</v>
      </c>
      <c r="BP569" s="38">
        <f>SUM(H569:BO569)</f>
        <v>615629291.94149983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9343355.1999999993</v>
      </c>
      <c r="L570" s="40">
        <f t="shared" si="388"/>
        <v>9343471.5999999996</v>
      </c>
      <c r="M570" s="40">
        <f t="shared" si="388"/>
        <v>9343588</v>
      </c>
      <c r="N570" s="40">
        <f t="shared" si="388"/>
        <v>9343355.1999999993</v>
      </c>
      <c r="O570" s="40">
        <f t="shared" si="388"/>
        <v>9343471.5999999996</v>
      </c>
      <c r="P570" s="40">
        <f t="shared" si="388"/>
        <v>9343238.8000000007</v>
      </c>
      <c r="Q570" s="40">
        <f t="shared" si="388"/>
        <v>9343238.8000000007</v>
      </c>
      <c r="R570" s="40">
        <f t="shared" si="388"/>
        <v>9343238.8000000007</v>
      </c>
      <c r="S570" s="40">
        <f t="shared" si="388"/>
        <v>9342889.5999999996</v>
      </c>
      <c r="T570" s="40">
        <f t="shared" si="388"/>
        <v>10784202.0625</v>
      </c>
      <c r="U570" s="40">
        <f t="shared" si="388"/>
        <v>10785313.5625</v>
      </c>
      <c r="V570" s="40">
        <f t="shared" si="388"/>
        <v>10785647.125</v>
      </c>
      <c r="W570" s="40">
        <f t="shared" si="388"/>
        <v>10785661.75</v>
      </c>
      <c r="X570" s="40">
        <f t="shared" si="388"/>
        <v>10786000.375</v>
      </c>
      <c r="Y570" s="40">
        <f t="shared" si="388"/>
        <v>10786334.6875</v>
      </c>
      <c r="Z570" s="40">
        <f t="shared" si="388"/>
        <v>9785661.75</v>
      </c>
      <c r="AA570" s="40">
        <f t="shared" si="388"/>
        <v>9786000.375</v>
      </c>
      <c r="AB570" s="40">
        <f t="shared" si="388"/>
        <v>9785327.4375</v>
      </c>
      <c r="AC570" s="40">
        <f t="shared" si="388"/>
        <v>9785327.4375</v>
      </c>
      <c r="AD570" s="40">
        <f t="shared" si="388"/>
        <v>9785327.4375</v>
      </c>
      <c r="AE570" s="40">
        <f t="shared" si="388"/>
        <v>9784209.375</v>
      </c>
      <c r="AF570" s="40">
        <f t="shared" si="388"/>
        <v>8238120.3125</v>
      </c>
      <c r="AG570" s="40">
        <f t="shared" si="388"/>
        <v>8235447.5</v>
      </c>
      <c r="AH570" s="40">
        <f t="shared" si="388"/>
        <v>8234555.0750000002</v>
      </c>
      <c r="AI570" s="40">
        <f t="shared" si="388"/>
        <v>8234571.0499999998</v>
      </c>
      <c r="AJ570" s="40">
        <f t="shared" si="388"/>
        <v>8233833.9874999998</v>
      </c>
      <c r="AK570" s="40">
        <f t="shared" si="388"/>
        <v>8232941.6749999998</v>
      </c>
      <c r="AL570" s="40">
        <f t="shared" si="388"/>
        <v>8234571.0499999998</v>
      </c>
      <c r="AM570" s="40">
        <f t="shared" ref="AM570:BO570" si="389">AM553+AM380+AM297+AM232</f>
        <v>8233833.9874999998</v>
      </c>
      <c r="AN570" s="40">
        <f t="shared" si="389"/>
        <v>8235462.7249999996</v>
      </c>
      <c r="AO570" s="40">
        <f t="shared" si="389"/>
        <v>8235462.7249999996</v>
      </c>
      <c r="AP570" s="40">
        <f t="shared" si="389"/>
        <v>8235462.7249999996</v>
      </c>
      <c r="AQ570" s="40">
        <f t="shared" si="389"/>
        <v>8238128.2999999998</v>
      </c>
      <c r="AR570" s="40">
        <f t="shared" si="389"/>
        <v>9919516.4450000003</v>
      </c>
      <c r="AS570" s="40">
        <f t="shared" si="389"/>
        <v>9917734.4000000004</v>
      </c>
      <c r="AT570" s="40">
        <f t="shared" si="389"/>
        <v>9917167.1449999996</v>
      </c>
      <c r="AU570" s="40">
        <f t="shared" si="389"/>
        <v>9917185.5949999988</v>
      </c>
      <c r="AV570" s="40">
        <f t="shared" si="389"/>
        <v>9916623.3650000002</v>
      </c>
      <c r="AW570" s="40">
        <f t="shared" si="389"/>
        <v>9916062.1849999987</v>
      </c>
      <c r="AX570" s="40">
        <f t="shared" si="389"/>
        <v>9917185.5949999988</v>
      </c>
      <c r="AY570" s="40">
        <f t="shared" si="389"/>
        <v>9916623.3650000002</v>
      </c>
      <c r="AZ570" s="40">
        <f t="shared" si="389"/>
        <v>9917751.8000000007</v>
      </c>
      <c r="BA570" s="40">
        <f t="shared" si="389"/>
        <v>9917751.8000000007</v>
      </c>
      <c r="BB570" s="40">
        <f t="shared" si="389"/>
        <v>9917751.8000000007</v>
      </c>
      <c r="BC570" s="40">
        <f t="shared" si="389"/>
        <v>9919525.6699999999</v>
      </c>
      <c r="BD570" s="40">
        <f t="shared" si="389"/>
        <v>13521655.492999999</v>
      </c>
      <c r="BE570" s="40">
        <f t="shared" si="389"/>
        <v>13521189.863</v>
      </c>
      <c r="BF570" s="40">
        <f t="shared" si="389"/>
        <v>13521048.913999999</v>
      </c>
      <c r="BG570" s="40">
        <f t="shared" si="389"/>
        <v>13521067.364</v>
      </c>
      <c r="BH570" s="40">
        <f t="shared" si="389"/>
        <v>13520901.460999999</v>
      </c>
      <c r="BI570" s="40">
        <f t="shared" si="389"/>
        <v>13520770.262</v>
      </c>
      <c r="BJ570" s="40">
        <f t="shared" si="389"/>
        <v>13521067.364</v>
      </c>
      <c r="BK570" s="40">
        <f t="shared" si="389"/>
        <v>13520901.460999999</v>
      </c>
      <c r="BL570" s="40">
        <f t="shared" si="389"/>
        <v>13521207.263</v>
      </c>
      <c r="BM570" s="40">
        <f t="shared" si="389"/>
        <v>13521207.263</v>
      </c>
      <c r="BN570" s="40">
        <f t="shared" si="389"/>
        <v>13521207.263</v>
      </c>
      <c r="BO570" s="40">
        <f t="shared" si="389"/>
        <v>13521664.717999998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52806693</v>
      </c>
      <c r="C7" s="3">
        <f t="shared" si="0"/>
        <v>67229937.8125</v>
      </c>
      <c r="D7" s="3">
        <f t="shared" si="0"/>
        <v>76727752.59375</v>
      </c>
      <c r="E7" s="3">
        <f t="shared" si="0"/>
        <v>93551492.637500003</v>
      </c>
      <c r="F7" s="3">
        <f t="shared" si="0"/>
        <v>129587333.90749998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94806693</v>
      </c>
      <c r="C9" s="3">
        <f t="shared" si="0"/>
        <v>103229937.8125</v>
      </c>
      <c r="D9" s="3">
        <f t="shared" si="0"/>
        <v>76727752.59375</v>
      </c>
      <c r="E9" s="3">
        <f t="shared" si="0"/>
        <v>93551492.637500003</v>
      </c>
      <c r="F9" s="3">
        <f t="shared" si="0"/>
        <v>129587333.90749998</v>
      </c>
    </row>
    <row r="10" spans="1:102" x14ac:dyDescent="0.15">
      <c r="A10" s="2" t="s">
        <v>4</v>
      </c>
      <c r="B10" s="3">
        <f t="shared" si="0"/>
        <v>10561338.6</v>
      </c>
      <c r="C10" s="3">
        <f t="shared" si="0"/>
        <v>13445987.5625</v>
      </c>
      <c r="D10" s="3">
        <f t="shared" si="0"/>
        <v>15345550.518749999</v>
      </c>
      <c r="E10" s="3">
        <f t="shared" si="0"/>
        <v>18710298.527500004</v>
      </c>
      <c r="F10" s="3">
        <f t="shared" si="0"/>
        <v>25917466.781499997</v>
      </c>
    </row>
    <row r="11" spans="1:102" x14ac:dyDescent="0.15">
      <c r="A11" s="5" t="s">
        <v>3</v>
      </c>
      <c r="B11" s="4">
        <f>B10/B9</f>
        <v>0.11139866043001836</v>
      </c>
      <c r="C11" s="4">
        <f>C10/C9</f>
        <v>0.13025279146174049</v>
      </c>
      <c r="D11" s="4">
        <f>D10/D9</f>
        <v>0.19999999999999998</v>
      </c>
      <c r="E11" s="4">
        <f>E10/E9</f>
        <v>0.20000000000000004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7.1187885437581921E-2</v>
      </c>
      <c r="C13" s="4">
        <f>C12/C9</f>
        <v>6.5379173358203466E-2</v>
      </c>
      <c r="D13" s="4">
        <f>D12/D9</f>
        <v>8.7961497265980904E-2</v>
      </c>
      <c r="E13" s="4">
        <f>E12/E9</f>
        <v>7.2143028504653026E-2</v>
      </c>
      <c r="F13" s="4">
        <f>F12/F9</f>
        <v>5.2081386324511696E-2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112117119.60000001</v>
      </c>
      <c r="C14" s="3">
        <f>C28+C42+C56+C70</f>
        <v>123425013.375</v>
      </c>
      <c r="D14" s="3">
        <f>D28+D42+D56+D70</f>
        <v>98822391.112500012</v>
      </c>
      <c r="E14" s="3">
        <f>E28+E42+E56+E70</f>
        <v>119010879.16499999</v>
      </c>
      <c r="F14" s="3">
        <f>F28+F42+F56+F70</f>
        <v>162253888.68899998</v>
      </c>
      <c r="G14" s="1">
        <f>SUM(B14:F14)</f>
        <v>615629291.94150007</v>
      </c>
      <c r="H14" s="1">
        <f>+F28+F42+F56+F70</f>
        <v>162253888.68899998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24006693</v>
      </c>
      <c r="C21" s="26">
        <f>STAFF_CWS!AE211</f>
        <v>33629937.8125</v>
      </c>
      <c r="D21" s="26">
        <f>STAFF_CWS!AQ211</f>
        <v>43127752.59375</v>
      </c>
      <c r="E21" s="26">
        <f>STAFF_CWS!BC211</f>
        <v>52751492.637500003</v>
      </c>
      <c r="F21" s="26">
        <f>STAFF_CWS!BO211</f>
        <v>81587333.907499984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24006693</v>
      </c>
      <c r="C23" s="26">
        <f>STAFF_CWS!AE215</f>
        <v>33629937.8125</v>
      </c>
      <c r="D23" s="26">
        <f>STAFF_CWS!AQ215</f>
        <v>43127752.59375</v>
      </c>
      <c r="E23" s="26">
        <f>STAFF_CWS!BC215</f>
        <v>52751492.637500003</v>
      </c>
      <c r="F23" s="26">
        <f>STAFF_CWS!BO215</f>
        <v>81587333.907499984</v>
      </c>
    </row>
    <row r="24" spans="1:102" x14ac:dyDescent="0.15">
      <c r="A24" s="2" t="s">
        <v>4</v>
      </c>
      <c r="B24" s="26">
        <f>STAFF_CWS!S225</f>
        <v>4801338.5999999996</v>
      </c>
      <c r="C24" s="26">
        <f>STAFF_CWS!AE225</f>
        <v>6725987.5625</v>
      </c>
      <c r="D24" s="26">
        <f>STAFF_CWS!AQ225</f>
        <v>8625550.5187499989</v>
      </c>
      <c r="E24" s="26">
        <f>STAFF_CWS!BC225</f>
        <v>10550298.527500002</v>
      </c>
      <c r="F24" s="26">
        <f>STAFF_CWS!BO225</f>
        <v>16317466.781499999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</v>
      </c>
      <c r="D25" s="4">
        <f>D24/D23</f>
        <v>0.19999999999999998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0.1405667994338079</v>
      </c>
      <c r="C27" s="4">
        <f>C26/C23</f>
        <v>0.10034345049385453</v>
      </c>
      <c r="D27" s="4">
        <f>D26/D23</f>
        <v>7.8245301390664934E-2</v>
      </c>
      <c r="E27" s="4">
        <f>E26/E23</f>
        <v>6.3970587964009618E-2</v>
      </c>
      <c r="F27" s="4">
        <f>F26/F23</f>
        <v>4.1361126027551098E-2</v>
      </c>
    </row>
    <row r="28" spans="1:102" x14ac:dyDescent="0.15">
      <c r="A28" s="2" t="s">
        <v>0</v>
      </c>
      <c r="B28" s="26">
        <f>STAFF_CWS!S233</f>
        <v>32182575.600000005</v>
      </c>
      <c r="C28" s="26">
        <f>STAFF_CWS!AE233</f>
        <v>43730469.375</v>
      </c>
      <c r="D28" s="26">
        <f>STAFF_CWS!AQ233</f>
        <v>55127847.112500004</v>
      </c>
      <c r="E28" s="26">
        <f>STAFF_CWS!BC233</f>
        <v>66676335.164999992</v>
      </c>
      <c r="F28" s="26">
        <f>STAFF_CWS!BO233</f>
        <v>101279344.68899998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9" t="s">
        <v>35</v>
      </c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 t="s">
        <v>36</v>
      </c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 t="s">
        <v>37</v>
      </c>
      <c r="AB1" s="369"/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 t="s">
        <v>38</v>
      </c>
      <c r="AN1" s="369"/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 t="s">
        <v>39</v>
      </c>
      <c r="AZ1" s="369"/>
      <c r="BA1" s="369"/>
      <c r="BB1" s="369"/>
      <c r="BC1" s="369"/>
      <c r="BD1" s="369"/>
      <c r="BE1" s="369"/>
      <c r="BF1" s="369"/>
      <c r="BG1" s="369"/>
      <c r="BH1" s="369"/>
      <c r="BI1" s="369"/>
      <c r="BJ1" s="369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9" t="s">
        <v>151</v>
      </c>
      <c r="B5" s="369"/>
    </row>
    <row r="6" spans="1:63" x14ac:dyDescent="0.15">
      <c r="C6" s="369" t="s">
        <v>35</v>
      </c>
      <c r="D6" s="369"/>
      <c r="E6" s="369"/>
      <c r="F6" s="369"/>
      <c r="G6" s="369"/>
      <c r="H6" s="369"/>
      <c r="I6" s="369"/>
      <c r="J6" s="369"/>
      <c r="K6" s="369"/>
      <c r="L6" s="369"/>
      <c r="M6" s="369"/>
      <c r="N6" s="369"/>
      <c r="O6" s="369" t="s">
        <v>36</v>
      </c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 t="s">
        <v>37</v>
      </c>
      <c r="AB6" s="369"/>
      <c r="AC6" s="369"/>
      <c r="AD6" s="369"/>
      <c r="AE6" s="369"/>
      <c r="AF6" s="369"/>
      <c r="AG6" s="369"/>
      <c r="AH6" s="369"/>
      <c r="AI6" s="369"/>
      <c r="AJ6" s="369"/>
      <c r="AK6" s="369"/>
      <c r="AL6" s="369"/>
      <c r="AM6" s="369" t="s">
        <v>38</v>
      </c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 t="s">
        <v>39</v>
      </c>
      <c r="AZ6" s="369"/>
      <c r="BA6" s="369"/>
      <c r="BB6" s="369"/>
      <c r="BC6" s="369"/>
      <c r="BD6" s="369"/>
      <c r="BE6" s="369"/>
      <c r="BF6" s="369"/>
      <c r="BG6" s="369"/>
      <c r="BH6" s="369"/>
      <c r="BI6" s="369"/>
      <c r="BJ6" s="369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776</v>
      </c>
      <c r="G10" s="9">
        <f>+STAFF_CWS!L562</f>
        <v>873</v>
      </c>
      <c r="H10" s="9">
        <f>+STAFF_CWS!M562</f>
        <v>970</v>
      </c>
      <c r="I10" s="9">
        <f>+STAFF_CWS!N562</f>
        <v>776</v>
      </c>
      <c r="J10" s="9">
        <f>+STAFF_CWS!O562</f>
        <v>873</v>
      </c>
      <c r="K10" s="9">
        <f>+STAFF_CWS!P562</f>
        <v>679</v>
      </c>
      <c r="L10" s="9">
        <f>+STAFF_CWS!Q562</f>
        <v>679</v>
      </c>
      <c r="M10" s="9">
        <f>+STAFF_CWS!R562</f>
        <v>679</v>
      </c>
      <c r="N10" s="9">
        <f>+STAFF_CWS!S562</f>
        <v>388</v>
      </c>
      <c r="O10" s="9">
        <f>+STAFF_CWS!T562</f>
        <v>1481.71875</v>
      </c>
      <c r="P10" s="9">
        <f>+STAFF_CWS!U562</f>
        <v>2407.96875</v>
      </c>
      <c r="Q10" s="9">
        <f>+STAFF_CWS!V562</f>
        <v>2685.9375</v>
      </c>
      <c r="R10" s="9">
        <f>+STAFF_CWS!W562</f>
        <v>2698.125</v>
      </c>
      <c r="S10" s="9">
        <f>+STAFF_CWS!X562</f>
        <v>2980.3125</v>
      </c>
      <c r="T10" s="9">
        <f>+STAFF_CWS!Y562</f>
        <v>3258.90625</v>
      </c>
      <c r="U10" s="9">
        <f>+STAFF_CWS!Z562</f>
        <v>2698.125</v>
      </c>
      <c r="V10" s="9">
        <f>+STAFF_CWS!AA562</f>
        <v>2980.3125</v>
      </c>
      <c r="W10" s="9">
        <f>+STAFF_CWS!AB562</f>
        <v>2419.53125</v>
      </c>
      <c r="X10" s="9">
        <f>+STAFF_CWS!AC562</f>
        <v>2419.53125</v>
      </c>
      <c r="Y10" s="9">
        <f>+STAFF_CWS!AD562</f>
        <v>2419.53125</v>
      </c>
      <c r="Z10" s="9">
        <f>+STAFF_CWS!AE562</f>
        <v>1487.8125</v>
      </c>
      <c r="AA10" s="9">
        <f>+STAFF_CWS!AF562</f>
        <v>-3586.40625</v>
      </c>
      <c r="AB10" s="9">
        <f>+STAFF_CWS!AG562</f>
        <v>-5813.75</v>
      </c>
      <c r="AC10" s="9">
        <f>+STAFF_CWS!AH562</f>
        <v>-6557.4375</v>
      </c>
      <c r="AD10" s="9">
        <f>+STAFF_CWS!AI562</f>
        <v>-6544.125</v>
      </c>
      <c r="AE10" s="9">
        <f>+STAFF_CWS!AJ562</f>
        <v>-7158.34375</v>
      </c>
      <c r="AF10" s="9">
        <f>+STAFF_CWS!AK562</f>
        <v>-7901.9375</v>
      </c>
      <c r="AG10" s="9">
        <f>+STAFF_CWS!AL562</f>
        <v>-6544.125</v>
      </c>
      <c r="AH10" s="9">
        <f>+STAFF_CWS!AM562</f>
        <v>-7158.34375</v>
      </c>
      <c r="AI10" s="9">
        <f>+STAFF_CWS!AN562</f>
        <v>-5801.0625</v>
      </c>
      <c r="AJ10" s="9">
        <f>+STAFF_CWS!AO562</f>
        <v>-5801.0625</v>
      </c>
      <c r="AK10" s="9">
        <f>+STAFF_CWS!AP562</f>
        <v>-5801.0625</v>
      </c>
      <c r="AL10" s="9">
        <f>+STAFF_CWS!AQ562</f>
        <v>-3579.75</v>
      </c>
      <c r="AM10" s="9">
        <f>+STAFF_CWS!AR562</f>
        <v>-2422.9625000000001</v>
      </c>
      <c r="AN10" s="9">
        <f>+STAFF_CWS!AS562</f>
        <v>-3908</v>
      </c>
      <c r="AO10" s="9">
        <f>+STAFF_CWS!AT562</f>
        <v>-4380.7125000000005</v>
      </c>
      <c r="AP10" s="9">
        <f>+STAFF_CWS!AU562</f>
        <v>-4365.3375000000005</v>
      </c>
      <c r="AQ10" s="9">
        <f>+STAFF_CWS!AV562</f>
        <v>-4833.8625000000002</v>
      </c>
      <c r="AR10" s="9">
        <f>+STAFF_CWS!AW562</f>
        <v>-5301.5125000000007</v>
      </c>
      <c r="AS10" s="9">
        <f>+STAFF_CWS!AX562</f>
        <v>-4365.3375000000005</v>
      </c>
      <c r="AT10" s="9">
        <f>+STAFF_CWS!AY562</f>
        <v>-4833.8625000000002</v>
      </c>
      <c r="AU10" s="9">
        <f>+STAFF_CWS!AZ562</f>
        <v>-3893.5</v>
      </c>
      <c r="AV10" s="9">
        <f>+STAFF_CWS!BA562</f>
        <v>-3893.5</v>
      </c>
      <c r="AW10" s="9">
        <f>+STAFF_CWS!BB562</f>
        <v>-3893.5</v>
      </c>
      <c r="AX10" s="9">
        <f>+STAFF_CWS!BC562</f>
        <v>-2415.2750000000001</v>
      </c>
      <c r="AY10" s="9">
        <f>+STAFF_CWS!BD562</f>
        <v>-640.4224999999999</v>
      </c>
      <c r="AZ10" s="9">
        <f>+STAFF_CWS!BE562</f>
        <v>-1028.4474999999991</v>
      </c>
      <c r="BA10" s="9">
        <f>+STAFF_CWS!BF562</f>
        <v>-1145.9050000000004</v>
      </c>
      <c r="BB10" s="9">
        <f>+STAFF_CWS!BG562</f>
        <v>-1130.5300000000004</v>
      </c>
      <c r="BC10" s="9">
        <f>+STAFF_CWS!BH562</f>
        <v>-1268.7824999999998</v>
      </c>
      <c r="BD10" s="9">
        <f>+STAFF_CWS!BI562</f>
        <v>-1378.1149999999996</v>
      </c>
      <c r="BE10" s="9">
        <f>+STAFF_CWS!BJ562</f>
        <v>-1130.5300000000004</v>
      </c>
      <c r="BF10" s="9">
        <f>+STAFF_CWS!BK562</f>
        <v>-1268.7824999999998</v>
      </c>
      <c r="BG10" s="9">
        <f>+STAFF_CWS!BL562</f>
        <v>-1013.9474999999992</v>
      </c>
      <c r="BH10" s="9">
        <f>+STAFF_CWS!BM562</f>
        <v>-1013.9474999999992</v>
      </c>
      <c r="BI10" s="9">
        <f>+STAFF_CWS!BN562</f>
        <v>-1013.9474999999992</v>
      </c>
      <c r="BJ10" s="9">
        <f>+STAFF_CWS!BO562</f>
        <v>-632.7349999999999</v>
      </c>
      <c r="BK10" s="37">
        <f>SUM(C10:BJ10)</f>
        <v>-96790.048749999987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4400776</v>
      </c>
      <c r="G11" s="9">
        <f t="shared" si="0"/>
        <v>4400873</v>
      </c>
      <c r="H11" s="9">
        <f t="shared" si="0"/>
        <v>4400970</v>
      </c>
      <c r="I11" s="9">
        <f t="shared" si="0"/>
        <v>4400776</v>
      </c>
      <c r="J11" s="9">
        <f t="shared" si="0"/>
        <v>4400873</v>
      </c>
      <c r="K11" s="9">
        <f t="shared" si="0"/>
        <v>4400679</v>
      </c>
      <c r="L11" s="9">
        <f t="shared" si="0"/>
        <v>4400679</v>
      </c>
      <c r="M11" s="9">
        <f t="shared" si="0"/>
        <v>4400679</v>
      </c>
      <c r="N11" s="9">
        <f t="shared" si="0"/>
        <v>4400388</v>
      </c>
      <c r="O11" s="9">
        <f t="shared" si="0"/>
        <v>5601481.71875</v>
      </c>
      <c r="P11" s="9">
        <f t="shared" si="0"/>
        <v>5602407.96875</v>
      </c>
      <c r="Q11" s="9">
        <f t="shared" si="0"/>
        <v>5602685.9375</v>
      </c>
      <c r="R11" s="9">
        <f t="shared" si="0"/>
        <v>5602698.125</v>
      </c>
      <c r="S11" s="9">
        <f t="shared" si="0"/>
        <v>5602980.3125</v>
      </c>
      <c r="T11" s="9">
        <f t="shared" si="0"/>
        <v>5603258.90625</v>
      </c>
      <c r="U11" s="9">
        <f t="shared" si="0"/>
        <v>5602698.125</v>
      </c>
      <c r="V11" s="9">
        <f t="shared" si="0"/>
        <v>5602980.3125</v>
      </c>
      <c r="W11" s="9">
        <f t="shared" si="0"/>
        <v>5602419.53125</v>
      </c>
      <c r="X11" s="9">
        <f t="shared" si="0"/>
        <v>5602419.53125</v>
      </c>
      <c r="Y11" s="9">
        <f t="shared" si="0"/>
        <v>5602419.53125</v>
      </c>
      <c r="Z11" s="9">
        <f t="shared" si="0"/>
        <v>5601487.8125</v>
      </c>
      <c r="AA11" s="9">
        <f t="shared" si="0"/>
        <v>6396413.59375</v>
      </c>
      <c r="AB11" s="9">
        <f t="shared" si="0"/>
        <v>6394186.25</v>
      </c>
      <c r="AC11" s="9">
        <f t="shared" si="0"/>
        <v>6393442.5625</v>
      </c>
      <c r="AD11" s="9">
        <f t="shared" si="0"/>
        <v>6393455.875</v>
      </c>
      <c r="AE11" s="9">
        <f t="shared" si="0"/>
        <v>6392841.65625</v>
      </c>
      <c r="AF11" s="9">
        <f t="shared" si="0"/>
        <v>6392098.0625</v>
      </c>
      <c r="AG11" s="9">
        <f t="shared" si="0"/>
        <v>6393455.875</v>
      </c>
      <c r="AH11" s="9">
        <f t="shared" si="0"/>
        <v>6392841.65625</v>
      </c>
      <c r="AI11" s="9">
        <f t="shared" si="0"/>
        <v>6394198.9375</v>
      </c>
      <c r="AJ11" s="9">
        <f t="shared" si="0"/>
        <v>6394198.9375</v>
      </c>
      <c r="AK11" s="9">
        <f t="shared" si="0"/>
        <v>6394198.9375</v>
      </c>
      <c r="AL11" s="9">
        <f t="shared" si="0"/>
        <v>6396420.25</v>
      </c>
      <c r="AM11" s="9">
        <f t="shared" si="0"/>
        <v>7797577.0374999996</v>
      </c>
      <c r="AN11" s="9">
        <f t="shared" si="0"/>
        <v>7796092</v>
      </c>
      <c r="AO11" s="9">
        <f t="shared" si="0"/>
        <v>7795619.2874999996</v>
      </c>
      <c r="AP11" s="9">
        <f t="shared" si="0"/>
        <v>7795634.6624999996</v>
      </c>
      <c r="AQ11" s="9">
        <f t="shared" si="0"/>
        <v>7795166.1375000002</v>
      </c>
      <c r="AR11" s="9">
        <f t="shared" si="0"/>
        <v>7794698.4874999998</v>
      </c>
      <c r="AS11" s="9">
        <f t="shared" si="0"/>
        <v>7795634.6624999996</v>
      </c>
      <c r="AT11" s="9">
        <f t="shared" si="0"/>
        <v>7795166.1375000002</v>
      </c>
      <c r="AU11" s="9">
        <f t="shared" si="0"/>
        <v>7796106.5</v>
      </c>
      <c r="AV11" s="9">
        <f t="shared" si="0"/>
        <v>7796106.5</v>
      </c>
      <c r="AW11" s="9">
        <f t="shared" si="0"/>
        <v>7796106.5</v>
      </c>
      <c r="AX11" s="9">
        <f t="shared" si="0"/>
        <v>7797584.7249999996</v>
      </c>
      <c r="AY11" s="9">
        <f t="shared" si="0"/>
        <v>10799359.577500001</v>
      </c>
      <c r="AZ11" s="9">
        <f t="shared" si="0"/>
        <v>10798971.5525</v>
      </c>
      <c r="BA11" s="9">
        <f t="shared" si="0"/>
        <v>10798854.095000001</v>
      </c>
      <c r="BB11" s="9">
        <f t="shared" si="0"/>
        <v>10798869.470000001</v>
      </c>
      <c r="BC11" s="9">
        <f t="shared" si="0"/>
        <v>10798731.217499999</v>
      </c>
      <c r="BD11" s="9">
        <f t="shared" si="0"/>
        <v>10798621.885</v>
      </c>
      <c r="BE11" s="9">
        <f t="shared" si="0"/>
        <v>10798869.470000001</v>
      </c>
      <c r="BF11" s="9">
        <f t="shared" si="0"/>
        <v>10798731.217499999</v>
      </c>
      <c r="BG11" s="9">
        <f t="shared" si="0"/>
        <v>10798986.0525</v>
      </c>
      <c r="BH11" s="9">
        <f t="shared" si="0"/>
        <v>10798986.0525</v>
      </c>
      <c r="BI11" s="9">
        <f t="shared" si="0"/>
        <v>10798986.0525</v>
      </c>
      <c r="BJ11" s="9">
        <f t="shared" si="0"/>
        <v>10799367.265000001</v>
      </c>
      <c r="BK11" s="37">
        <f>SUM(BK9:BK10)</f>
        <v>419903209.95125002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9" t="s">
        <v>154</v>
      </c>
      <c r="B13" s="369"/>
    </row>
    <row r="14" spans="1:63" x14ac:dyDescent="0.15">
      <c r="C14" s="369" t="s">
        <v>35</v>
      </c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/>
      <c r="O14" s="369" t="s">
        <v>36</v>
      </c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/>
      <c r="AA14" s="369" t="s">
        <v>37</v>
      </c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/>
      <c r="AM14" s="369" t="s">
        <v>38</v>
      </c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/>
      <c r="AY14" s="369" t="s">
        <v>39</v>
      </c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  <c r="BJ14" s="369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31</vt:i4>
      </vt:variant>
    </vt:vector>
  </HeadingPairs>
  <TitlesOfParts>
    <vt:vector size="9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ObjetivoVenta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2023-04-07T16:43:42Z</dcterms:modified>
</cp:coreProperties>
</file>