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47.xml" ContentType="application/vnd.ms-excel.controlproperti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h7lin\Desktop\"/>
    </mc:Choice>
  </mc:AlternateContent>
  <xr:revisionPtr revIDLastSave="0" documentId="8_{47F4D31A-DB59-4539-B2A1-EC4C4C4C01C6}" xr6:coauthVersionLast="47" xr6:coauthVersionMax="47" xr10:uidLastSave="{00000000-0000-0000-0000-000000000000}"/>
  <bookViews>
    <workbookView xWindow="-120" yWindow="-120" windowWidth="38640" windowHeight="21120" activeTab="11" xr2:uid="{00000000-000D-0000-FFFF-FFFF00000000}"/>
  </bookViews>
  <sheets>
    <sheet name="DASHBOARD" sheetId="1" r:id="rId1"/>
    <sheet name="CALENDAR" sheetId="7" r:id="rId2"/>
    <sheet name="KANBAN" sheetId="5" r:id="rId3"/>
    <sheet name="Daily Journal" sheetId="10" r:id="rId4"/>
    <sheet name="DataTable" sheetId="11" r:id="rId5"/>
    <sheet name="MATH115" sheetId="12" r:id="rId6"/>
    <sheet name="MATH116" sheetId="13" r:id="rId7"/>
    <sheet name="CHE102" sheetId="14" r:id="rId8"/>
    <sheet name="MSE121" sheetId="15" r:id="rId9"/>
    <sheet name="MSE100" sheetId="16" r:id="rId10"/>
    <sheet name="SampleSheet" sheetId="17" r:id="rId11"/>
    <sheet name="NUM200" sheetId="66" r:id="rId12"/>
    <sheet name="HIDE CALCULATIONS" sheetId="2" state="hidden" r:id="rId13"/>
  </sheets>
  <definedNames>
    <definedName name="TEST">#REF!</definedName>
    <definedName name="TimeSpendingList">#REF!</definedName>
    <definedName name="Z_297FCC11_B73F_4A77_9AC3_8938F3FD96B8_.wvu.FilterData" localSheetId="0" hidden="1">DASHBOARD!$B$16:$W$43</definedName>
  </definedNames>
  <calcPr calcId="191029"/>
  <customWorkbookViews>
    <customWorkbookView name="Filter 1" guid="{297FCC11-B73F-4A77-9AC3-8938F3FD96B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66" l="1"/>
  <c r="E20" i="66"/>
  <c r="F20" i="66" s="1"/>
  <c r="G20" i="66" s="1"/>
  <c r="H20" i="66" s="1"/>
  <c r="E19" i="66"/>
  <c r="F19" i="66" s="1"/>
  <c r="G19" i="66" s="1"/>
  <c r="H19" i="66" s="1"/>
  <c r="E18" i="66"/>
  <c r="F18" i="66" s="1"/>
  <c r="G18" i="66" s="1"/>
  <c r="H18" i="66" s="1"/>
  <c r="E17" i="66"/>
  <c r="F17" i="66" s="1"/>
  <c r="G17" i="66" s="1"/>
  <c r="H17" i="66" s="1"/>
  <c r="E16" i="66"/>
  <c r="F16" i="66" s="1"/>
  <c r="G16" i="66" s="1"/>
  <c r="H16" i="66" s="1"/>
  <c r="E15" i="66"/>
  <c r="F15" i="66" s="1"/>
  <c r="G15" i="66" s="1"/>
  <c r="H15" i="66" s="1"/>
  <c r="E14" i="66"/>
  <c r="F14" i="66" s="1"/>
  <c r="G14" i="66" s="1"/>
  <c r="H14" i="66" s="1"/>
  <c r="E13" i="66"/>
  <c r="F13" i="66" s="1"/>
  <c r="G13" i="66" s="1"/>
  <c r="H13" i="66" s="1"/>
  <c r="E12" i="66"/>
  <c r="F12" i="66" s="1"/>
  <c r="G12" i="66" s="1"/>
  <c r="H12" i="66" s="1"/>
  <c r="E11" i="66"/>
  <c r="F11" i="66" s="1"/>
  <c r="C7" i="66"/>
  <c r="F4" i="66" a="1"/>
  <c r="F4" i="66" s="1"/>
  <c r="A1" i="66" s="1"/>
  <c r="F11" i="17"/>
  <c r="F21" i="66" l="1"/>
  <c r="G11" i="66"/>
  <c r="H11" i="66" s="1"/>
  <c r="H21" i="66" s="1"/>
  <c r="F4" i="17" a="1"/>
  <c r="F4" i="17" s="1"/>
  <c r="E11" i="17"/>
  <c r="G11" i="17"/>
  <c r="H11" i="17" s="1"/>
  <c r="E12" i="17"/>
  <c r="F12" i="17"/>
  <c r="G12" i="17" s="1"/>
  <c r="H12" i="17" s="1"/>
  <c r="E13" i="17"/>
  <c r="F13" i="17" s="1"/>
  <c r="G13" i="17" s="1"/>
  <c r="H13" i="17" s="1"/>
  <c r="E14" i="17"/>
  <c r="F14" i="17"/>
  <c r="G14" i="17" s="1"/>
  <c r="H14" i="17" s="1"/>
  <c r="E15" i="17"/>
  <c r="F15" i="17"/>
  <c r="G15" i="17" s="1"/>
  <c r="H15" i="17" s="1"/>
  <c r="E16" i="17"/>
  <c r="F16" i="17"/>
  <c r="G16" i="17" s="1"/>
  <c r="H16" i="17" s="1"/>
  <c r="E17" i="17"/>
  <c r="F17" i="17"/>
  <c r="G17" i="17" s="1"/>
  <c r="H17" i="17" s="1"/>
  <c r="E18" i="17"/>
  <c r="F18" i="17"/>
  <c r="G18" i="17" s="1"/>
  <c r="H18" i="17" s="1"/>
  <c r="E19" i="17"/>
  <c r="F19" i="17"/>
  <c r="G19" i="17" s="1"/>
  <c r="H19" i="17" s="1"/>
  <c r="E20" i="17"/>
  <c r="F20" i="17"/>
  <c r="G20" i="17" s="1"/>
  <c r="H20" i="17" s="1"/>
  <c r="C21" i="17"/>
  <c r="F4" i="16" a="1"/>
  <c r="F4" i="16" s="1"/>
  <c r="E11" i="16"/>
  <c r="F11" i="16"/>
  <c r="G11" i="16" s="1"/>
  <c r="H11" i="16" s="1"/>
  <c r="E12" i="16"/>
  <c r="F12" i="16"/>
  <c r="G12" i="16" s="1"/>
  <c r="H12" i="16" s="1"/>
  <c r="E13" i="16"/>
  <c r="F13" i="16" s="1"/>
  <c r="G13" i="16" s="1"/>
  <c r="H13" i="16" s="1"/>
  <c r="E14" i="16"/>
  <c r="F14" i="16"/>
  <c r="G14" i="16" s="1"/>
  <c r="H14" i="16" s="1"/>
  <c r="E15" i="16"/>
  <c r="F15" i="16"/>
  <c r="G15" i="16" s="1"/>
  <c r="H15" i="16" s="1"/>
  <c r="E16" i="16"/>
  <c r="F16" i="16"/>
  <c r="G16" i="16" s="1"/>
  <c r="H16" i="16" s="1"/>
  <c r="E17" i="16"/>
  <c r="F17" i="16"/>
  <c r="G17" i="16" s="1"/>
  <c r="H17" i="16" s="1"/>
  <c r="E18" i="16"/>
  <c r="F18" i="16"/>
  <c r="G18" i="16" s="1"/>
  <c r="H18" i="16" s="1"/>
  <c r="E19" i="16"/>
  <c r="F19" i="16"/>
  <c r="G19" i="16" s="1"/>
  <c r="H19" i="16" s="1"/>
  <c r="E20" i="16"/>
  <c r="F20" i="16"/>
  <c r="G20" i="16" s="1"/>
  <c r="H20" i="16" s="1"/>
  <c r="C21" i="16"/>
  <c r="F4" i="15" a="1"/>
  <c r="F4" i="15" s="1"/>
  <c r="E11" i="15"/>
  <c r="F11" i="15"/>
  <c r="G11" i="15" s="1"/>
  <c r="H11" i="15" s="1"/>
  <c r="E12" i="15"/>
  <c r="F12" i="15"/>
  <c r="G12" i="15" s="1"/>
  <c r="H12" i="15" s="1"/>
  <c r="E13" i="15"/>
  <c r="F13" i="15"/>
  <c r="G13" i="15" s="1"/>
  <c r="H13" i="15" s="1"/>
  <c r="E14" i="15"/>
  <c r="F14" i="15"/>
  <c r="G14" i="15" s="1"/>
  <c r="H14" i="15" s="1"/>
  <c r="E15" i="15"/>
  <c r="F15" i="15"/>
  <c r="G15" i="15" s="1"/>
  <c r="H15" i="15" s="1"/>
  <c r="E16" i="15"/>
  <c r="F16" i="15"/>
  <c r="G16" i="15" s="1"/>
  <c r="H16" i="15" s="1"/>
  <c r="E17" i="15"/>
  <c r="F17" i="15"/>
  <c r="G17" i="15" s="1"/>
  <c r="H17" i="15" s="1"/>
  <c r="E18" i="15"/>
  <c r="F18" i="15"/>
  <c r="G18" i="15" s="1"/>
  <c r="H18" i="15" s="1"/>
  <c r="E19" i="15"/>
  <c r="F19" i="15"/>
  <c r="G19" i="15" s="1"/>
  <c r="H19" i="15" s="1"/>
  <c r="E20" i="15"/>
  <c r="F20" i="15"/>
  <c r="G20" i="15" s="1"/>
  <c r="H20" i="15" s="1"/>
  <c r="C21" i="15"/>
  <c r="F4" i="14" a="1"/>
  <c r="F4" i="14" s="1"/>
  <c r="E11" i="14"/>
  <c r="F11" i="14"/>
  <c r="G11" i="14" s="1"/>
  <c r="H11" i="14" s="1"/>
  <c r="E12" i="14"/>
  <c r="F12" i="14"/>
  <c r="G12" i="14" s="1"/>
  <c r="H12" i="14" s="1"/>
  <c r="E13" i="14"/>
  <c r="F13" i="14"/>
  <c r="G13" i="14" s="1"/>
  <c r="H13" i="14" s="1"/>
  <c r="E14" i="14"/>
  <c r="F14" i="14"/>
  <c r="G14" i="14" s="1"/>
  <c r="H14" i="14" s="1"/>
  <c r="E15" i="14"/>
  <c r="F15" i="14"/>
  <c r="G15" i="14" s="1"/>
  <c r="H15" i="14" s="1"/>
  <c r="E16" i="14"/>
  <c r="F16" i="14"/>
  <c r="G16" i="14" s="1"/>
  <c r="H16" i="14" s="1"/>
  <c r="E17" i="14"/>
  <c r="F17" i="14"/>
  <c r="G17" i="14" s="1"/>
  <c r="H17" i="14" s="1"/>
  <c r="E18" i="14"/>
  <c r="F18" i="14"/>
  <c r="G18" i="14" s="1"/>
  <c r="H18" i="14" s="1"/>
  <c r="E19" i="14"/>
  <c r="F19" i="14"/>
  <c r="G19" i="14" s="1"/>
  <c r="H19" i="14" s="1"/>
  <c r="E20" i="14"/>
  <c r="F20" i="14"/>
  <c r="G20" i="14" s="1"/>
  <c r="H20" i="14" s="1"/>
  <c r="C21" i="14"/>
  <c r="F21" i="14"/>
  <c r="F4" i="13" a="1"/>
  <c r="F4" i="13" s="1"/>
  <c r="E11" i="13"/>
  <c r="F11" i="13"/>
  <c r="G11" i="13" s="1"/>
  <c r="H11" i="13" s="1"/>
  <c r="E12" i="13"/>
  <c r="F12" i="13"/>
  <c r="G12" i="13" s="1"/>
  <c r="H12" i="13" s="1"/>
  <c r="E13" i="13"/>
  <c r="F13" i="13"/>
  <c r="G13" i="13" s="1"/>
  <c r="H13" i="13" s="1"/>
  <c r="E14" i="13"/>
  <c r="F14" i="13"/>
  <c r="G14" i="13" s="1"/>
  <c r="H14" i="13" s="1"/>
  <c r="E15" i="13"/>
  <c r="F15" i="13"/>
  <c r="G15" i="13" s="1"/>
  <c r="H15" i="13" s="1"/>
  <c r="E16" i="13"/>
  <c r="F16" i="13"/>
  <c r="G16" i="13" s="1"/>
  <c r="H16" i="13" s="1"/>
  <c r="E17" i="13"/>
  <c r="F17" i="13"/>
  <c r="G17" i="13" s="1"/>
  <c r="H17" i="13" s="1"/>
  <c r="E18" i="13"/>
  <c r="F18" i="13"/>
  <c r="G18" i="13" s="1"/>
  <c r="H18" i="13" s="1"/>
  <c r="E19" i="13"/>
  <c r="F19" i="13"/>
  <c r="G19" i="13" s="1"/>
  <c r="H19" i="13" s="1"/>
  <c r="E20" i="13"/>
  <c r="F20" i="13"/>
  <c r="G20" i="13" s="1"/>
  <c r="H20" i="13" s="1"/>
  <c r="C21" i="13"/>
  <c r="F21" i="13"/>
  <c r="F4" i="12" a="1"/>
  <c r="F4" i="12" s="1"/>
  <c r="E11" i="12"/>
  <c r="F11" i="12" s="1"/>
  <c r="G11" i="12" s="1"/>
  <c r="H11" i="12" s="1"/>
  <c r="E12" i="12"/>
  <c r="F12" i="12" s="1"/>
  <c r="G12" i="12" s="1"/>
  <c r="H12" i="12" s="1"/>
  <c r="E13" i="12"/>
  <c r="F13" i="12" s="1"/>
  <c r="G13" i="12" s="1"/>
  <c r="H13" i="12" s="1"/>
  <c r="E14" i="12"/>
  <c r="F14" i="12" s="1"/>
  <c r="G14" i="12" s="1"/>
  <c r="H14" i="12" s="1"/>
  <c r="E15" i="12"/>
  <c r="F15" i="12" s="1"/>
  <c r="G15" i="12" s="1"/>
  <c r="H15" i="12" s="1"/>
  <c r="E16" i="12"/>
  <c r="F16" i="12" s="1"/>
  <c r="G16" i="12" s="1"/>
  <c r="H16" i="12" s="1"/>
  <c r="E17" i="12"/>
  <c r="F17" i="12" s="1"/>
  <c r="G17" i="12" s="1"/>
  <c r="H17" i="12" s="1"/>
  <c r="E18" i="12"/>
  <c r="F18" i="12"/>
  <c r="G18" i="12" s="1"/>
  <c r="H18" i="12" s="1"/>
  <c r="E19" i="12"/>
  <c r="F19" i="12"/>
  <c r="G19" i="12" s="1"/>
  <c r="H19" i="12" s="1"/>
  <c r="E20" i="12"/>
  <c r="F20" i="12"/>
  <c r="G20" i="12" s="1"/>
  <c r="H20" i="12" s="1"/>
  <c r="C21" i="12"/>
  <c r="G9" i="11" a="1"/>
  <c r="E9" i="11" a="1"/>
  <c r="D9" i="11" a="1"/>
  <c r="C4" i="11" a="1"/>
  <c r="G9" i="11" l="1"/>
  <c r="E9" i="11"/>
  <c r="F21" i="17"/>
  <c r="H21" i="17"/>
  <c r="H21" i="16"/>
  <c r="F21" i="16"/>
  <c r="H21" i="15"/>
  <c r="F21" i="15"/>
  <c r="H21" i="14"/>
  <c r="H21" i="13"/>
  <c r="H21" i="12"/>
  <c r="F21" i="12"/>
  <c r="D9" i="11"/>
  <c r="C4" i="11"/>
  <c r="D4" i="11" a="1"/>
  <c r="A1" i="17" l="1"/>
  <c r="C7" i="17"/>
  <c r="A1" i="16"/>
  <c r="C7" i="16"/>
  <c r="A1" i="15"/>
  <c r="C7" i="15"/>
  <c r="A1" i="14"/>
  <c r="C7" i="14"/>
  <c r="A1" i="13"/>
  <c r="C7" i="13"/>
  <c r="A1" i="12"/>
  <c r="C7" i="12"/>
  <c r="D4" i="11"/>
  <c r="E4" i="11" a="1"/>
  <c r="F4" i="11" a="1"/>
  <c r="D5" i="11" a="1"/>
  <c r="C5" i="11" a="1"/>
  <c r="G4" i="11" a="1"/>
  <c r="C5" i="11" l="1"/>
  <c r="G4" i="11"/>
  <c r="E4" i="11"/>
  <c r="F4" i="11"/>
  <c r="D5" i="11"/>
  <c r="C6" i="11" a="1"/>
  <c r="D6" i="11" a="1"/>
  <c r="F5" i="11" a="1"/>
  <c r="G5" i="11" a="1"/>
  <c r="E5" i="11" a="1"/>
  <c r="C6" i="11" l="1"/>
  <c r="F5" i="11"/>
  <c r="G5" i="11"/>
  <c r="E5" i="11"/>
  <c r="D6" i="11"/>
  <c r="F6" i="11" a="1"/>
  <c r="G6" i="11" a="1"/>
  <c r="D7" i="11" a="1"/>
  <c r="E6" i="11" a="1"/>
  <c r="C7" i="11" a="1"/>
  <c r="F6" i="11" l="1"/>
  <c r="G6" i="11"/>
  <c r="C7" i="11"/>
  <c r="E6" i="11"/>
  <c r="D7" i="11"/>
  <c r="D8" i="11" a="1"/>
  <c r="E7" i="11" a="1"/>
  <c r="F7" i="11" a="1"/>
  <c r="G7" i="11" a="1"/>
  <c r="C8" i="11" a="1"/>
  <c r="C8" i="11" l="1"/>
  <c r="F7" i="11"/>
  <c r="E7" i="11"/>
  <c r="G7" i="11"/>
  <c r="D8" i="11"/>
  <c r="F9" i="11" a="1"/>
  <c r="D10" i="11" a="1"/>
  <c r="G8" i="11" a="1"/>
  <c r="E8" i="11" a="1"/>
  <c r="C10" i="11" a="1"/>
  <c r="F8" i="11" a="1"/>
  <c r="C9" i="11" a="1"/>
  <c r="F9" i="11" l="1"/>
  <c r="C9" i="11"/>
  <c r="F8" i="11"/>
  <c r="G8" i="11"/>
  <c r="E8" i="11"/>
  <c r="C10" i="11"/>
  <c r="D10" i="11"/>
  <c r="F10" i="11" a="1"/>
  <c r="D11" i="11" a="1"/>
  <c r="C11" i="11" a="1"/>
  <c r="G10" i="11" a="1"/>
  <c r="E10" i="11" a="1"/>
  <c r="C11" i="11" l="1"/>
  <c r="F10" i="11"/>
  <c r="E10" i="11"/>
  <c r="G10" i="11"/>
  <c r="D11" i="11"/>
  <c r="E11" i="11" a="1"/>
  <c r="G11" i="11" a="1"/>
  <c r="D12" i="11" a="1"/>
  <c r="F11" i="11" a="1"/>
  <c r="C12" i="11" a="1"/>
  <c r="C12" i="11" l="1"/>
  <c r="E11" i="11"/>
  <c r="F11" i="11"/>
  <c r="G11" i="11"/>
  <c r="D12" i="11"/>
  <c r="C13" i="11" a="1"/>
  <c r="F12" i="11" a="1"/>
  <c r="D13" i="11" a="1"/>
  <c r="G12" i="11" a="1"/>
  <c r="E12" i="11" a="1"/>
  <c r="C13" i="11" l="1"/>
  <c r="F12" i="11"/>
  <c r="E12" i="11"/>
  <c r="G12" i="11"/>
  <c r="D13" i="11"/>
  <c r="F13" i="11" a="1"/>
  <c r="E13" i="11" a="1"/>
  <c r="D14" i="11" a="1"/>
  <c r="G13" i="11" a="1"/>
  <c r="C14" i="11" a="1"/>
  <c r="F13" i="11" l="1"/>
  <c r="E13" i="11"/>
  <c r="C14" i="11"/>
  <c r="G13" i="11"/>
  <c r="D14" i="11"/>
  <c r="G14" i="11" a="1"/>
  <c r="C15" i="11" a="1"/>
  <c r="F14" i="11" a="1"/>
  <c r="D15" i="11" a="1"/>
  <c r="E14" i="11" a="1"/>
  <c r="G14" i="11" l="1"/>
  <c r="C15" i="11"/>
  <c r="J7" i="11" s="1"/>
  <c r="F14" i="11"/>
  <c r="E14" i="11"/>
  <c r="J3" i="11"/>
  <c r="D15" i="11"/>
  <c r="D16" i="11" s="1"/>
  <c r="AF5" i="1" a="1"/>
  <c r="AF5" i="1" s="1"/>
  <c r="B4" i="7"/>
  <c r="C4" i="7" s="1"/>
  <c r="D4" i="7" s="1"/>
  <c r="E4" i="7" s="1"/>
  <c r="F4" i="7" s="1"/>
  <c r="G4" i="7" s="1"/>
  <c r="H4" i="7" s="1"/>
  <c r="H6" i="7" s="1"/>
  <c r="M61" i="1"/>
  <c r="M60" i="1"/>
  <c r="M59" i="1"/>
  <c r="M58" i="1"/>
  <c r="M57" i="1"/>
  <c r="M56" i="1"/>
  <c r="M55" i="1"/>
  <c r="M54" i="1"/>
  <c r="M53" i="1"/>
  <c r="M52" i="1"/>
  <c r="M51" i="1"/>
  <c r="M50" i="1"/>
  <c r="M49" i="1"/>
  <c r="M48" i="1"/>
  <c r="M47" i="1"/>
  <c r="M46" i="1"/>
  <c r="M45" i="1"/>
  <c r="M44" i="1"/>
  <c r="M43" i="1"/>
  <c r="M42" i="1"/>
  <c r="M41" i="1"/>
  <c r="M40" i="1"/>
  <c r="M39" i="1"/>
  <c r="M38" i="1"/>
  <c r="M37" i="1"/>
  <c r="M36" i="1"/>
  <c r="M35" i="1"/>
  <c r="M34" i="1"/>
  <c r="M33" i="1"/>
  <c r="M32" i="1"/>
  <c r="M31" i="1"/>
  <c r="M30" i="1"/>
  <c r="M29" i="1"/>
  <c r="M28" i="1"/>
  <c r="M27" i="1"/>
  <c r="S3" i="5" a="1"/>
  <c r="S3" i="5" s="1"/>
  <c r="O3" i="5" a="1"/>
  <c r="O3" i="5" s="1"/>
  <c r="K3" i="5" a="1"/>
  <c r="K3" i="5" s="1"/>
  <c r="G3" i="5" a="1"/>
  <c r="G3" i="5" s="1"/>
  <c r="C3" i="5" a="1"/>
  <c r="C3" i="5" s="1"/>
  <c r="F6" i="1"/>
  <c r="D6" i="1"/>
  <c r="F15" i="11" a="1"/>
  <c r="E15" i="11" a="1"/>
  <c r="G15" i="11" a="1"/>
  <c r="J9" i="11" l="1"/>
  <c r="J8" i="11"/>
  <c r="J6" i="11"/>
  <c r="J5" i="11"/>
  <c r="J10" i="11"/>
  <c r="J4" i="11"/>
  <c r="F15" i="11"/>
  <c r="F16" i="11" s="1"/>
  <c r="J11" i="11" s="1"/>
  <c r="G15" i="11"/>
  <c r="G16" i="11" s="1"/>
  <c r="E15" i="11"/>
  <c r="E16" i="11" s="1"/>
  <c r="B6" i="7"/>
  <c r="C6" i="7"/>
  <c r="D6" i="7"/>
  <c r="E6" i="7"/>
  <c r="F6" i="7"/>
  <c r="G6" i="7"/>
  <c r="E6" i="1"/>
  <c r="C13" i="1" s="1"/>
  <c r="J19" i="1" l="1" a="1"/>
  <c r="J19" i="1" s="1"/>
  <c r="J18" i="1" a="1"/>
  <c r="J18" i="1" s="1"/>
  <c r="J20" i="1" a="1"/>
  <c r="J20" i="1" s="1"/>
  <c r="J21" i="1" a="1"/>
  <c r="J21" i="1" s="1"/>
  <c r="J22" i="1" a="1"/>
  <c r="J22" i="1" s="1"/>
  <c r="J23" i="1" a="1"/>
  <c r="J23" i="1" s="1"/>
  <c r="J24" i="1" a="1"/>
  <c r="J24" i="1" s="1"/>
  <c r="J25" i="1" a="1"/>
  <c r="J25" i="1" s="1"/>
  <c r="J26" i="1" a="1"/>
  <c r="J26" i="1" s="1"/>
  <c r="J27" i="1" a="1"/>
  <c r="J27" i="1" s="1"/>
  <c r="J28" i="1" a="1"/>
  <c r="J28" i="1" s="1"/>
  <c r="J29" i="1" a="1"/>
  <c r="J29" i="1" s="1"/>
  <c r="J30" i="1" a="1"/>
  <c r="J30" i="1" s="1"/>
  <c r="J31" i="1" a="1"/>
  <c r="J31" i="1" s="1"/>
  <c r="J32" i="1" a="1"/>
  <c r="J32" i="1" s="1"/>
  <c r="J33" i="1" a="1"/>
  <c r="J33" i="1" s="1"/>
  <c r="J34" i="1" a="1"/>
  <c r="J34" i="1" s="1"/>
  <c r="J35" i="1" a="1"/>
  <c r="J35" i="1" s="1"/>
  <c r="J36" i="1" a="1"/>
  <c r="J36" i="1" s="1"/>
  <c r="J37" i="1" a="1"/>
  <c r="J37" i="1" s="1"/>
  <c r="J38" i="1" a="1"/>
  <c r="J38" i="1" s="1"/>
  <c r="J39" i="1" a="1"/>
  <c r="J39" i="1" s="1"/>
  <c r="J40" i="1" a="1"/>
  <c r="J40" i="1" s="1"/>
  <c r="J41" i="1" a="1"/>
  <c r="J41" i="1" s="1"/>
  <c r="J42" i="1" a="1"/>
  <c r="J42" i="1" s="1"/>
  <c r="J43" i="1" a="1"/>
  <c r="J43" i="1" s="1"/>
  <c r="J44" i="1" a="1"/>
  <c r="J44" i="1" s="1"/>
  <c r="J45" i="1" a="1"/>
  <c r="J45" i="1" s="1"/>
  <c r="J46" i="1" a="1"/>
  <c r="J46" i="1" s="1"/>
  <c r="J47" i="1" a="1"/>
  <c r="J47" i="1" s="1"/>
  <c r="J48" i="1" a="1"/>
  <c r="J48" i="1" s="1"/>
  <c r="J49" i="1" a="1"/>
  <c r="J49" i="1" s="1"/>
  <c r="J50" i="1" a="1"/>
  <c r="J50" i="1" s="1"/>
  <c r="J51" i="1" a="1"/>
  <c r="J51" i="1" s="1"/>
  <c r="J52" i="1" a="1"/>
  <c r="J52" i="1" s="1"/>
  <c r="J53" i="1" a="1"/>
  <c r="J53" i="1" s="1"/>
  <c r="J17" i="1" a="1"/>
  <c r="J17" i="1" s="1"/>
  <c r="V8" i="1"/>
  <c r="H6" i="1"/>
  <c r="V6" i="1"/>
  <c r="AC36" i="1" l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35" i="1"/>
  <c r="AC34" i="1"/>
  <c r="AC33" i="1"/>
  <c r="AC32" i="1"/>
  <c r="AC31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17" i="1"/>
  <c r="Z51" i="1"/>
  <c r="Z53" i="1"/>
  <c r="AA52" i="1"/>
  <c r="AA50" i="1"/>
  <c r="Z49" i="1"/>
  <c r="AA48" i="1"/>
  <c r="AB47" i="1"/>
  <c r="Z46" i="1"/>
  <c r="Z45" i="1"/>
  <c r="Z44" i="1"/>
  <c r="Z43" i="1"/>
  <c r="AA42" i="1"/>
  <c r="Z41" i="1"/>
  <c r="Z40" i="1"/>
  <c r="AB39" i="1"/>
  <c r="Z38" i="1"/>
  <c r="Z37" i="1"/>
  <c r="Z36" i="1"/>
  <c r="AA35" i="1"/>
  <c r="AB34" i="1"/>
  <c r="AB33" i="1"/>
  <c r="Z32" i="1"/>
  <c r="AB31" i="1"/>
  <c r="AA30" i="1"/>
  <c r="AB29" i="1"/>
  <c r="AA28" i="1"/>
  <c r="AB27" i="1"/>
  <c r="M26" i="1"/>
  <c r="AB26" i="1" s="1"/>
  <c r="M25" i="1"/>
  <c r="AB25" i="1" s="1"/>
  <c r="M24" i="1"/>
  <c r="Z24" i="1" s="1"/>
  <c r="M23" i="1"/>
  <c r="AA23" i="1" s="1"/>
  <c r="M22" i="1"/>
  <c r="AB22" i="1" s="1"/>
  <c r="M21" i="1"/>
  <c r="AB21" i="1" s="1"/>
  <c r="M20" i="1"/>
  <c r="Z20" i="1" s="1"/>
  <c r="M19" i="1"/>
  <c r="AB19" i="1" s="1"/>
  <c r="M18" i="1"/>
  <c r="AA18" i="1" s="1"/>
  <c r="J6" i="1"/>
  <c r="I6" i="1"/>
  <c r="M17" i="1"/>
  <c r="AB17" i="1" s="1"/>
  <c r="B15" i="2"/>
  <c r="Q6" i="1" s="1"/>
  <c r="B14" i="2"/>
  <c r="Q9" i="1" s="1"/>
  <c r="B13" i="2"/>
  <c r="Q12" i="1" s="1"/>
  <c r="E3" i="2" l="1"/>
  <c r="S12" i="1"/>
  <c r="S6" i="1"/>
  <c r="S9" i="1"/>
  <c r="AA47" i="1"/>
  <c r="AB46" i="1"/>
  <c r="AA45" i="1"/>
  <c r="AA53" i="1"/>
  <c r="AB42" i="1"/>
  <c r="AB52" i="1"/>
  <c r="AA41" i="1"/>
  <c r="Z52" i="1"/>
  <c r="AA39" i="1"/>
  <c r="AB50" i="1"/>
  <c r="AB38" i="1"/>
  <c r="AA49" i="1"/>
  <c r="AA37" i="1"/>
  <c r="Z50" i="1"/>
  <c r="AB44" i="1"/>
  <c r="Z42" i="1"/>
  <c r="AB49" i="1"/>
  <c r="Z47" i="1"/>
  <c r="AA44" i="1"/>
  <c r="AB41" i="1"/>
  <c r="Z39" i="1"/>
  <c r="AB51" i="1"/>
  <c r="AA46" i="1"/>
  <c r="AB43" i="1"/>
  <c r="AA38" i="1"/>
  <c r="AA51" i="1"/>
  <c r="AB48" i="1"/>
  <c r="AA43" i="1"/>
  <c r="AB40" i="1"/>
  <c r="Z48" i="1"/>
  <c r="AB53" i="1"/>
  <c r="AB45" i="1"/>
  <c r="AA40" i="1"/>
  <c r="AB37" i="1"/>
  <c r="AB36" i="1"/>
  <c r="AA36" i="1"/>
  <c r="AB28" i="1"/>
  <c r="AB23" i="1"/>
  <c r="AB24" i="1"/>
  <c r="AB20" i="1"/>
  <c r="AA20" i="1"/>
  <c r="Z26" i="1"/>
  <c r="AA21" i="1"/>
  <c r="Z17" i="1"/>
  <c r="AA24" i="1"/>
  <c r="Z21" i="1"/>
  <c r="AB30" i="1"/>
  <c r="AA17" i="1"/>
  <c r="Z34" i="1"/>
  <c r="Z31" i="1"/>
  <c r="AA34" i="1"/>
  <c r="Z29" i="1"/>
  <c r="Z19" i="1"/>
  <c r="AA32" i="1"/>
  <c r="AB35" i="1"/>
  <c r="Z23" i="1"/>
  <c r="AA26" i="1"/>
  <c r="Z28" i="1"/>
  <c r="AB32" i="1"/>
  <c r="Z33" i="1"/>
  <c r="Z30" i="1"/>
  <c r="AA33" i="1"/>
  <c r="AB18" i="1"/>
  <c r="Z18" i="1"/>
  <c r="Z25" i="1"/>
  <c r="AA31" i="1"/>
  <c r="Z22" i="1"/>
  <c r="AA25" i="1"/>
  <c r="AA29" i="1"/>
  <c r="AA22" i="1"/>
  <c r="Z27" i="1"/>
  <c r="AA19" i="1"/>
  <c r="AA27" i="1"/>
  <c r="Z35" i="1"/>
  <c r="M9" i="1" l="1"/>
  <c r="M6" i="1"/>
  <c r="M12" i="1" l="1"/>
  <c r="O6" i="1" s="1"/>
  <c r="B9" i="2"/>
  <c r="B10" i="2"/>
  <c r="B5" i="2"/>
  <c r="B2" i="2"/>
  <c r="B3" i="2"/>
  <c r="E2" i="2"/>
  <c r="B4" i="2"/>
  <c r="B6" i="2"/>
  <c r="O9" i="1" l="1"/>
  <c r="O1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Kurtis Lin</author>
  </authors>
  <commentList>
    <comment ref="J20" authorId="0" shapeId="0" xr:uid="{5E720A87-DD05-49EF-BCCF-4C045E0FA959}">
      <text>
        <r>
          <rPr>
            <b/>
            <sz val="9"/>
            <color indexed="81"/>
            <rFont val="Tahoma"/>
            <family val="2"/>
          </rPr>
          <t>Kurtis Lin: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<sst xmlns="http://schemas.openxmlformats.org/spreadsheetml/2006/main" count="512" uniqueCount="147">
  <si>
    <t>OVERVIEW</t>
  </si>
  <si>
    <t>URGENCY</t>
  </si>
  <si>
    <t>PRIORITY</t>
  </si>
  <si>
    <t>INFO SECTION</t>
  </si>
  <si>
    <t>HIGH</t>
  </si>
  <si>
    <t>OPEN</t>
  </si>
  <si>
    <t>DONE</t>
  </si>
  <si>
    <t>PROGRESSING</t>
  </si>
  <si>
    <t>CANCELLED</t>
  </si>
  <si>
    <t>MID</t>
  </si>
  <si>
    <t>Achievement</t>
  </si>
  <si>
    <t>LOW</t>
  </si>
  <si>
    <t>PRIO</t>
  </si>
  <si>
    <t>COMMENT</t>
  </si>
  <si>
    <t>HIDE (BELOW 0)</t>
  </si>
  <si>
    <t>HIDE (COUNT has days)</t>
  </si>
  <si>
    <t>HIDE (CRITICAL DAYS)</t>
  </si>
  <si>
    <t>COUNT STATUS</t>
  </si>
  <si>
    <t>IN_PROGRESS</t>
  </si>
  <si>
    <t>ON_HOLD</t>
  </si>
  <si>
    <t>OPEN vs. DONE</t>
  </si>
  <si>
    <t>CHECKED</t>
  </si>
  <si>
    <t>PROGRESS BAR</t>
  </si>
  <si>
    <t>OPEN (incl. Progressing)</t>
  </si>
  <si>
    <t>MSE 100 TIME MANAGEMENT DASHBOARD</t>
  </si>
  <si>
    <t>TO-DO</t>
  </si>
  <si>
    <t>Lin alg</t>
  </si>
  <si>
    <t>Task</t>
  </si>
  <si>
    <t>Priority</t>
  </si>
  <si>
    <t>Status (Done or not)</t>
  </si>
  <si>
    <t>Deadline</t>
  </si>
  <si>
    <t>Overdue</t>
  </si>
  <si>
    <t>Not Urgent</t>
  </si>
  <si>
    <t>Urgent</t>
  </si>
  <si>
    <t>Medium</t>
  </si>
  <si>
    <t>High</t>
  </si>
  <si>
    <t>Low</t>
  </si>
  <si>
    <t>Most Latest Deadline</t>
  </si>
  <si>
    <t>Critical Days</t>
  </si>
  <si>
    <t>Status</t>
  </si>
  <si>
    <t>In completion</t>
  </si>
  <si>
    <t>Paused Assignments</t>
  </si>
  <si>
    <t>Cancelled</t>
  </si>
  <si>
    <t>Today's Date</t>
  </si>
  <si>
    <t>calc tutorial</t>
  </si>
  <si>
    <t>chem tutorial</t>
  </si>
  <si>
    <t>CS assignment</t>
  </si>
  <si>
    <t>CS Quiz</t>
  </si>
  <si>
    <t>Individual Term Project</t>
  </si>
  <si>
    <t>(How many days until a task become urgent, rather than not urgent</t>
  </si>
  <si>
    <t>Group Term Project Milestone 2</t>
  </si>
  <si>
    <t>Group Term Project Milestone 3</t>
  </si>
  <si>
    <t>Calc tutorial 1</t>
  </si>
  <si>
    <t>Physics course tutorial 1</t>
  </si>
  <si>
    <t>Days Left</t>
  </si>
  <si>
    <t xml:space="preserve"> </t>
  </si>
  <si>
    <t xml:space="preserve">   </t>
  </si>
  <si>
    <t>Assessment</t>
  </si>
  <si>
    <t>Saturday</t>
  </si>
  <si>
    <t>Friday</t>
  </si>
  <si>
    <t>Thursday</t>
  </si>
  <si>
    <t>Wednesday</t>
  </si>
  <si>
    <t>Tuesday</t>
  </si>
  <si>
    <t>Monday</t>
  </si>
  <si>
    <t>Sunday</t>
  </si>
  <si>
    <t>Time:</t>
  </si>
  <si>
    <t>Date:</t>
  </si>
  <si>
    <t>Journal:</t>
  </si>
  <si>
    <t>e</t>
  </si>
  <si>
    <t>I am feeling sad</t>
  </si>
  <si>
    <t>Hello World!</t>
  </si>
  <si>
    <t>I am feeling happy!</t>
  </si>
  <si>
    <t>Total</t>
  </si>
  <si>
    <t>Overall GPA</t>
  </si>
  <si>
    <t>4B</t>
  </si>
  <si>
    <t>4A</t>
  </si>
  <si>
    <t>3B</t>
  </si>
  <si>
    <t>MSE100</t>
  </si>
  <si>
    <t>3A</t>
  </si>
  <si>
    <t>MSE121</t>
  </si>
  <si>
    <t>2B</t>
  </si>
  <si>
    <t>CHE102</t>
  </si>
  <si>
    <t>2A</t>
  </si>
  <si>
    <t>MATH116</t>
  </si>
  <si>
    <t>1B</t>
  </si>
  <si>
    <t>MATH115</t>
  </si>
  <si>
    <t>1A</t>
  </si>
  <si>
    <t>ASSIGNMENT COUNT</t>
  </si>
  <si>
    <t>CLASS WEIGHTED CREDITS</t>
  </si>
  <si>
    <t>CLASS GRADE</t>
  </si>
  <si>
    <t>CLASS CREDITS</t>
  </si>
  <si>
    <t>TERM NUMBER</t>
  </si>
  <si>
    <t>COURSE NAME</t>
  </si>
  <si>
    <t>GPA &amp; COURSE DATA</t>
  </si>
  <si>
    <t>Actual</t>
  </si>
  <si>
    <t>1st Essay</t>
  </si>
  <si>
    <t>Projects</t>
  </si>
  <si>
    <t>Hypothetical</t>
  </si>
  <si>
    <t>Final Exam</t>
  </si>
  <si>
    <t>Mid Term</t>
  </si>
  <si>
    <t>Homework 5</t>
  </si>
  <si>
    <t>Homework</t>
  </si>
  <si>
    <t>Homework 4</t>
  </si>
  <si>
    <t>Homework 3</t>
  </si>
  <si>
    <t>Homework 2</t>
  </si>
  <si>
    <t>Homework 1</t>
  </si>
  <si>
    <t>Class Exercise 4</t>
  </si>
  <si>
    <t>Class Exercises</t>
  </si>
  <si>
    <t>Class Exercise 3</t>
  </si>
  <si>
    <t>Class Exercise 2</t>
  </si>
  <si>
    <t>Class Exercise 1</t>
  </si>
  <si>
    <t>Grade Received</t>
  </si>
  <si>
    <t>Actual / Hypothetical</t>
  </si>
  <si>
    <t>Assignment &amp; Details</t>
  </si>
  <si>
    <t>Category</t>
  </si>
  <si>
    <t>ACTUAL ASSIGNMENT / CATEGORY SCORE LOG</t>
  </si>
  <si>
    <t>Grade</t>
  </si>
  <si>
    <t>Category Weighted %</t>
  </si>
  <si>
    <t>Category Grade %</t>
  </si>
  <si>
    <t>Count</t>
  </si>
  <si>
    <t>Grade % Weight</t>
  </si>
  <si>
    <t>OVERALL SCORING</t>
  </si>
  <si>
    <t>CURRICULUM CATEGORIES</t>
  </si>
  <si>
    <t>Yes</t>
  </si>
  <si>
    <t>Weighted GPA</t>
  </si>
  <si>
    <t>Term</t>
  </si>
  <si>
    <t>GPA Scale Grade</t>
  </si>
  <si>
    <t>If you drop a class (WD, INC, WF), change this box to "No". This hides it from the total average.</t>
  </si>
  <si>
    <t>Class Credits</t>
  </si>
  <si>
    <t xml:space="preserve">GPA Scale Points </t>
  </si>
  <si>
    <t>Display on Dashboard?</t>
  </si>
  <si>
    <t>Class Code</t>
  </si>
  <si>
    <t>TOTALS</t>
  </si>
  <si>
    <t>To use our MSE100 course tracker, change the excel tab name to the name of the course.</t>
  </si>
  <si>
    <t>A-</t>
  </si>
  <si>
    <t>D+</t>
  </si>
  <si>
    <t>A</t>
  </si>
  <si>
    <t>Waterloo Credit Ratio</t>
  </si>
  <si>
    <t>No</t>
  </si>
  <si>
    <t>Midterm</t>
  </si>
  <si>
    <t>Other</t>
  </si>
  <si>
    <t>MidTerm</t>
  </si>
  <si>
    <t>asdasd</t>
  </si>
  <si>
    <t>MSE300</t>
  </si>
  <si>
    <t>asdsad</t>
  </si>
  <si>
    <t>MSE500</t>
  </si>
  <si>
    <t>NUM200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</si>
</sst>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.00_);_(&quot;$&quot;* \(#,##0.00\);_(&quot;$&quot;* &quot;-&quot;??_);_(@_)"/>
    <numFmt numFmtId="165" formatCode="yyyy&quot;-&quot;mm&quot;-&quot;dd"/>
    <numFmt numFmtId="166" formatCode="yyyy\-mm\-dd"/>
    <numFmt numFmtId="167" formatCode="yyyy\-mm\-dd;@"/>
    <numFmt numFmtId="168" formatCode="0.0%"/>
    <numFmt numFmtId="169" formatCode="0.0"/>
    <numFmt numFmtId="170" formatCode="&quot;$&quot;#,##0.00;[Red]&quot;$&quot;#,##0.00"/>
    <numFmt numFmtId="171" formatCode="&quot;$&quot;#,##0.00"/>
    <numFmt numFmtId="172" formatCode="0.000"/>
    <numFmt numFmtId="173" formatCode="0.0000"/>
  </numFmts>
  <fonts count="80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Roboto"/>
    </font>
    <font>
      <b/>
      <sz val="14"/>
      <color rgb="FFFFFFFF"/>
      <name val="Roboto"/>
    </font>
    <font>
      <b/>
      <sz val="14"/>
      <color theme="1"/>
      <name val="Roboto"/>
    </font>
    <font>
      <b/>
      <sz val="10"/>
      <color theme="1"/>
      <name val="Roboto"/>
    </font>
    <font>
      <sz val="20"/>
      <color theme="1"/>
      <name val="Roboto"/>
    </font>
    <font>
      <sz val="10"/>
      <name val="Arial"/>
      <family val="2"/>
    </font>
    <font>
      <b/>
      <sz val="12"/>
      <color theme="1"/>
      <name val="Roboto"/>
    </font>
    <font>
      <b/>
      <sz val="10"/>
      <color rgb="FFF4EEED"/>
      <name val="Roboto"/>
    </font>
    <font>
      <b/>
      <sz val="18"/>
      <color rgb="FF000000"/>
      <name val="Roboto"/>
    </font>
    <font>
      <sz val="11"/>
      <color rgb="FF000000"/>
      <name val="Roboto"/>
    </font>
    <font>
      <sz val="10"/>
      <color theme="1"/>
      <name val="Arial"/>
      <family val="2"/>
      <scheme val="minor"/>
    </font>
    <font>
      <b/>
      <sz val="10"/>
      <color rgb="FFFFFFFF"/>
      <name val="Roboto"/>
    </font>
    <font>
      <sz val="11"/>
      <color theme="1"/>
      <name val="Roboto"/>
    </font>
    <font>
      <sz val="11"/>
      <color rgb="FF999B84"/>
      <name val="Roboto"/>
    </font>
    <font>
      <b/>
      <sz val="11"/>
      <color theme="1"/>
      <name val="Roboto"/>
    </font>
    <font>
      <b/>
      <sz val="10"/>
      <color theme="1"/>
      <name val="Arial"/>
      <family val="2"/>
      <scheme val="minor"/>
    </font>
    <font>
      <sz val="11"/>
      <color rgb="FF000000"/>
      <name val="Inconsolata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20"/>
      <color theme="1"/>
      <name val="Roboto"/>
    </font>
    <font>
      <b/>
      <sz val="10"/>
      <color theme="1" tint="0.34998626667073579"/>
      <name val="Roboto"/>
    </font>
    <font>
      <sz val="10"/>
      <color theme="1" tint="0.34998626667073579"/>
      <name val="Arial"/>
      <family val="2"/>
    </font>
    <font>
      <sz val="20"/>
      <color theme="1" tint="0.249977111117893"/>
      <name val="Roboto"/>
    </font>
    <font>
      <sz val="10"/>
      <color theme="1" tint="0.249977111117893"/>
      <name val="Roboto"/>
    </font>
    <font>
      <b/>
      <sz val="14"/>
      <color theme="1" tint="0.249977111117893"/>
      <name val="Roboto"/>
    </font>
    <font>
      <sz val="10"/>
      <color theme="1" tint="0.249977111117893"/>
      <name val="Arial"/>
      <family val="2"/>
    </font>
    <font>
      <b/>
      <sz val="18"/>
      <color theme="1" tint="0.249977111117893"/>
      <name val="Roboto"/>
    </font>
    <font>
      <sz val="12"/>
      <color theme="1" tint="0.249977111117893"/>
      <name val="Roboto"/>
    </font>
    <font>
      <sz val="10"/>
      <color theme="1" tint="0.249977111117893"/>
      <name val="Arial"/>
      <family val="2"/>
      <scheme val="minor"/>
    </font>
    <font>
      <b/>
      <sz val="12"/>
      <color theme="1" tint="0.249977111117893"/>
      <name val="Roboto"/>
    </font>
    <font>
      <b/>
      <sz val="26"/>
      <color theme="1" tint="0.249977111117893"/>
      <name val="Roboto"/>
    </font>
    <font>
      <sz val="26"/>
      <color theme="1" tint="0.249977111117893"/>
      <name val="Roboto"/>
    </font>
    <font>
      <b/>
      <sz val="10"/>
      <color theme="1" tint="0.249977111117893"/>
      <name val="Roboto"/>
    </font>
    <font>
      <sz val="11"/>
      <color theme="1" tint="0.249977111117893"/>
      <name val="Roboto"/>
    </font>
    <font>
      <b/>
      <sz val="11"/>
      <color theme="1" tint="0.249977111117893"/>
      <name val="Roboto"/>
    </font>
    <font>
      <b/>
      <sz val="9"/>
      <color theme="1" tint="0.249977111117893"/>
      <name val="Roboto"/>
    </font>
    <font>
      <sz val="8"/>
      <color theme="1" tint="0.249977111117893"/>
      <name val="Roboto"/>
    </font>
    <font>
      <b/>
      <sz val="6"/>
      <color theme="1" tint="0.249977111117893"/>
      <name val="Roboto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6"/>
      <color theme="1"/>
      <name val="Arial"/>
      <family val="2"/>
      <scheme val="minor"/>
    </font>
    <font>
      <sz val="12"/>
      <color theme="1"/>
      <name val="Cambria Math"/>
      <family val="1"/>
    </font>
    <font>
      <sz val="10"/>
      <color theme="0"/>
      <name val="Roboto"/>
    </font>
    <font>
      <sz val="11"/>
      <color theme="1"/>
      <name val="Calibri Light"/>
      <family val="2"/>
    </font>
    <font>
      <sz val="14"/>
      <color theme="3" tint="-0.249977111117893"/>
      <name val="Calibri Light"/>
      <family val="2"/>
    </font>
    <font>
      <b/>
      <sz val="14"/>
      <color theme="3" tint="-0.249977111117893"/>
      <name val="Calibri Light"/>
      <family val="2"/>
    </font>
    <font>
      <sz val="14"/>
      <name val="Arial"/>
      <family val="2"/>
    </font>
    <font>
      <b/>
      <sz val="14"/>
      <name val="Arial"/>
      <family val="2"/>
    </font>
    <font>
      <sz val="18"/>
      <color theme="1"/>
      <name val="Arial"/>
      <family val="2"/>
    </font>
    <font>
      <sz val="18"/>
      <color theme="3" tint="-0.249977111117893"/>
      <name val="Arial"/>
      <family val="2"/>
    </font>
    <font>
      <b/>
      <sz val="11"/>
      <name val="Arial"/>
      <family val="2"/>
    </font>
    <font>
      <sz val="48"/>
      <color theme="1"/>
      <name val="Arial"/>
      <family val="2"/>
    </font>
    <font>
      <sz val="12"/>
      <color theme="1"/>
      <name val="Arial"/>
      <family val="2"/>
      <scheme val="minor"/>
    </font>
    <font>
      <sz val="11"/>
      <color rgb="FF008000"/>
      <name val="Arial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sz val="11"/>
      <color rgb="FF008000"/>
      <name val="Arial"/>
      <family val="2"/>
    </font>
    <font>
      <b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1"/>
      <name val="Arial"/>
      <family val="2"/>
    </font>
    <font>
      <b/>
      <sz val="16"/>
      <color theme="1"/>
      <name val="Roboto"/>
    </font>
    <font>
      <sz val="36"/>
      <color theme="1"/>
      <name val="Roboto"/>
    </font>
    <font>
      <sz val="11"/>
      <name val="Arial"/>
      <family val="2"/>
    </font>
    <font>
      <b/>
      <sz val="8"/>
      <color theme="1"/>
      <name val="Arial"/>
      <family val="2"/>
    </font>
    <font>
      <sz val="11"/>
      <color theme="2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Roboto"/>
    </font>
  </fonts>
  <fills count="2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FCBCE"/>
        <bgColor rgb="FFBFCBCE"/>
      </patternFill>
    </fill>
    <fill>
      <patternFill patternType="solid">
        <fgColor theme="0"/>
        <bgColor theme="0"/>
      </patternFill>
    </fill>
    <fill>
      <patternFill patternType="solid">
        <fgColor theme="2" tint="-0.14999847407452621"/>
        <bgColor rgb="FFDDB7AB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 tint="-0.249977111117893"/>
        <bgColor rgb="FF999B84"/>
      </patternFill>
    </fill>
    <fill>
      <patternFill patternType="solid">
        <fgColor theme="0" tint="-4.9989318521683403E-2"/>
        <bgColor rgb="FFF8E5E5"/>
      </patternFill>
    </fill>
    <fill>
      <patternFill patternType="solid">
        <fgColor theme="0" tint="-4.9989318521683403E-2"/>
        <bgColor rgb="FF999B8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D9D1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ck">
        <color rgb="FFBFCBCE"/>
      </left>
      <right/>
      <top style="thick">
        <color rgb="FFBFCBCE"/>
      </top>
      <bottom/>
      <diagonal/>
    </border>
    <border>
      <left/>
      <right/>
      <top style="thick">
        <color rgb="FFBFCBCE"/>
      </top>
      <bottom/>
      <diagonal/>
    </border>
    <border>
      <left/>
      <right style="thick">
        <color rgb="FFBFCBCE"/>
      </right>
      <top style="thick">
        <color rgb="FFBFCBCE"/>
      </top>
      <bottom/>
      <diagonal/>
    </border>
    <border>
      <left style="thick">
        <color rgb="FFBFCBCE"/>
      </left>
      <right/>
      <top/>
      <bottom/>
      <diagonal/>
    </border>
    <border>
      <left/>
      <right style="thick">
        <color rgb="FFBFCBCE"/>
      </right>
      <top/>
      <bottom/>
      <diagonal/>
    </border>
    <border>
      <left style="thick">
        <color rgb="FFBFCBCE"/>
      </left>
      <right/>
      <top/>
      <bottom style="thick">
        <color rgb="FFBFCBCE"/>
      </bottom>
      <diagonal/>
    </border>
    <border>
      <left/>
      <right/>
      <top/>
      <bottom style="thick">
        <color rgb="FFBFCBCE"/>
      </bottom>
      <diagonal/>
    </border>
    <border>
      <left/>
      <right style="thick">
        <color rgb="FFBFCBCE"/>
      </right>
      <top/>
      <bottom style="thick">
        <color rgb="FFBFCBCE"/>
      </bottom>
      <diagonal/>
    </border>
    <border>
      <left style="thick">
        <color rgb="FFBFCBCE"/>
      </left>
      <right/>
      <top style="thick">
        <color rgb="FFBFCBCE"/>
      </top>
      <bottom style="thick">
        <color rgb="FFBFCBCE"/>
      </bottom>
      <diagonal/>
    </border>
    <border>
      <left/>
      <right/>
      <top style="thick">
        <color rgb="FFBFCBCE"/>
      </top>
      <bottom style="thick">
        <color rgb="FFBFCBCE"/>
      </bottom>
      <diagonal/>
    </border>
    <border>
      <left/>
      <right style="thick">
        <color rgb="FFBFCBCE"/>
      </right>
      <top style="thick">
        <color rgb="FFBFCBCE"/>
      </top>
      <bottom style="thick">
        <color rgb="FFBFCBCE"/>
      </bottom>
      <diagonal/>
    </border>
    <border>
      <left style="thick">
        <color rgb="FFBFCBCE"/>
      </left>
      <right/>
      <top style="thin">
        <color rgb="FFEFEFEF"/>
      </top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/>
      <top style="thin">
        <color rgb="FFEFEFEF"/>
      </top>
      <bottom style="thin">
        <color rgb="FFEFEFEF"/>
      </bottom>
      <diagonal/>
    </border>
    <border>
      <left/>
      <right/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n">
        <color rgb="FFEFEFEF"/>
      </bottom>
      <diagonal/>
    </border>
    <border>
      <left style="thin">
        <color rgb="FFEFEFEF"/>
      </left>
      <right style="thin">
        <color rgb="FFEFEFEF"/>
      </right>
      <top/>
      <bottom style="thin">
        <color rgb="FFEFEFEF"/>
      </bottom>
      <diagonal/>
    </border>
    <border>
      <left/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n">
        <color rgb="FFEFEFEF"/>
      </top>
      <bottom style="thick">
        <color rgb="FFBFCBCE"/>
      </bottom>
      <diagonal/>
    </border>
    <border>
      <left/>
      <right/>
      <top style="thin">
        <color rgb="FFEFEFEF"/>
      </top>
      <bottom style="thick">
        <color rgb="FFBFCBCE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 style="thick">
        <color rgb="FFBFCBCE"/>
      </bottom>
      <diagonal/>
    </border>
    <border>
      <left style="thin">
        <color rgb="FFEFEFEF"/>
      </left>
      <right/>
      <top style="thick">
        <color rgb="FFBFCBCE"/>
      </top>
      <bottom style="thin">
        <color rgb="FFEFEFEF"/>
      </bottom>
      <diagonal/>
    </border>
    <border>
      <left/>
      <right style="thin">
        <color rgb="FFEFEFEF"/>
      </right>
      <top style="thick">
        <color rgb="FFBFCBCE"/>
      </top>
      <bottom style="thin">
        <color rgb="FFEFEFE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ck">
        <color rgb="FFBFCBCE"/>
      </top>
      <bottom style="thin">
        <color rgb="FFEFEFEF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/>
      <right style="thin">
        <color theme="0" tint="-4.9989318521683403E-2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0.14999847407452621"/>
      </left>
      <right style="medium">
        <color theme="1" tint="0.34998626667073579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medium">
        <color theme="1" tint="0.34998626667073579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medium">
        <color theme="1" tint="0.34998626667073579"/>
      </left>
      <right style="thin">
        <color theme="0" tint="-0.14999847407452621"/>
      </right>
      <top style="medium">
        <color theme="1" tint="0.34998626667073579"/>
      </top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medium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medium">
        <color theme="1" tint="0.34998626667073579"/>
      </right>
      <top style="thin">
        <color theme="0" tint="-0.14999847407452621"/>
      </top>
      <bottom style="medium">
        <color theme="1" tint="0.34998626667073579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rgb="FF595959"/>
      </right>
      <top/>
      <bottom style="medium">
        <color rgb="FF595959"/>
      </bottom>
      <diagonal/>
    </border>
    <border>
      <left style="medium">
        <color rgb="FF595959"/>
      </left>
      <right style="thin">
        <color rgb="FFD9D9D9"/>
      </right>
      <top/>
      <bottom style="medium">
        <color rgb="FF595959"/>
      </bottom>
      <diagonal/>
    </border>
    <border>
      <left/>
      <right style="medium">
        <color rgb="FF595959"/>
      </right>
      <top/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/>
      <bottom style="thin">
        <color rgb="FFD9D9D9"/>
      </bottom>
      <diagonal/>
    </border>
    <border>
      <left/>
      <right style="medium">
        <color rgb="FF595959"/>
      </right>
      <top style="medium">
        <color rgb="FF595959"/>
      </top>
      <bottom style="thin">
        <color rgb="FFD9D9D9"/>
      </bottom>
      <diagonal/>
    </border>
    <border>
      <left style="medium">
        <color rgb="FF595959"/>
      </left>
      <right style="thin">
        <color rgb="FFD9D9D9"/>
      </right>
      <top style="medium">
        <color rgb="FF595959"/>
      </top>
      <bottom style="thin">
        <color rgb="FFD9D9D9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 tint="-4.9989318521683403E-2"/>
      </top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rgb="FFBFCBCE"/>
      </right>
      <top/>
      <bottom style="medium">
        <color indexed="64"/>
      </bottom>
      <diagonal/>
    </border>
    <border>
      <left style="thin">
        <color rgb="FFEFEFEF"/>
      </left>
      <right style="thin">
        <color rgb="FFEFEFEF"/>
      </right>
      <top style="thin">
        <color rgb="FFEFEFEF"/>
      </top>
      <bottom/>
      <diagonal/>
    </border>
    <border>
      <left style="thin">
        <color rgb="FFEFEFEF"/>
      </left>
      <right style="thin">
        <color rgb="FFEFEFEF"/>
      </right>
      <top/>
      <bottom/>
      <diagonal/>
    </border>
    <border>
      <left style="thin">
        <color theme="0" tint="-4.9989318521683403E-2"/>
      </left>
      <right style="thin">
        <color indexed="64"/>
      </right>
      <top/>
      <bottom/>
      <diagonal/>
    </border>
  </borders>
  <cellStyleXfs count="8">
    <xf numFmtId="0" fontId="0" fillId="0" borderId="0"/>
    <xf numFmtId="9" fontId="21" fillId="0" borderId="0" applyFont="0" applyFill="0" applyBorder="0" applyAlignment="0" applyProtection="0"/>
    <xf numFmtId="0" fontId="21" fillId="0" borderId="0"/>
    <xf numFmtId="0" fontId="22" fillId="0" borderId="0" applyNumberFormat="0" applyFill="0" applyBorder="0" applyAlignment="0" applyProtection="0"/>
    <xf numFmtId="0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98">
    <xf numFmtId="0" fontId="0" fillId="0" borderId="0" xfId="0"/>
    <xf numFmtId="0" fontId="4" fillId="0" borderId="0" xfId="0" applyFont="1"/>
    <xf numFmtId="0" fontId="5" fillId="0" borderId="0" xfId="0" applyFont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/>
    </xf>
    <xf numFmtId="0" fontId="4" fillId="2" borderId="0" xfId="0" applyFont="1" applyFill="1"/>
    <xf numFmtId="0" fontId="4" fillId="0" borderId="1" xfId="0" applyFont="1" applyBorder="1"/>
    <xf numFmtId="0" fontId="4" fillId="0" borderId="2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2" borderId="3" xfId="0" applyFont="1" applyFill="1" applyBorder="1"/>
    <xf numFmtId="0" fontId="4" fillId="2" borderId="0" xfId="0" applyFont="1" applyFill="1" applyAlignment="1">
      <alignment horizontal="center"/>
    </xf>
    <xf numFmtId="0" fontId="7" fillId="0" borderId="4" xfId="0" applyFont="1" applyBorder="1" applyAlignment="1">
      <alignment vertical="center"/>
    </xf>
    <xf numFmtId="0" fontId="4" fillId="0" borderId="0" xfId="0" applyFont="1" applyAlignment="1">
      <alignment horizontal="center"/>
    </xf>
    <xf numFmtId="0" fontId="4" fillId="2" borderId="5" xfId="0" applyFont="1" applyFill="1" applyBorder="1"/>
    <xf numFmtId="0" fontId="4" fillId="0" borderId="5" xfId="0" applyFont="1" applyBorder="1"/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/>
    </xf>
    <xf numFmtId="0" fontId="14" fillId="0" borderId="0" xfId="0" applyFont="1"/>
    <xf numFmtId="0" fontId="4" fillId="0" borderId="0" xfId="0" applyFont="1" applyAlignment="1">
      <alignment horizontal="left"/>
    </xf>
    <xf numFmtId="0" fontId="7" fillId="0" borderId="6" xfId="0" applyFont="1" applyBorder="1" applyAlignment="1">
      <alignment vertical="center"/>
    </xf>
    <xf numFmtId="0" fontId="8" fillId="0" borderId="7" xfId="0" applyFont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left"/>
    </xf>
    <xf numFmtId="0" fontId="7" fillId="0" borderId="7" xfId="0" applyFont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7" xfId="0" applyFont="1" applyFill="1" applyBorder="1"/>
    <xf numFmtId="0" fontId="4" fillId="2" borderId="7" xfId="0" applyFont="1" applyFill="1" applyBorder="1"/>
    <xf numFmtId="0" fontId="4" fillId="2" borderId="8" xfId="0" applyFont="1" applyFill="1" applyBorder="1"/>
    <xf numFmtId="0" fontId="7" fillId="2" borderId="4" xfId="0" applyFont="1" applyFill="1" applyBorder="1" applyAlignment="1">
      <alignment horizontal="left"/>
    </xf>
    <xf numFmtId="0" fontId="7" fillId="2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0" fontId="4" fillId="3" borderId="0" xfId="0" applyFont="1" applyFill="1" applyAlignment="1">
      <alignment horizontal="center"/>
    </xf>
    <xf numFmtId="0" fontId="16" fillId="2" borderId="0" xfId="0" applyFont="1" applyFill="1"/>
    <xf numFmtId="0" fontId="17" fillId="2" borderId="12" xfId="0" applyFont="1" applyFill="1" applyBorder="1"/>
    <xf numFmtId="0" fontId="16" fillId="0" borderId="0" xfId="0" applyFont="1"/>
    <xf numFmtId="0" fontId="16" fillId="2" borderId="0" xfId="0" applyFont="1" applyFill="1" applyAlignment="1">
      <alignment horizontal="center"/>
    </xf>
    <xf numFmtId="0" fontId="16" fillId="2" borderId="16" xfId="0" applyFont="1" applyFill="1" applyBorder="1"/>
    <xf numFmtId="0" fontId="18" fillId="2" borderId="16" xfId="0" applyFont="1" applyFill="1" applyBorder="1" applyAlignment="1">
      <alignment horizontal="center"/>
    </xf>
    <xf numFmtId="0" fontId="16" fillId="2" borderId="21" xfId="0" applyFont="1" applyFill="1" applyBorder="1"/>
    <xf numFmtId="0" fontId="19" fillId="0" borderId="0" xfId="0" applyFont="1"/>
    <xf numFmtId="0" fontId="20" fillId="2" borderId="0" xfId="0" applyFont="1" applyFill="1"/>
    <xf numFmtId="0" fontId="11" fillId="0" borderId="9" xfId="0" applyFont="1" applyBorder="1" applyAlignment="1">
      <alignment horizontal="left"/>
    </xf>
    <xf numFmtId="0" fontId="24" fillId="0" borderId="10" xfId="0" applyFont="1" applyBorder="1" applyAlignment="1">
      <alignment horizontal="left"/>
    </xf>
    <xf numFmtId="0" fontId="26" fillId="0" borderId="0" xfId="0" applyFont="1" applyAlignment="1">
      <alignment horizontal="center" vertical="center"/>
    </xf>
    <xf numFmtId="0" fontId="27" fillId="0" borderId="0" xfId="0" applyFont="1"/>
    <xf numFmtId="0" fontId="26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0" fontId="27" fillId="0" borderId="0" xfId="0" applyFont="1" applyAlignment="1">
      <alignment horizontal="center"/>
    </xf>
    <xf numFmtId="0" fontId="27" fillId="2" borderId="0" xfId="0" applyFont="1" applyFill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  <xf numFmtId="0" fontId="30" fillId="0" borderId="0" xfId="0" applyFont="1" applyAlignment="1">
      <alignment horizontal="left"/>
    </xf>
    <xf numFmtId="9" fontId="30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/>
    <xf numFmtId="0" fontId="33" fillId="0" borderId="0" xfId="0" applyFont="1"/>
    <xf numFmtId="0" fontId="33" fillId="0" borderId="0" xfId="0" applyFont="1" applyAlignment="1">
      <alignment horizontal="center" vertical="center"/>
    </xf>
    <xf numFmtId="0" fontId="36" fillId="7" borderId="24" xfId="0" applyFont="1" applyFill="1" applyBorder="1"/>
    <xf numFmtId="0" fontId="31" fillId="0" borderId="0" xfId="0" applyFont="1"/>
    <xf numFmtId="0" fontId="33" fillId="2" borderId="0" xfId="0" applyFont="1" applyFill="1"/>
    <xf numFmtId="0" fontId="36" fillId="2" borderId="0" xfId="0" applyFont="1" applyFill="1"/>
    <xf numFmtId="0" fontId="37" fillId="0" borderId="0" xfId="0" applyFont="1"/>
    <xf numFmtId="0" fontId="38" fillId="0" borderId="0" xfId="0" applyFont="1" applyAlignment="1">
      <alignment horizontal="center"/>
    </xf>
    <xf numFmtId="0" fontId="38" fillId="0" borderId="0" xfId="0" applyFont="1" applyAlignment="1">
      <alignment horizontal="center" vertical="top"/>
    </xf>
    <xf numFmtId="0" fontId="39" fillId="0" borderId="0" xfId="0" applyFont="1" applyAlignment="1">
      <alignment horizontal="center"/>
    </xf>
    <xf numFmtId="0" fontId="40" fillId="2" borderId="0" xfId="0" applyFont="1" applyFill="1" applyAlignment="1">
      <alignment vertical="top"/>
    </xf>
    <xf numFmtId="0" fontId="41" fillId="2" borderId="0" xfId="0" applyFont="1" applyFill="1" applyAlignment="1">
      <alignment horizontal="center" vertical="top"/>
    </xf>
    <xf numFmtId="0" fontId="37" fillId="2" borderId="0" xfId="0" applyFont="1" applyFill="1"/>
    <xf numFmtId="0" fontId="33" fillId="0" borderId="0" xfId="0" applyFont="1" applyAlignment="1">
      <alignment vertical="center"/>
    </xf>
    <xf numFmtId="0" fontId="33" fillId="2" borderId="0" xfId="0" applyFont="1" applyFill="1" applyAlignment="1">
      <alignment vertical="center"/>
    </xf>
    <xf numFmtId="0" fontId="27" fillId="2" borderId="0" xfId="0" applyFont="1" applyFill="1" applyAlignment="1">
      <alignment vertical="center"/>
    </xf>
    <xf numFmtId="0" fontId="36" fillId="0" borderId="24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9" fontId="28" fillId="2" borderId="0" xfId="0" applyNumberFormat="1" applyFont="1" applyFill="1" applyAlignment="1">
      <alignment horizontal="center" vertical="top"/>
    </xf>
    <xf numFmtId="0" fontId="31" fillId="0" borderId="0" xfId="0" applyFont="1" applyAlignment="1">
      <alignment horizontal="left" vertical="top"/>
    </xf>
    <xf numFmtId="9" fontId="33" fillId="8" borderId="24" xfId="1" applyFont="1" applyFill="1" applyBorder="1"/>
    <xf numFmtId="0" fontId="33" fillId="9" borderId="24" xfId="0" applyFont="1" applyFill="1" applyBorder="1" applyAlignment="1">
      <alignment horizontal="center" vertical="center"/>
    </xf>
    <xf numFmtId="0" fontId="33" fillId="10" borderId="24" xfId="0" applyFont="1" applyFill="1" applyBorder="1" applyAlignment="1">
      <alignment horizontal="center" vertical="center"/>
    </xf>
    <xf numFmtId="0" fontId="36" fillId="9" borderId="24" xfId="0" applyFont="1" applyFill="1" applyBorder="1"/>
    <xf numFmtId="165" fontId="36" fillId="11" borderId="24" xfId="0" applyNumberFormat="1" applyFont="1" applyFill="1" applyBorder="1" applyAlignment="1">
      <alignment horizontal="center" vertical="center"/>
    </xf>
    <xf numFmtId="0" fontId="28" fillId="0" borderId="25" xfId="0" applyFont="1" applyBorder="1" applyAlignment="1">
      <alignment horizontal="left" vertical="center"/>
    </xf>
    <xf numFmtId="0" fontId="26" fillId="0" borderId="25" xfId="0" applyFont="1" applyBorder="1" applyAlignment="1">
      <alignment horizontal="center" vertical="center"/>
    </xf>
    <xf numFmtId="0" fontId="35" fillId="2" borderId="25" xfId="0" applyFont="1" applyFill="1" applyBorder="1" applyAlignment="1">
      <alignment horizontal="center" vertical="center"/>
    </xf>
    <xf numFmtId="9" fontId="28" fillId="0" borderId="25" xfId="0" applyNumberFormat="1" applyFont="1" applyBorder="1" applyAlignment="1">
      <alignment horizontal="left" vertical="center"/>
    </xf>
    <xf numFmtId="9" fontId="28" fillId="2" borderId="25" xfId="0" applyNumberFormat="1" applyFont="1" applyFill="1" applyBorder="1" applyAlignment="1">
      <alignment horizontal="left" vertical="center"/>
    </xf>
    <xf numFmtId="0" fontId="26" fillId="2" borderId="25" xfId="0" applyFont="1" applyFill="1" applyBorder="1" applyAlignment="1">
      <alignment horizontal="center" vertical="center"/>
    </xf>
    <xf numFmtId="0" fontId="34" fillId="0" borderId="0" xfId="0" applyFont="1"/>
    <xf numFmtId="0" fontId="34" fillId="0" borderId="0" xfId="0" applyFont="1" applyAlignment="1">
      <alignment horizontal="center" vertical="center"/>
    </xf>
    <xf numFmtId="166" fontId="16" fillId="2" borderId="16" xfId="0" applyNumberFormat="1" applyFont="1" applyFill="1" applyBorder="1" applyAlignment="1">
      <alignment horizontal="center"/>
    </xf>
    <xf numFmtId="0" fontId="18" fillId="2" borderId="17" xfId="0" applyFont="1" applyFill="1" applyBorder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0" fontId="44" fillId="12" borderId="0" xfId="0" applyFont="1" applyFill="1" applyAlignment="1">
      <alignment horizontal="center" vertical="center"/>
    </xf>
    <xf numFmtId="0" fontId="45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45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3" fillId="0" borderId="0" xfId="4"/>
    <xf numFmtId="18" fontId="3" fillId="0" borderId="0" xfId="4" applyNumberFormat="1"/>
    <xf numFmtId="0" fontId="51" fillId="0" borderId="0" xfId="4" applyFont="1" applyAlignment="1">
      <alignment horizontal="center"/>
    </xf>
    <xf numFmtId="0" fontId="51" fillId="0" borderId="0" xfId="4" applyFont="1" applyAlignment="1">
      <alignment horizontal="center" vertical="center"/>
    </xf>
    <xf numFmtId="14" fontId="51" fillId="0" borderId="0" xfId="4" applyNumberFormat="1" applyFont="1" applyAlignment="1">
      <alignment horizontal="center" vertical="center"/>
    </xf>
    <xf numFmtId="0" fontId="3" fillId="0" borderId="0" xfId="4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54" fillId="0" borderId="0" xfId="0" applyFont="1"/>
    <xf numFmtId="0" fontId="2" fillId="0" borderId="0" xfId="5"/>
    <xf numFmtId="0" fontId="2" fillId="0" borderId="0" xfId="5" applyAlignment="1">
      <alignment vertical="center"/>
    </xf>
    <xf numFmtId="0" fontId="55" fillId="10" borderId="29" xfId="5" applyFont="1" applyFill="1" applyBorder="1"/>
    <xf numFmtId="0" fontId="55" fillId="10" borderId="0" xfId="5" applyFont="1" applyFill="1" applyAlignment="1">
      <alignment vertical="center" wrapText="1"/>
    </xf>
    <xf numFmtId="0" fontId="55" fillId="10" borderId="0" xfId="5" applyFont="1" applyFill="1"/>
    <xf numFmtId="2" fontId="56" fillId="16" borderId="30" xfId="5" applyNumberFormat="1" applyFont="1" applyFill="1" applyBorder="1" applyAlignment="1">
      <alignment horizontal="center" vertical="center" wrapText="1"/>
    </xf>
    <xf numFmtId="2" fontId="56" fillId="16" borderId="31" xfId="5" applyNumberFormat="1" applyFont="1" applyFill="1" applyBorder="1" applyAlignment="1">
      <alignment horizontal="center" vertical="center" wrapText="1"/>
    </xf>
    <xf numFmtId="168" fontId="56" fillId="16" borderId="31" xfId="5" applyNumberFormat="1" applyFont="1" applyFill="1" applyBorder="1" applyAlignment="1">
      <alignment horizontal="center" vertical="center" wrapText="1"/>
    </xf>
    <xf numFmtId="169" fontId="56" fillId="16" borderId="31" xfId="5" applyNumberFormat="1" applyFont="1" applyFill="1" applyBorder="1" applyAlignment="1">
      <alignment horizontal="center" vertical="center" wrapText="1"/>
    </xf>
    <xf numFmtId="0" fontId="57" fillId="16" borderId="31" xfId="5" applyFont="1" applyFill="1" applyBorder="1" applyAlignment="1">
      <alignment horizontal="center" vertical="center" wrapText="1"/>
    </xf>
    <xf numFmtId="0" fontId="55" fillId="10" borderId="25" xfId="5" applyFont="1" applyFill="1" applyBorder="1" applyAlignment="1">
      <alignment vertical="center"/>
    </xf>
    <xf numFmtId="0" fontId="58" fillId="16" borderId="33" xfId="5" applyFont="1" applyFill="1" applyBorder="1" applyAlignment="1">
      <alignment horizontal="center" vertical="center" wrapText="1"/>
    </xf>
    <xf numFmtId="2" fontId="58" fillId="16" borderId="33" xfId="6" applyNumberFormat="1" applyFont="1" applyFill="1" applyBorder="1" applyAlignment="1" applyProtection="1">
      <alignment horizontal="center" vertical="center" wrapText="1"/>
    </xf>
    <xf numFmtId="168" fontId="58" fillId="16" borderId="33" xfId="7" applyNumberFormat="1" applyFont="1" applyFill="1" applyBorder="1" applyAlignment="1" applyProtection="1">
      <alignment horizontal="center" vertical="center" wrapText="1"/>
    </xf>
    <xf numFmtId="169" fontId="58" fillId="16" borderId="33" xfId="6" applyNumberFormat="1" applyFont="1" applyFill="1" applyBorder="1" applyAlignment="1" applyProtection="1">
      <alignment horizontal="center" vertical="center" wrapText="1"/>
    </xf>
    <xf numFmtId="0" fontId="58" fillId="16" borderId="34" xfId="5" applyFont="1" applyFill="1" applyBorder="1" applyAlignment="1">
      <alignment horizontal="center" vertical="center" wrapText="1"/>
    </xf>
    <xf numFmtId="0" fontId="59" fillId="17" borderId="35" xfId="5" applyFont="1" applyFill="1" applyBorder="1" applyAlignment="1" applyProtection="1">
      <alignment horizontal="center" vertical="center" wrapText="1"/>
      <protection locked="0"/>
    </xf>
    <xf numFmtId="2" fontId="60" fillId="18" borderId="36" xfId="6" applyNumberFormat="1" applyFont="1" applyFill="1" applyBorder="1" applyAlignment="1" applyProtection="1">
      <alignment horizontal="center" vertical="center" wrapText="1"/>
    </xf>
    <xf numFmtId="0" fontId="61" fillId="10" borderId="33" xfId="5" applyFont="1" applyFill="1" applyBorder="1" applyAlignment="1">
      <alignment horizontal="center" vertical="center" wrapText="1"/>
    </xf>
    <xf numFmtId="0" fontId="59" fillId="17" borderId="37" xfId="5" applyFont="1" applyFill="1" applyBorder="1" applyAlignment="1" applyProtection="1">
      <alignment horizontal="center" vertical="center" wrapText="1"/>
      <protection locked="0"/>
    </xf>
    <xf numFmtId="0" fontId="62" fillId="19" borderId="30" xfId="5" applyFont="1" applyFill="1" applyBorder="1" applyAlignment="1">
      <alignment horizontal="center" vertical="center" wrapText="1"/>
    </xf>
    <xf numFmtId="0" fontId="62" fillId="19" borderId="31" xfId="5" applyFont="1" applyFill="1" applyBorder="1" applyAlignment="1">
      <alignment horizontal="center" vertical="center" wrapText="1"/>
    </xf>
    <xf numFmtId="0" fontId="62" fillId="19" borderId="32" xfId="5" applyFont="1" applyFill="1" applyBorder="1" applyAlignment="1">
      <alignment horizontal="center" vertical="center" wrapText="1"/>
    </xf>
    <xf numFmtId="0" fontId="55" fillId="10" borderId="25" xfId="5" applyFont="1" applyFill="1" applyBorder="1"/>
    <xf numFmtId="0" fontId="2" fillId="0" borderId="0" xfId="5" applyAlignment="1">
      <alignment horizontal="center"/>
    </xf>
    <xf numFmtId="170" fontId="19" fillId="0" borderId="0" xfId="5" applyNumberFormat="1" applyFont="1" applyAlignment="1">
      <alignment horizontal="center" vertical="center"/>
    </xf>
    <xf numFmtId="0" fontId="64" fillId="0" borderId="0" xfId="5" applyFont="1" applyAlignment="1">
      <alignment vertical="center"/>
    </xf>
    <xf numFmtId="0" fontId="65" fillId="0" borderId="0" xfId="5" applyFont="1" applyAlignment="1">
      <alignment vertical="center"/>
    </xf>
    <xf numFmtId="0" fontId="66" fillId="0" borderId="0" xfId="5" applyFont="1"/>
    <xf numFmtId="0" fontId="66" fillId="0" borderId="0" xfId="5" applyFont="1" applyAlignment="1">
      <alignment vertical="center"/>
    </xf>
    <xf numFmtId="170" fontId="67" fillId="0" borderId="0" xfId="5" applyNumberFormat="1" applyFont="1" applyAlignment="1">
      <alignment horizontal="center" vertical="center"/>
    </xf>
    <xf numFmtId="0" fontId="66" fillId="0" borderId="0" xfId="5" applyFont="1" applyAlignment="1">
      <alignment horizontal="center"/>
    </xf>
    <xf numFmtId="0" fontId="2" fillId="0" borderId="0" xfId="5" applyAlignment="1">
      <alignment horizontal="center" vertical="center"/>
    </xf>
    <xf numFmtId="0" fontId="68" fillId="0" borderId="0" xfId="5" applyFont="1" applyAlignment="1">
      <alignment vertical="center"/>
    </xf>
    <xf numFmtId="0" fontId="66" fillId="17" borderId="29" xfId="5" applyFont="1" applyFill="1" applyBorder="1"/>
    <xf numFmtId="0" fontId="66" fillId="17" borderId="0" xfId="5" applyFont="1" applyFill="1"/>
    <xf numFmtId="0" fontId="16" fillId="17" borderId="25" xfId="5" applyFont="1" applyFill="1" applyBorder="1"/>
    <xf numFmtId="0" fontId="66" fillId="17" borderId="29" xfId="5" applyFont="1" applyFill="1" applyBorder="1" applyAlignment="1">
      <alignment horizontal="center"/>
    </xf>
    <xf numFmtId="0" fontId="66" fillId="17" borderId="0" xfId="5" applyFont="1" applyFill="1" applyAlignment="1">
      <alignment horizontal="center"/>
    </xf>
    <xf numFmtId="168" fontId="66" fillId="17" borderId="42" xfId="7" applyNumberFormat="1" applyFont="1" applyFill="1" applyBorder="1" applyAlignment="1" applyProtection="1">
      <alignment horizontal="center" vertical="center"/>
      <protection locked="0"/>
    </xf>
    <xf numFmtId="0" fontId="69" fillId="17" borderId="43" xfId="5" applyFont="1" applyFill="1" applyBorder="1" applyAlignment="1" applyProtection="1">
      <alignment horizontal="center" vertical="center"/>
      <protection locked="0"/>
    </xf>
    <xf numFmtId="169" fontId="66" fillId="17" borderId="43" xfId="5" applyNumberFormat="1" applyFont="1" applyFill="1" applyBorder="1" applyAlignment="1" applyProtection="1">
      <alignment horizontal="center" vertical="center"/>
      <protection locked="0"/>
    </xf>
    <xf numFmtId="0" fontId="69" fillId="17" borderId="44" xfId="5" applyFont="1" applyFill="1" applyBorder="1" applyAlignment="1" applyProtection="1">
      <alignment horizontal="center" vertical="center"/>
      <protection locked="0"/>
    </xf>
    <xf numFmtId="168" fontId="66" fillId="17" borderId="45" xfId="7" applyNumberFormat="1" applyFont="1" applyFill="1" applyBorder="1" applyAlignment="1" applyProtection="1">
      <alignment horizontal="center" vertical="center"/>
      <protection locked="0"/>
    </xf>
    <xf numFmtId="0" fontId="69" fillId="17" borderId="33" xfId="5" applyFont="1" applyFill="1" applyBorder="1" applyAlignment="1" applyProtection="1">
      <alignment horizontal="center" vertical="center"/>
      <protection locked="0"/>
    </xf>
    <xf numFmtId="169" fontId="66" fillId="17" borderId="33" xfId="5" applyNumberFormat="1" applyFont="1" applyFill="1" applyBorder="1" applyAlignment="1" applyProtection="1">
      <alignment horizontal="center" vertical="center"/>
      <protection locked="0"/>
    </xf>
    <xf numFmtId="0" fontId="69" fillId="17" borderId="46" xfId="5" applyFont="1" applyFill="1" applyBorder="1" applyAlignment="1" applyProtection="1">
      <alignment horizontal="center" vertical="center"/>
      <protection locked="0"/>
    </xf>
    <xf numFmtId="170" fontId="18" fillId="17" borderId="25" xfId="5" applyNumberFormat="1" applyFont="1" applyFill="1" applyBorder="1" applyAlignment="1">
      <alignment horizontal="center" vertical="center"/>
    </xf>
    <xf numFmtId="0" fontId="16" fillId="17" borderId="25" xfId="5" applyFont="1" applyFill="1" applyBorder="1" applyAlignment="1">
      <alignment vertical="center"/>
    </xf>
    <xf numFmtId="168" fontId="66" fillId="17" borderId="47" xfId="7" applyNumberFormat="1" applyFont="1" applyFill="1" applyBorder="1" applyAlignment="1" applyProtection="1">
      <alignment horizontal="center" vertical="center"/>
      <protection locked="0"/>
    </xf>
    <xf numFmtId="0" fontId="69" fillId="17" borderId="48" xfId="5" applyFont="1" applyFill="1" applyBorder="1" applyAlignment="1" applyProtection="1">
      <alignment horizontal="center" vertical="center"/>
      <protection locked="0"/>
    </xf>
    <xf numFmtId="169" fontId="66" fillId="17" borderId="48" xfId="5" applyNumberFormat="1" applyFont="1" applyFill="1" applyBorder="1" applyAlignment="1" applyProtection="1">
      <alignment horizontal="center" vertical="center"/>
      <protection locked="0"/>
    </xf>
    <xf numFmtId="0" fontId="69" fillId="17" borderId="49" xfId="5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 wrapText="1"/>
    </xf>
    <xf numFmtId="0" fontId="69" fillId="16" borderId="41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2" fontId="69" fillId="17" borderId="50" xfId="6" applyNumberFormat="1" applyFont="1" applyFill="1" applyBorder="1" applyAlignment="1" applyProtection="1">
      <alignment horizontal="center" vertical="center"/>
    </xf>
    <xf numFmtId="168" fontId="69" fillId="10" borderId="51" xfId="7" applyNumberFormat="1" applyFont="1" applyFill="1" applyBorder="1" applyAlignment="1" applyProtection="1">
      <alignment horizontal="center" vertical="center"/>
    </xf>
    <xf numFmtId="1" fontId="69" fillId="10" borderId="51" xfId="7" applyNumberFormat="1" applyFont="1" applyFill="1" applyBorder="1" applyAlignment="1" applyProtection="1">
      <alignment horizontal="center" vertical="center"/>
    </xf>
    <xf numFmtId="0" fontId="69" fillId="10" borderId="51" xfId="5" applyFont="1" applyFill="1" applyBorder="1" applyAlignment="1">
      <alignment horizontal="center" vertical="center" wrapText="1"/>
    </xf>
    <xf numFmtId="168" fontId="66" fillId="17" borderId="33" xfId="7" applyNumberFormat="1" applyFont="1" applyFill="1" applyBorder="1" applyAlignment="1" applyProtection="1">
      <alignment horizontal="center" vertical="center"/>
    </xf>
    <xf numFmtId="1" fontId="66" fillId="17" borderId="33" xfId="7" applyNumberFormat="1" applyFont="1" applyFill="1" applyBorder="1" applyAlignment="1" applyProtection="1">
      <alignment horizontal="center" vertical="center"/>
    </xf>
    <xf numFmtId="169" fontId="69" fillId="17" borderId="33" xfId="5" applyNumberFormat="1" applyFont="1" applyFill="1" applyBorder="1" applyAlignment="1">
      <alignment horizontal="center" vertical="center"/>
    </xf>
    <xf numFmtId="169" fontId="66" fillId="17" borderId="44" xfId="5" applyNumberFormat="1" applyFont="1" applyFill="1" applyBorder="1" applyAlignment="1" applyProtection="1">
      <alignment horizontal="center" vertical="center"/>
      <protection locked="0"/>
    </xf>
    <xf numFmtId="169" fontId="66" fillId="17" borderId="46" xfId="5" applyNumberFormat="1" applyFont="1" applyFill="1" applyBorder="1" applyAlignment="1" applyProtection="1">
      <alignment horizontal="center" vertical="center"/>
      <protection locked="0"/>
    </xf>
    <xf numFmtId="0" fontId="70" fillId="17" borderId="50" xfId="5" applyFont="1" applyFill="1" applyBorder="1" applyAlignment="1">
      <alignment horizontal="center" vertical="center" wrapText="1"/>
    </xf>
    <xf numFmtId="169" fontId="66" fillId="17" borderId="49" xfId="5" applyNumberFormat="1" applyFont="1" applyFill="1" applyBorder="1" applyAlignment="1" applyProtection="1">
      <alignment horizontal="center" vertical="center"/>
      <protection locked="0"/>
    </xf>
    <xf numFmtId="2" fontId="69" fillId="16" borderId="41" xfId="6" applyNumberFormat="1" applyFont="1" applyFill="1" applyBorder="1" applyAlignment="1" applyProtection="1">
      <alignment horizontal="center" vertical="center"/>
    </xf>
    <xf numFmtId="0" fontId="69" fillId="17" borderId="52" xfId="5" applyFont="1" applyFill="1" applyBorder="1" applyAlignment="1" applyProtection="1">
      <alignment horizontal="center" vertical="center"/>
      <protection locked="0"/>
    </xf>
    <xf numFmtId="0" fontId="69" fillId="17" borderId="53" xfId="5" applyFont="1" applyFill="1" applyBorder="1" applyAlignment="1" applyProtection="1">
      <alignment horizontal="center" vertical="center"/>
      <protection locked="0"/>
    </xf>
    <xf numFmtId="171" fontId="69" fillId="16" borderId="54" xfId="5" applyNumberFormat="1" applyFont="1" applyFill="1" applyBorder="1" applyAlignment="1">
      <alignment horizontal="center" vertical="center" wrapText="1"/>
    </xf>
    <xf numFmtId="2" fontId="69" fillId="17" borderId="50" xfId="7" applyNumberFormat="1" applyFont="1" applyFill="1" applyBorder="1" applyAlignment="1" applyProtection="1">
      <alignment horizontal="center" vertical="center"/>
    </xf>
    <xf numFmtId="2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69" fillId="17" borderId="41" xfId="5" applyFont="1" applyFill="1" applyBorder="1" applyAlignment="1">
      <alignment horizontal="center" vertical="center"/>
    </xf>
    <xf numFmtId="171" fontId="69" fillId="16" borderId="50" xfId="5" applyNumberFormat="1" applyFont="1" applyFill="1" applyBorder="1" applyAlignment="1">
      <alignment horizontal="center" vertical="center" wrapText="1"/>
    </xf>
    <xf numFmtId="0" fontId="16" fillId="17" borderId="29" xfId="5" applyFont="1" applyFill="1" applyBorder="1" applyAlignment="1">
      <alignment vertical="center"/>
    </xf>
    <xf numFmtId="0" fontId="16" fillId="17" borderId="0" xfId="5" applyFont="1" applyFill="1" applyAlignment="1">
      <alignment vertical="center"/>
    </xf>
    <xf numFmtId="0" fontId="16" fillId="17" borderId="0" xfId="5" applyFont="1" applyFill="1" applyAlignment="1">
      <alignment horizontal="center" vertical="center"/>
    </xf>
    <xf numFmtId="168" fontId="74" fillId="20" borderId="56" xfId="5" applyNumberFormat="1" applyFont="1" applyFill="1" applyBorder="1" applyAlignment="1" applyProtection="1">
      <alignment horizontal="center" vertical="center"/>
      <protection locked="0"/>
    </xf>
    <xf numFmtId="169" fontId="74" fillId="20" borderId="57" xfId="5" applyNumberFormat="1" applyFont="1" applyFill="1" applyBorder="1" applyAlignment="1" applyProtection="1">
      <alignment horizontal="center" vertical="center"/>
      <protection locked="0"/>
    </xf>
    <xf numFmtId="168" fontId="74" fillId="20" borderId="58" xfId="5" applyNumberFormat="1" applyFont="1" applyFill="1" applyBorder="1" applyAlignment="1" applyProtection="1">
      <alignment horizontal="center" vertical="center"/>
      <protection locked="0"/>
    </xf>
    <xf numFmtId="169" fontId="74" fillId="20" borderId="59" xfId="5" applyNumberFormat="1" applyFont="1" applyFill="1" applyBorder="1" applyAlignment="1" applyProtection="1">
      <alignment horizontal="center" vertical="center"/>
      <protection locked="0"/>
    </xf>
    <xf numFmtId="168" fontId="74" fillId="20" borderId="60" xfId="5" applyNumberFormat="1" applyFont="1" applyFill="1" applyBorder="1" applyAlignment="1" applyProtection="1">
      <alignment horizontal="center" vertical="center"/>
      <protection locked="0"/>
    </xf>
    <xf numFmtId="169" fontId="74" fillId="20" borderId="61" xfId="5" applyNumberFormat="1" applyFont="1" applyFill="1" applyBorder="1" applyAlignment="1" applyProtection="1">
      <alignment horizontal="center" vertical="center"/>
      <protection locked="0"/>
    </xf>
    <xf numFmtId="1" fontId="69" fillId="17" borderId="53" xfId="5" applyNumberFormat="1" applyFont="1" applyFill="1" applyBorder="1" applyAlignment="1" applyProtection="1">
      <alignment horizontal="center" vertical="center"/>
      <protection locked="0"/>
    </xf>
    <xf numFmtId="171" fontId="75" fillId="16" borderId="54" xfId="5" applyNumberFormat="1" applyFont="1" applyFill="1" applyBorder="1" applyAlignment="1">
      <alignment horizontal="center" vertical="center" wrapText="1"/>
    </xf>
    <xf numFmtId="172" fontId="66" fillId="17" borderId="37" xfId="5" applyNumberFormat="1" applyFont="1" applyFill="1" applyBorder="1" applyAlignment="1" applyProtection="1">
      <alignment horizontal="center" vertical="center"/>
      <protection locked="0"/>
    </xf>
    <xf numFmtId="173" fontId="66" fillId="17" borderId="37" xfId="5" applyNumberFormat="1" applyFont="1" applyFill="1" applyBorder="1" applyAlignment="1" applyProtection="1">
      <alignment horizontal="center" vertical="center"/>
      <protection locked="0"/>
    </xf>
    <xf numFmtId="0" fontId="53" fillId="15" borderId="28" xfId="4" applyFont="1" applyFill="1" applyBorder="1" applyAlignment="1">
      <alignment horizontal="center" vertical="center"/>
    </xf>
    <xf numFmtId="0" fontId="3" fillId="15" borderId="62" xfId="4" applyFill="1" applyBorder="1" applyAlignment="1">
      <alignment horizontal="center" vertical="center"/>
    </xf>
    <xf numFmtId="15" fontId="53" fillId="15" borderId="28" xfId="4" applyNumberFormat="1" applyFont="1" applyFill="1" applyBorder="1" applyAlignment="1">
      <alignment horizontal="center" vertical="center"/>
    </xf>
    <xf numFmtId="0" fontId="69" fillId="16" borderId="50" xfId="5" applyFont="1" applyFill="1" applyBorder="1" applyAlignment="1">
      <alignment horizontal="center" vertical="center" wrapText="1"/>
    </xf>
    <xf numFmtId="0" fontId="16" fillId="17" borderId="63" xfId="5" applyFont="1" applyFill="1" applyBorder="1"/>
    <xf numFmtId="0" fontId="66" fillId="17" borderId="63" xfId="5" applyFont="1" applyFill="1" applyBorder="1"/>
    <xf numFmtId="0" fontId="66" fillId="17" borderId="64" xfId="5" applyFont="1" applyFill="1" applyBorder="1"/>
    <xf numFmtId="166" fontId="16" fillId="2" borderId="14" xfId="0" applyNumberFormat="1" applyFont="1" applyFill="1" applyBorder="1" applyAlignment="1">
      <alignment horizontal="center"/>
    </xf>
    <xf numFmtId="0" fontId="42" fillId="0" borderId="13" xfId="0" applyFont="1" applyBorder="1"/>
    <xf numFmtId="0" fontId="17" fillId="2" borderId="12" xfId="0" applyFont="1" applyFill="1" applyBorder="1"/>
    <xf numFmtId="0" fontId="9" fillId="0" borderId="13" xfId="0" applyFont="1" applyBorder="1"/>
    <xf numFmtId="0" fontId="16" fillId="2" borderId="14" xfId="0" applyFont="1" applyFill="1" applyBorder="1"/>
    <xf numFmtId="0" fontId="42" fillId="0" borderId="15" xfId="0" applyFont="1" applyBorder="1"/>
    <xf numFmtId="0" fontId="23" fillId="5" borderId="0" xfId="0" applyFont="1" applyFill="1" applyAlignment="1">
      <alignment horizontal="center" vertical="center"/>
    </xf>
    <xf numFmtId="0" fontId="14" fillId="6" borderId="0" xfId="0" applyFont="1" applyFill="1"/>
    <xf numFmtId="0" fontId="7" fillId="0" borderId="4" xfId="0" applyFont="1" applyBorder="1" applyAlignment="1">
      <alignment vertical="center"/>
    </xf>
    <xf numFmtId="0" fontId="9" fillId="0" borderId="4" xfId="0" applyFont="1" applyBorder="1"/>
    <xf numFmtId="0" fontId="28" fillId="0" borderId="0" xfId="0" applyFont="1" applyAlignment="1">
      <alignment horizontal="left" vertical="center"/>
    </xf>
    <xf numFmtId="0" fontId="29" fillId="0" borderId="0" xfId="0" applyFont="1"/>
    <xf numFmtId="0" fontId="34" fillId="0" borderId="0" xfId="0" applyFont="1" applyAlignment="1">
      <alignment horizontal="center"/>
    </xf>
    <xf numFmtId="0" fontId="32" fillId="0" borderId="0" xfId="0" applyFont="1"/>
    <xf numFmtId="0" fontId="24" fillId="0" borderId="10" xfId="0" applyFont="1" applyBorder="1" applyAlignment="1">
      <alignment horizontal="left"/>
    </xf>
    <xf numFmtId="0" fontId="25" fillId="0" borderId="10" xfId="0" applyFont="1" applyBorder="1"/>
    <xf numFmtId="0" fontId="10" fillId="0" borderId="0" xfId="0" applyFont="1" applyAlignment="1">
      <alignment horizontal="left" vertical="center"/>
    </xf>
    <xf numFmtId="0" fontId="0" fillId="0" borderId="0" xfId="0"/>
    <xf numFmtId="0" fontId="33" fillId="0" borderId="0" xfId="0" applyFont="1"/>
    <xf numFmtId="0" fontId="38" fillId="0" borderId="0" xfId="0" applyFont="1" applyAlignment="1">
      <alignment horizontal="center"/>
    </xf>
    <xf numFmtId="0" fontId="26" fillId="2" borderId="0" xfId="0" applyFont="1" applyFill="1" applyAlignment="1">
      <alignment horizontal="center" vertical="center"/>
    </xf>
    <xf numFmtId="0" fontId="32" fillId="0" borderId="0" xfId="0" applyFont="1" applyAlignment="1">
      <alignment horizontal="center"/>
    </xf>
    <xf numFmtId="0" fontId="27" fillId="0" borderId="0" xfId="0" applyFont="1"/>
    <xf numFmtId="0" fontId="4" fillId="2" borderId="0" xfId="0" applyFont="1" applyFill="1"/>
    <xf numFmtId="0" fontId="13" fillId="2" borderId="0" xfId="0" applyFont="1" applyFill="1"/>
    <xf numFmtId="0" fontId="36" fillId="0" borderId="26" xfId="0" applyFont="1" applyBorder="1" applyAlignment="1">
      <alignment wrapText="1"/>
    </xf>
    <xf numFmtId="0" fontId="36" fillId="0" borderId="0" xfId="0" applyFont="1" applyAlignment="1">
      <alignment wrapText="1"/>
    </xf>
    <xf numFmtId="0" fontId="24" fillId="0" borderId="10" xfId="0" applyFont="1" applyBorder="1"/>
    <xf numFmtId="0" fontId="24" fillId="0" borderId="11" xfId="0" applyFont="1" applyBorder="1"/>
    <xf numFmtId="0" fontId="17" fillId="2" borderId="13" xfId="0" applyFont="1" applyFill="1" applyBorder="1"/>
    <xf numFmtId="0" fontId="16" fillId="4" borderId="22" xfId="0" applyFont="1" applyFill="1" applyBorder="1"/>
    <xf numFmtId="0" fontId="42" fillId="0" borderId="27" xfId="0" applyFont="1" applyBorder="1"/>
    <xf numFmtId="0" fontId="42" fillId="0" borderId="23" xfId="0" applyFont="1" applyBorder="1"/>
    <xf numFmtId="167" fontId="16" fillId="2" borderId="22" xfId="0" applyNumberFormat="1" applyFont="1" applyFill="1" applyBorder="1" applyAlignment="1">
      <alignment horizontal="center"/>
    </xf>
    <xf numFmtId="167" fontId="16" fillId="2" borderId="23" xfId="0" applyNumberFormat="1" applyFont="1" applyFill="1" applyBorder="1" applyAlignment="1">
      <alignment horizontal="center"/>
    </xf>
    <xf numFmtId="0" fontId="16" fillId="0" borderId="14" xfId="0" applyFont="1" applyBorder="1"/>
    <xf numFmtId="166" fontId="16" fillId="2" borderId="13" xfId="0" applyNumberFormat="1" applyFont="1" applyFill="1" applyBorder="1" applyAlignment="1">
      <alignment horizontal="center"/>
    </xf>
    <xf numFmtId="0" fontId="16" fillId="2" borderId="15" xfId="0" applyFont="1" applyFill="1" applyBorder="1"/>
    <xf numFmtId="0" fontId="16" fillId="2" borderId="13" xfId="0" applyFont="1" applyFill="1" applyBorder="1"/>
    <xf numFmtId="166" fontId="16" fillId="2" borderId="19" xfId="0" applyNumberFormat="1" applyFont="1" applyFill="1" applyBorder="1" applyAlignment="1">
      <alignment horizontal="center"/>
    </xf>
    <xf numFmtId="0" fontId="42" fillId="0" borderId="18" xfId="0" applyFont="1" applyBorder="1"/>
    <xf numFmtId="0" fontId="16" fillId="2" borderId="19" xfId="0" applyFont="1" applyFill="1" applyBorder="1" applyAlignment="1">
      <alignment horizontal="center"/>
    </xf>
    <xf numFmtId="0" fontId="16" fillId="2" borderId="18" xfId="0" applyFont="1" applyFill="1" applyBorder="1" applyAlignment="1">
      <alignment horizontal="center"/>
    </xf>
    <xf numFmtId="0" fontId="16" fillId="2" borderId="20" xfId="0" applyFont="1" applyFill="1" applyBorder="1" applyAlignment="1">
      <alignment horizontal="center"/>
    </xf>
    <xf numFmtId="166" fontId="52" fillId="0" borderId="0" xfId="4" applyNumberFormat="1" applyFont="1" applyAlignment="1">
      <alignment horizontal="center" vertical="center"/>
    </xf>
    <xf numFmtId="0" fontId="52" fillId="0" borderId="0" xfId="4" applyFont="1" applyAlignment="1">
      <alignment horizontal="center" vertical="center"/>
    </xf>
    <xf numFmtId="14" fontId="52" fillId="0" borderId="0" xfId="4" applyNumberFormat="1" applyFont="1" applyAlignment="1">
      <alignment horizontal="center" vertical="center"/>
    </xf>
    <xf numFmtId="0" fontId="46" fillId="14" borderId="0" xfId="0" applyFont="1" applyFill="1" applyAlignment="1">
      <alignment horizontal="center"/>
    </xf>
    <xf numFmtId="0" fontId="47" fillId="14" borderId="0" xfId="0" applyFont="1" applyFill="1" applyAlignment="1">
      <alignment horizontal="center"/>
    </xf>
    <xf numFmtId="0" fontId="49" fillId="14" borderId="0" xfId="0" applyFont="1" applyFill="1" applyAlignment="1">
      <alignment horizontal="center"/>
    </xf>
    <xf numFmtId="0" fontId="50" fillId="14" borderId="0" xfId="0" applyFont="1" applyFill="1" applyAlignment="1">
      <alignment horizontal="center"/>
    </xf>
    <xf numFmtId="0" fontId="48" fillId="14" borderId="0" xfId="0" applyFont="1" applyFill="1" applyAlignment="1">
      <alignment horizontal="center"/>
    </xf>
    <xf numFmtId="0" fontId="3" fillId="0" borderId="0" xfId="4" applyBorder="1" applyAlignment="1">
      <alignment horizontal="center"/>
    </xf>
    <xf numFmtId="0" fontId="63" fillId="19" borderId="40" xfId="5" applyFont="1" applyFill="1" applyBorder="1" applyAlignment="1">
      <alignment horizontal="center" vertical="center" wrapText="1"/>
    </xf>
    <xf numFmtId="0" fontId="63" fillId="19" borderId="39" xfId="5" applyFont="1" applyFill="1" applyBorder="1" applyAlignment="1">
      <alignment horizontal="center" vertical="center" wrapText="1"/>
    </xf>
    <xf numFmtId="0" fontId="63" fillId="19" borderId="38" xfId="5" applyFont="1" applyFill="1" applyBorder="1" applyAlignment="1">
      <alignment horizontal="center" vertical="center" wrapText="1"/>
    </xf>
    <xf numFmtId="0" fontId="69" fillId="16" borderId="50" xfId="5" applyFont="1" applyFill="1" applyBorder="1" applyAlignment="1">
      <alignment horizontal="center" vertical="center" wrapText="1"/>
    </xf>
    <xf numFmtId="0" fontId="73" fillId="19" borderId="55" xfId="5" applyFont="1" applyFill="1" applyBorder="1" applyAlignment="1">
      <alignment horizontal="center" vertical="center" wrapText="1"/>
    </xf>
    <xf numFmtId="0" fontId="72" fillId="19" borderId="55" xfId="5" applyFont="1" applyFill="1" applyBorder="1" applyAlignment="1">
      <alignment horizontal="center"/>
    </xf>
    <xf numFmtId="0" fontId="69" fillId="16" borderId="50" xfId="5" applyFont="1" applyFill="1" applyBorder="1" applyAlignment="1">
      <alignment horizontal="center" vertical="center"/>
    </xf>
    <xf numFmtId="0" fontId="71" fillId="17" borderId="50" xfId="5" applyFont="1" applyFill="1" applyBorder="1" applyAlignment="1">
      <alignment horizontal="center" vertical="center" wrapText="1"/>
    </xf>
    <xf numFmtId="0" fontId="71" fillId="17" borderId="41" xfId="5" applyFont="1" applyFill="1" applyBorder="1" applyAlignment="1">
      <alignment horizontal="center" vertical="center" wrapText="1"/>
    </xf>
    <xf numFmtId="0" fontId="66" fillId="16" borderId="41" xfId="5" applyFont="1" applyFill="1" applyBorder="1" applyAlignment="1">
      <alignment horizontal="center" vertical="center" wrapText="1"/>
    </xf>
    <xf numFmtId="0" fontId="66" fillId="16" borderId="31" xfId="5" applyFont="1" applyFill="1" applyBorder="1" applyAlignment="1">
      <alignment horizontal="center" vertical="center" wrapText="1"/>
    </xf>
    <xf numFmtId="0" fontId="66" fillId="16" borderId="51" xfId="5" applyFont="1" applyFill="1" applyBorder="1" applyAlignment="1">
      <alignment horizontal="center" vertical="center" wrapText="1"/>
    </xf>
    <xf numFmtId="0" fontId="70" fillId="17" borderId="0" xfId="5" applyFont="1" applyFill="1" applyBorder="1" applyAlignment="1">
      <alignment horizontal="center" vertical="center" wrapText="1"/>
    </xf>
    <xf numFmtId="0" fontId="76" fillId="0" borderId="0" xfId="5" applyFont="1"/>
    <xf numFmtId="0" fontId="1" fillId="0" borderId="0" xfId="5" applyFont="1"/>
    <xf numFmtId="0" fontId="2" fillId="0" borderId="65" xfId="5" applyFill="1" applyBorder="1" applyAlignment="1">
      <alignment vertical="center"/>
    </xf>
    <xf numFmtId="0" fontId="69" fillId="21" borderId="52" xfId="5" applyFont="1" applyFill="1" applyBorder="1" applyAlignment="1" applyProtection="1">
      <alignment horizontal="center" vertical="center"/>
      <protection locked="0"/>
    </xf>
    <xf numFmtId="0" fontId="17" fillId="2" borderId="14" xfId="0" applyFont="1" applyFill="1" applyBorder="1" applyAlignment="1"/>
    <xf numFmtId="0" fontId="17" fillId="2" borderId="15" xfId="0" applyFont="1" applyFill="1" applyBorder="1" applyAlignment="1"/>
    <xf numFmtId="0" fontId="16" fillId="2" borderId="14" xfId="0" applyFont="1" applyFill="1" applyBorder="1" applyAlignment="1"/>
    <xf numFmtId="0" fontId="16" fillId="2" borderId="15" xfId="0" applyFont="1" applyFill="1" applyBorder="1" applyAlignment="1"/>
    <xf numFmtId="0" fontId="16" fillId="2" borderId="19" xfId="0" applyFont="1" applyFill="1" applyBorder="1" applyAlignment="1"/>
    <xf numFmtId="0" fontId="16" fillId="2" borderId="20" xfId="0" applyFont="1" applyFill="1" applyBorder="1" applyAlignment="1"/>
    <xf numFmtId="167" fontId="17" fillId="2" borderId="22" xfId="0" applyNumberFormat="1" applyFont="1" applyFill="1" applyBorder="1" applyAlignment="1"/>
    <xf numFmtId="0" fontId="17" fillId="2" borderId="27" xfId="0" applyFont="1" applyFill="1" applyBorder="1" applyAlignment="1"/>
    <xf numFmtId="167" fontId="17" fillId="2" borderId="14" xfId="0" applyNumberFormat="1" applyFont="1" applyFill="1" applyBorder="1" applyAlignment="1"/>
    <xf numFmtId="0" fontId="79" fillId="2" borderId="2" xfId="0" applyFont="1" applyFill="1" applyBorder="1" applyAlignment="1">
      <alignment horizontal="center"/>
    </xf>
    <xf numFmtId="0" fontId="79" fillId="2" borderId="3" xfId="0" applyFont="1" applyFill="1" applyBorder="1" applyAlignment="1">
      <alignment horizontal="center"/>
    </xf>
    <xf numFmtId="0" fontId="79" fillId="2" borderId="0" xfId="0" applyFont="1" applyFill="1" applyBorder="1" applyAlignment="1">
      <alignment horizontal="center"/>
    </xf>
    <xf numFmtId="0" fontId="79" fillId="2" borderId="5" xfId="0" applyFont="1" applyFill="1" applyBorder="1" applyAlignment="1">
      <alignment horizontal="center"/>
    </xf>
    <xf numFmtId="0" fontId="79" fillId="2" borderId="66" xfId="0" applyFont="1" applyFill="1" applyBorder="1" applyAlignment="1">
      <alignment horizontal="center"/>
    </xf>
    <xf numFmtId="0" fontId="79" fillId="2" borderId="67" xfId="0" applyFont="1" applyFill="1" applyBorder="1" applyAlignment="1">
      <alignment horizontal="center"/>
    </xf>
    <xf numFmtId="0" fontId="18" fillId="2" borderId="68" xfId="0" applyFont="1" applyFill="1" applyBorder="1" applyAlignment="1">
      <alignment horizontal="center"/>
    </xf>
    <xf numFmtId="0" fontId="18" fillId="2" borderId="69" xfId="0" applyFont="1" applyFill="1" applyBorder="1" applyAlignment="1">
      <alignment horizontal="center"/>
    </xf>
    <xf numFmtId="0" fontId="2" fillId="10" borderId="0" xfId="5" applyFill="1"/>
    <xf numFmtId="0" fontId="2" fillId="10" borderId="0" xfId="5" applyFill="1" applyAlignment="1">
      <alignment vertical="center"/>
    </xf>
    <xf numFmtId="0" fontId="2" fillId="10" borderId="70" xfId="5" applyFill="1" applyBorder="1"/>
    <xf numFmtId="0" fontId="2" fillId="10" borderId="70" xfId="5" applyFill="1" applyBorder="1" applyAlignment="1">
      <alignment vertical="center"/>
    </xf>
    <xf numFmtId="0" fontId="51" fillId="10" borderId="0" xfId="5" applyFont="1" applyFill="1" applyAlignment="1">
      <alignment horizontal="left" vertical="center"/>
    </xf>
  </cellXfs>
  <cellStyles count="8">
    <cellStyle name="Currency 2" xfId="6" xr:uid="{EA0A94BF-BC3E-46CA-AC1A-7269A7E6DF48}"/>
    <cellStyle name="Hyperlink 2" xfId="3" xr:uid="{AB74DA23-B3D5-482A-B098-0DA43B54C3E7}"/>
    <cellStyle name="Normal" xfId="0" builtinId="0"/>
    <cellStyle name="Normal 2" xfId="2" xr:uid="{BB76789B-7B9E-4571-A168-08D984CFDEE5}"/>
    <cellStyle name="Normal 3" xfId="4" xr:uid="{44743490-7B83-4C75-BF5F-389C440D74C2}"/>
    <cellStyle name="Normal 4" xfId="5" xr:uid="{BD63229C-B300-4DD5-888B-1DED5BC767A3}"/>
    <cellStyle name="Percent" xfId="1" builtinId="5"/>
    <cellStyle name="Percent 2" xfId="7" xr:uid="{D09FA1AB-43EE-444D-8F35-2435D73BE368}"/>
  </cellStyles>
  <dxfs count="8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0" tint="-4.9989318521683403E-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/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8" formatCode="0.0%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169" formatCode="0.0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0.14999847407452621"/>
        </left>
        <right style="thin">
          <color theme="0" tint="-0.14999847407452621"/>
        </right>
        <top style="thin">
          <color theme="0" tint="-0.14999847407452621"/>
        </top>
        <bottom style="thin">
          <color theme="0" tint="-0.14999847407452621"/>
        </bottom>
      </border>
      <protection locked="1" hidden="0"/>
    </dxf>
    <dxf>
      <border>
        <top style="thin">
          <color theme="0" tint="-4.9989318521683403E-2"/>
        </top>
      </border>
    </dxf>
    <dxf>
      <border>
        <bottom style="thin">
          <color theme="0" tint="-4.9989318521683403E-2"/>
        </bottom>
      </border>
    </dxf>
    <dxf>
      <border diagonalUp="0" diagonalDown="0">
        <left style="thin">
          <color theme="0" tint="-4.9989318521683403E-2"/>
        </left>
        <right style="thin">
          <color theme="0" tint="-4.9989318521683403E-2"/>
        </right>
        <top style="thin">
          <color theme="0" tint="-4.9989318521683403E-2"/>
        </top>
        <bottom style="thin">
          <color theme="0" tint="-4.9989318521683403E-2"/>
        </bottom>
      </border>
    </dxf>
    <dxf>
      <font>
        <strike val="0"/>
        <outline val="0"/>
        <shadow val="0"/>
        <u val="none"/>
        <vertAlign val="baseline"/>
        <sz val="14"/>
        <color theme="3" tint="-0.249977111117893"/>
        <name val="Calibri Light"/>
        <family val="2"/>
        <scheme val="none"/>
      </font>
      <border diagonalUp="0" diagonalDown="0">
        <left style="thin">
          <color theme="0" tint="-4.9989318521683403E-2"/>
        </left>
        <right style="thin">
          <color theme="0" tint="-4.9989318521683403E-2"/>
        </right>
        <top/>
        <bottom/>
        <vertical style="thin">
          <color theme="0" tint="-4.9989318521683403E-2"/>
        </vertical>
        <horizontal style="thin">
          <color theme="0" tint="-4.9989318521683403E-2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family val="2"/>
        <scheme val="none"/>
      </font>
      <fill>
        <patternFill patternType="solid">
          <fgColor rgb="FF000000"/>
          <bgColor rgb="FFD9D9D9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 tint="-4.9989318521683403E-2"/>
        </left>
        <right style="thin">
          <color theme="0" tint="-4.9989318521683403E-2"/>
        </right>
        <top/>
        <bottom/>
      </border>
      <protection locked="1" hidden="0"/>
    </dxf>
    <dxf>
      <numFmt numFmtId="174" formatCode="[$€-2]\ #,##0.00"/>
    </dxf>
    <dxf>
      <numFmt numFmtId="175" formatCode="[$£-809]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numFmt numFmtId="175" formatCode="[$£-809]#,##0.00"/>
    </dxf>
    <dxf>
      <numFmt numFmtId="174" formatCode="[$€-2]\ #,##0.00"/>
    </dxf>
    <dxf>
      <font>
        <color auto="1"/>
      </font>
      <fill>
        <patternFill>
          <bgColor theme="3" tint="0.79998168889431442"/>
        </patternFill>
      </fill>
    </dxf>
    <dxf>
      <font>
        <color auto="1"/>
      </font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  <color rgb="FF999B84"/>
      </font>
      <fill>
        <patternFill patternType="solid">
          <fgColor rgb="FFF4EEED"/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ill>
        <patternFill patternType="solid">
          <fgColor rgb="FFB7E1CD"/>
          <bgColor rgb="FFB7E1C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  <dxf>
      <font>
        <strike/>
      </font>
      <fill>
        <patternFill>
          <bgColor rgb="FFF4EEED"/>
        </patternFill>
      </fill>
    </dxf>
  </dxfs>
  <tableStyles count="0" defaultTableStyle="TableStyleMedium2" defaultPivotStyle="PivotStyleLight16"/>
  <colors>
    <mruColors>
      <color rgb="FFF4EEED"/>
      <color rgb="FFDDB7AB"/>
      <color rgb="FF999B8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520736225648381E-2"/>
          <c:y val="9.9515931679777764E-2"/>
          <c:w val="0.92900723916647243"/>
          <c:h val="0.7728093808075208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(DASHBOARD!$H$6,DASHBOARD!$I$6,DASHBOARD!$J$6:$K$6)</c15:sqref>
                  </c15:fullRef>
                </c:ext>
              </c:extLst>
              <c:f>(DASHBOARD!$H$6,DASHBOARD!$I$6,DASHBOARD!$J$6)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D5-4CE7-A541-40294D542283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3"/>
              <c:pt idx="0">
                <c:v>1</c:v>
              </c:pt>
              <c:pt idx="1">
                <c:v>2</c:v>
              </c:pt>
              <c:pt idx="2">
                <c:v>3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(DASHBOARD!$H$8,DASHBOARD!$I$8,DASHBOARD!$J$8:$K$8)</c15:sqref>
                  </c15:fullRef>
                </c:ext>
              </c:extLst>
              <c:f>(DASHBOARD!$H$8,DASHBOARD!$I$8,DASHBOARD!$J$8)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D5-4CE7-A541-40294D54228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444"/>
        <c:overlap val="-90"/>
        <c:axId val="2247040"/>
        <c:axId val="2247456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-540000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8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val>
                  <c:numRef>
                    <c:extLst>
                      <c:ext uri="{02D57815-91ED-43cb-92C2-25804820EDAC}">
                        <c15:fullRef>
                          <c15:sqref>(DASHBOARD!$H$7,DASHBOARD!$I$7,DASHBOARD!$J$7:$K$7)</c15:sqref>
                        </c15:fullRef>
                        <c15:formulaRef>
                          <c15:sqref>(DASHBOARD!$H$7,DASHBOARD!$I$7,DASHBOARD!$J$7)</c15:sqref>
                        </c15:formulaRef>
                      </c:ext>
                    </c:extLst>
                    <c:numCache>
                      <c:formatCode>General</c:formatCode>
                      <c:ptCount val="3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95D5-4CE7-A541-40294D542283}"/>
                  </c:ext>
                </c:extLst>
              </c15:ser>
            </c15:filteredBarSeries>
          </c:ext>
        </c:extLst>
      </c:barChart>
      <c:catAx>
        <c:axId val="2247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47456"/>
        <c:crosses val="autoZero"/>
        <c:auto val="1"/>
        <c:lblAlgn val="ctr"/>
        <c:lblOffset val="100"/>
        <c:noMultiLvlLbl val="0"/>
      </c:catAx>
      <c:valAx>
        <c:axId val="22474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24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1.2600288425423261E-3"/>
          <c:y val="1.2982017987060361E-3"/>
          <c:w val="0.93485616946349137"/>
          <c:h val="0.96164247764740785"/>
        </c:manualLayout>
      </c:layout>
      <c:barChart>
        <c:barDir val="bar"/>
        <c:grouping val="stacked"/>
        <c:varyColors val="0"/>
        <c:ser>
          <c:idx val="0"/>
          <c:order val="0"/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885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8F4B-4945-A93A-F9D3191958EF}"/>
              </c:ext>
            </c:extLst>
          </c:dPt>
          <c:val>
            <c:numRef>
              <c:f>'HIDE CALCULATIONS'!$E$2</c:f>
              <c:numCache>
                <c:formatCode>General</c:formatCode>
                <c:ptCount val="1"/>
                <c:pt idx="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4B-4945-A93A-F9D3191958EF}"/>
            </c:ext>
          </c:extLst>
        </c:ser>
        <c:ser>
          <c:idx val="1"/>
          <c:order val="1"/>
          <c:spPr>
            <a:solidFill>
              <a:schemeClr val="dk1">
                <a:tint val="5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dk1">
                  <a:tint val="5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B-4945-A93A-F9D3191958EF}"/>
              </c:ext>
            </c:extLst>
          </c:dPt>
          <c:val>
            <c:numRef>
              <c:f>'HIDE CALCULATIONS'!$E$3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F4B-4945-A93A-F9D319195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759358064"/>
        <c:axId val="1759355984"/>
      </c:barChart>
      <c:catAx>
        <c:axId val="17593580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59355984"/>
        <c:crosses val="autoZero"/>
        <c:auto val="1"/>
        <c:lblAlgn val="ctr"/>
        <c:lblOffset val="100"/>
        <c:noMultiLvlLbl val="0"/>
      </c:catAx>
      <c:valAx>
        <c:axId val="17593559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75935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332-42D4-82F5-7A09B12EED32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332-42D4-82F5-7A09B12EED32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332-42D4-82F5-7A09B12EED32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332-42D4-82F5-7A09B12EED32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7332-42D4-82F5-7A09B12EED32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7332-42D4-82F5-7A09B12EED32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7332-42D4-82F5-7A09B12EED32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7332-42D4-82F5-7A09B12EED32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7332-42D4-82F5-7A09B12EED32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7332-42D4-82F5-7A09B12EED32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7332-42D4-82F5-7A09B12EED32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7332-42D4-82F5-7A09B12EED32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7332-42D4-82F5-7A09B12EED32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7332-42D4-82F5-7A09B12EED32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7332-42D4-82F5-7A09B12EED32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7332-42D4-82F5-7A09B12EED32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7332-42D4-82F5-7A09B12EED32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7332-42D4-82F5-7A09B12EED32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7332-42D4-82F5-7A09B12EED32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7332-42D4-82F5-7A09B12EED32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7332-42D4-82F5-7A09B12EED32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7332-42D4-82F5-7A09B12EED32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7332-42D4-82F5-7A09B12EED32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7332-42D4-82F5-7A09B12EED32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7332-42D4-82F5-7A09B12EED32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7332-42D4-82F5-7A09B12EED32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7332-42D4-82F5-7A09B12EED32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7332-42D4-82F5-7A09B12EED32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7332-42D4-82F5-7A09B12EED32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7332-42D4-82F5-7A09B12EED32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7332-42D4-82F5-7A09B12EED32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7332-42D4-82F5-7A09B12EED32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7332-42D4-82F5-7A09B12EED32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7332-42D4-82F5-7A09B12EED32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7332-42D4-82F5-7A09B12EED32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7332-42D4-82F5-7A09B12EED32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7332-42D4-82F5-7A09B12EED32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7332-42D4-82F5-7A09B12EED32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7332-42D4-82F5-7A09B12EED32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7332-42D4-82F5-7A09B12EED32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7332-42D4-82F5-7A09B12EED32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7332-42D4-82F5-7A09B12EED32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7332-42D4-82F5-7A09B12EED32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7332-42D4-82F5-7A09B12EED32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7332-42D4-82F5-7A09B12EED32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7332-42D4-82F5-7A09B12EED32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7332-42D4-82F5-7A09B12EED32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DataTable!$E$4:$E$16</c:f>
              <c:numCache>
                <c:formatCode>0.0%</c:formatCode>
                <c:ptCount val="12"/>
                <c:pt idx="0">
                  <c:v>0.84894736842105256</c:v>
                </c:pt>
                <c:pt idx="1">
                  <c:v>0.58750000000000013</c:v>
                </c:pt>
                <c:pt idx="2">
                  <c:v>0.85550000000000015</c:v>
                </c:pt>
                <c:pt idx="3">
                  <c:v>0.85150000000000015</c:v>
                </c:pt>
                <c:pt idx="4">
                  <c:v>0.85150000000000015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7332-42D4-82F5-7A09B12EED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769563348993557E-2"/>
          <c:y val="1.8645168881779459E-2"/>
          <c:w val="0.90896058287529524"/>
          <c:h val="0.7437884305892481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31F-4591-A031-126FECD3042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6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31F-4591-A031-126FECD3042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31F-4591-A031-126FECD3042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E31F-4591-A031-126FECD3042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E31F-4591-A031-126FECD3042E}"/>
              </c:ext>
            </c:extLst>
          </c:dPt>
          <c:dPt>
            <c:idx val="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E31F-4591-A031-126FECD3042E}"/>
              </c:ext>
            </c:extLst>
          </c:dPt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E31F-4591-A031-126FECD3042E}"/>
              </c:ext>
            </c:extLst>
          </c:dPt>
          <c:dPt>
            <c:idx val="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E31F-4591-A031-126FECD3042E}"/>
              </c:ext>
            </c:extLst>
          </c:dPt>
          <c:dPt>
            <c:idx val="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E31F-4591-A031-126FECD3042E}"/>
              </c:ext>
            </c:extLst>
          </c:dPt>
          <c:dPt>
            <c:idx val="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E31F-4591-A031-126FECD3042E}"/>
              </c:ext>
            </c:extLst>
          </c:dPt>
          <c:dPt>
            <c:idx val="1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E31F-4591-A031-126FECD3042E}"/>
              </c:ext>
            </c:extLst>
          </c:dPt>
          <c:dPt>
            <c:idx val="1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E31F-4591-A031-126FECD3042E}"/>
              </c:ext>
            </c:extLst>
          </c:dPt>
          <c:dPt>
            <c:idx val="1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E31F-4591-A031-126FECD3042E}"/>
              </c:ext>
            </c:extLst>
          </c:dPt>
          <c:dPt>
            <c:idx val="1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E31F-4591-A031-126FECD3042E}"/>
              </c:ext>
            </c:extLst>
          </c:dPt>
          <c:dPt>
            <c:idx val="1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E31F-4591-A031-126FECD3042E}"/>
              </c:ext>
            </c:extLst>
          </c:dPt>
          <c:dPt>
            <c:idx val="1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E31F-4591-A031-126FECD3042E}"/>
              </c:ext>
            </c:extLst>
          </c:dPt>
          <c:dPt>
            <c:idx val="1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E31F-4591-A031-126FECD3042E}"/>
              </c:ext>
            </c:extLst>
          </c:dPt>
          <c:dPt>
            <c:idx val="1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E31F-4591-A031-126FECD3042E}"/>
              </c:ext>
            </c:extLst>
          </c:dPt>
          <c:dPt>
            <c:idx val="1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E31F-4591-A031-126FECD3042E}"/>
              </c:ext>
            </c:extLst>
          </c:dPt>
          <c:dPt>
            <c:idx val="1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E31F-4591-A031-126FECD3042E}"/>
              </c:ext>
            </c:extLst>
          </c:dPt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9-E31F-4591-A031-126FECD3042E}"/>
              </c:ext>
            </c:extLst>
          </c:dPt>
          <c:dPt>
            <c:idx val="2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B-E31F-4591-A031-126FECD3042E}"/>
              </c:ext>
            </c:extLst>
          </c:dPt>
          <c:dPt>
            <c:idx val="2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D-E31F-4591-A031-126FECD3042E}"/>
              </c:ext>
            </c:extLst>
          </c:dPt>
          <c:dPt>
            <c:idx val="2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F-E31F-4591-A031-126FECD3042E}"/>
              </c:ext>
            </c:extLst>
          </c:dPt>
          <c:dPt>
            <c:idx val="2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1-E31F-4591-A031-126FECD3042E}"/>
              </c:ext>
            </c:extLst>
          </c:dPt>
          <c:dPt>
            <c:idx val="2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3-E31F-4591-A031-126FECD3042E}"/>
              </c:ext>
            </c:extLst>
          </c:dPt>
          <c:dPt>
            <c:idx val="2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5-E31F-4591-A031-126FECD3042E}"/>
              </c:ext>
            </c:extLst>
          </c:dPt>
          <c:dPt>
            <c:idx val="2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7-E31F-4591-A031-126FECD3042E}"/>
              </c:ext>
            </c:extLst>
          </c:dPt>
          <c:dPt>
            <c:idx val="2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9-E31F-4591-A031-126FECD3042E}"/>
              </c:ext>
            </c:extLst>
          </c:dPt>
          <c:dPt>
            <c:idx val="2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B-E31F-4591-A031-126FECD3042E}"/>
              </c:ext>
            </c:extLst>
          </c:dPt>
          <c:dPt>
            <c:idx val="3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D-E31F-4591-A031-126FECD3042E}"/>
              </c:ext>
            </c:extLst>
          </c:dPt>
          <c:dPt>
            <c:idx val="3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3F-E31F-4591-A031-126FECD3042E}"/>
              </c:ext>
            </c:extLst>
          </c:dPt>
          <c:dPt>
            <c:idx val="3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1-E31F-4591-A031-126FECD3042E}"/>
              </c:ext>
            </c:extLst>
          </c:dPt>
          <c:dPt>
            <c:idx val="3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3-E31F-4591-A031-126FECD3042E}"/>
              </c:ext>
            </c:extLst>
          </c:dPt>
          <c:dPt>
            <c:idx val="3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5-E31F-4591-A031-126FECD3042E}"/>
              </c:ext>
            </c:extLst>
          </c:dPt>
          <c:dPt>
            <c:idx val="3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7-E31F-4591-A031-126FECD3042E}"/>
              </c:ext>
            </c:extLst>
          </c:dPt>
          <c:dPt>
            <c:idx val="3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9-E31F-4591-A031-126FECD3042E}"/>
              </c:ext>
            </c:extLst>
          </c:dPt>
          <c:dPt>
            <c:idx val="37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B-E31F-4591-A031-126FECD3042E}"/>
              </c:ext>
            </c:extLst>
          </c:dPt>
          <c:dPt>
            <c:idx val="38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D-E31F-4591-A031-126FECD3042E}"/>
              </c:ext>
            </c:extLst>
          </c:dPt>
          <c:dPt>
            <c:idx val="39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4F-E31F-4591-A031-126FECD3042E}"/>
              </c:ext>
            </c:extLst>
          </c:dPt>
          <c:dPt>
            <c:idx val="4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1-E31F-4591-A031-126FECD3042E}"/>
              </c:ext>
            </c:extLst>
          </c:dPt>
          <c:dPt>
            <c:idx val="4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3-E31F-4591-A031-126FECD3042E}"/>
              </c:ext>
            </c:extLst>
          </c:dPt>
          <c:dPt>
            <c:idx val="42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5-E31F-4591-A031-126FECD3042E}"/>
              </c:ext>
            </c:extLst>
          </c:dPt>
          <c:dPt>
            <c:idx val="43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7-E31F-4591-A031-126FECD3042E}"/>
              </c:ext>
            </c:extLst>
          </c:dPt>
          <c:dPt>
            <c:idx val="44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9-E31F-4591-A031-126FECD3042E}"/>
              </c:ext>
            </c:extLst>
          </c:dPt>
          <c:dPt>
            <c:idx val="45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B-E31F-4591-A031-126FECD3042E}"/>
              </c:ext>
            </c:extLst>
          </c:dPt>
          <c:dPt>
            <c:idx val="46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5D-E31F-4591-A031-126FECD3042E}"/>
              </c:ext>
            </c:extLst>
          </c:dPt>
          <c:cat>
            <c:strRef>
              <c:f>DataTable!$B$4:$B$20</c:f>
              <c:strCache>
                <c:ptCount val="8"/>
                <c:pt idx="0">
                  <c:v>MATH115</c:v>
                </c:pt>
                <c:pt idx="1">
                  <c:v>MATH116</c:v>
                </c:pt>
                <c:pt idx="2">
                  <c:v>CHE102</c:v>
                </c:pt>
                <c:pt idx="3">
                  <c:v>MSE121</c:v>
                </c:pt>
                <c:pt idx="4">
                  <c:v>MSE100</c:v>
                </c:pt>
                <c:pt idx="5">
                  <c:v>MSE300</c:v>
                </c:pt>
                <c:pt idx="6">
                  <c:v>MSE500</c:v>
                </c:pt>
                <c:pt idx="7">
                  <c:v>NUM200</c:v>
                </c:pt>
              </c:strCache>
            </c:strRef>
          </c:cat>
          <c:val>
            <c:numRef>
              <c:f>DataTable!$G$4:$G$16</c:f>
              <c:numCache>
                <c:formatCode>General</c:formatCode>
                <c:ptCount val="12"/>
                <c:pt idx="0">
                  <c:v>7</c:v>
                </c:pt>
                <c:pt idx="1">
                  <c:v>12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E-E31F-4591-A031-126FECD30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90446959"/>
        <c:axId val="1330933455"/>
      </c:barChart>
      <c:valAx>
        <c:axId val="133093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0446959"/>
        <c:crosses val="autoZero"/>
        <c:crossBetween val="between"/>
      </c:valAx>
      <c:catAx>
        <c:axId val="1904469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800" b="1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33093345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solidFill>
          <a:schemeClr val="tx2">
            <a:lumMod val="20000"/>
            <a:lumOff val="8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sideWall>
    <c:backWall>
      <c:thickness val="0"/>
      <c:spPr>
        <a:noFill/>
        <a:ln>
          <a:solidFill>
            <a:schemeClr val="bg1">
              <a:lumMod val="75000"/>
            </a:schemeClr>
          </a:solidFill>
        </a:ln>
        <a:effectLst/>
        <a:sp3d>
          <a:contourClr>
            <a:schemeClr val="bg1">
              <a:lumMod val="75000"/>
            </a:schemeClr>
          </a:contourClr>
        </a:sp3d>
      </c:spPr>
    </c:backWall>
    <c:plotArea>
      <c:layout>
        <c:manualLayout>
          <c:layoutTarget val="inner"/>
          <c:xMode val="edge"/>
          <c:yMode val="edge"/>
          <c:x val="0.22654670731122073"/>
          <c:y val="3.8073983306307668E-5"/>
          <c:w val="0.70099912940857823"/>
          <c:h val="0.96122376143262966"/>
        </c:manualLayout>
      </c:layout>
      <c:bar3DChart>
        <c:barDir val="bar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2">
                  <a:shade val="95000"/>
                </a:schemeClr>
              </a:contourClr>
            </a:sp3d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0F-4241-B83B-805A94244076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2">
                    <a:shade val="95000"/>
                  </a:schemeClr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0F-4241-B83B-805A94244076}"/>
              </c:ext>
            </c:extLst>
          </c:dPt>
          <c:dLbls>
            <c:numFmt formatCode="#,##0.00" sourceLinked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DataTable!$I$3:$I$11</c:f>
              <c:strCache>
                <c:ptCount val="9"/>
                <c:pt idx="0">
                  <c:v>1A</c:v>
                </c:pt>
                <c:pt idx="1">
                  <c:v>1B</c:v>
                </c:pt>
                <c:pt idx="2">
                  <c:v>2A</c:v>
                </c:pt>
                <c:pt idx="3">
                  <c:v>2B</c:v>
                </c:pt>
                <c:pt idx="4">
                  <c:v>3A</c:v>
                </c:pt>
                <c:pt idx="5">
                  <c:v>3B</c:v>
                </c:pt>
                <c:pt idx="6">
                  <c:v>4A</c:v>
                </c:pt>
                <c:pt idx="7">
                  <c:v>4B</c:v>
                </c:pt>
                <c:pt idx="8">
                  <c:v>Overall GPA</c:v>
                </c:pt>
              </c:strCache>
            </c:strRef>
          </c:cat>
          <c:val>
            <c:numRef>
              <c:f>DataTable!$J$3:$J$11</c:f>
              <c:numCache>
                <c:formatCode>0.00</c:formatCode>
                <c:ptCount val="9"/>
                <c:pt idx="0">
                  <c:v>3.3909090909090907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3.3909090909090907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0F-4241-B83B-805A942440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073915439"/>
        <c:axId val="887568127"/>
        <c:axId val="0"/>
      </c:bar3DChart>
      <c:catAx>
        <c:axId val="107391543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887568127"/>
        <c:crosses val="autoZero"/>
        <c:auto val="1"/>
        <c:lblAlgn val="ctr"/>
        <c:lblOffset val="100"/>
        <c:noMultiLvlLbl val="0"/>
      </c:catAx>
      <c:valAx>
        <c:axId val="88756812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crossAx val="1073915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Calibri Light" panose="020F0302020204030204" pitchFamily="34" charset="0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autoTitleDeleted val="1"/>
    <c:plotArea>
      <c:layout/>
      <c:barChart>
        <c:barDir val="col"/>
        <c:grouping val="clustered"/>
        <c:varyColors val="1"/>
        <c:ser>
          <c:idx val="0"/>
          <c:order val="0"/>
          <c:spPr>
            <a:solidFill>
              <a:srgbClr val="6F90AF"/>
            </a:solidFill>
            <a:ln cmpd="sng">
              <a:solidFill>
                <a:srgbClr val="000000"/>
              </a:solidFill>
            </a:ln>
          </c:spPr>
          <c:invertIfNegative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sz="1800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'HIDE CALCULATIONS'!$A$3:$A$5</c:f>
              <c:strCache>
                <c:ptCount val="3"/>
                <c:pt idx="0">
                  <c:v>IN_PROGRESS</c:v>
                </c:pt>
                <c:pt idx="1">
                  <c:v>ON_HOLD</c:v>
                </c:pt>
                <c:pt idx="2">
                  <c:v>CANCELLED</c:v>
                </c:pt>
              </c:strCache>
            </c:strRef>
          </c:cat>
          <c:val>
            <c:numRef>
              <c:f>'HIDE CALCULATIONS'!$B$3:$B$5</c:f>
              <c:numCache>
                <c:formatCode>General</c:formatCode>
                <c:ptCount val="3"/>
                <c:pt idx="0">
                  <c:v>0</c:v>
                </c:pt>
                <c:pt idx="1">
                  <c:v>2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ED33-4938-91ED-B011A85715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77411"/>
        <c:axId val="1626417583"/>
      </c:barChart>
      <c:catAx>
        <c:axId val="136167741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626417583"/>
        <c:crosses val="autoZero"/>
        <c:auto val="1"/>
        <c:lblAlgn val="ctr"/>
        <c:lblOffset val="100"/>
        <c:noMultiLvlLbl val="1"/>
      </c:catAx>
      <c:valAx>
        <c:axId val="1626417583"/>
        <c:scaling>
          <c:orientation val="minMax"/>
        </c:scaling>
        <c:delete val="0"/>
        <c:axPos val="l"/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de-DE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FFFFFF"/>
                </a:solidFill>
                <a:latin typeface="+mn-lt"/>
              </a:defRPr>
            </a:pPr>
            <a:endParaRPr lang="en-US"/>
          </a:p>
        </c:txPr>
        <c:crossAx val="1361677411"/>
        <c:crosses val="autoZero"/>
        <c:crossBetween val="between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zero"/>
    <c:showDLblsOverMax val="1"/>
  </c:chart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  <cs:bodyPr rot="-5400000" spcFirstLastPara="1" vertOverflow="clip" horzOverflow="clip" vert="horz" wrap="square" lIns="38100" tIns="19050" rIns="38100" bIns="19050" anchor="ctr" anchorCtr="1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CheckBox" fmlaLink="'HIDE CALCULATIONS'!A17" lockText="1" noThreeD="1"/>
</file>

<file path=xl/ctrlProps/ctrlProp2.xml><?xml version="1.0" encoding="utf-8"?>
<formControlPr xmlns="http://schemas.microsoft.com/office/spreadsheetml/2009/9/main" objectType="CheckBox" fmlaLink="'HIDE CALCULATIONS'!A18" lockText="1" noThreeD="1"/>
</file>

<file path=xl/ctrlProps/ctrlProp3.xml><?xml version="1.0" encoding="utf-8"?>
<formControlPr xmlns="http://schemas.microsoft.com/office/spreadsheetml/2009/9/main" objectType="CheckBox" fmlaLink="'HIDE CALCULATIONS'!A19" lockText="1" noThreeD="1"/>
</file>

<file path=xl/ctrlProps/ctrlProp4.xml><?xml version="1.0" encoding="utf-8"?>
<formControlPr xmlns="http://schemas.microsoft.com/office/spreadsheetml/2009/9/main" objectType="CheckBox" fmlaLink="'HIDE CALCULATIONS'!A20" lockText="1" noThreeD="1"/>
</file>

<file path=xl/ctrlProps/ctrlProp5.xml><?xml version="1.0" encoding="utf-8"?>
<formControlPr xmlns="http://schemas.microsoft.com/office/spreadsheetml/2009/9/main" objectType="CheckBox" fmlaLink="'HIDE CALCULATIONS'!A21" lockText="1" noThreeD="1"/>
</file>

<file path=xl/ctrlProps/ctrlProp6.xml><?xml version="1.0" encoding="utf-8"?>
<formControlPr xmlns="http://schemas.microsoft.com/office/spreadsheetml/2009/9/main" objectType="CheckBox" fmlaLink="'HIDE CALCULATIONS'!A22" lockText="1" noThreeD="1"/>
</file>

<file path=xl/ctrlProps/ctrlProp7.xml><?xml version="1.0" encoding="utf-8"?>
<formControlPr xmlns="http://schemas.microsoft.com/office/spreadsheetml/2009/9/main" objectType="CheckBox" fmlaLink="'HIDE CALCULATIONS'!A23" lockText="1" noThreeD="1"/>
</file>

<file path=xl/ctrlProps/ctrlProp8.xml><?xml version="1.0" encoding="utf-8"?>
<formControlPr xmlns="http://schemas.microsoft.com/office/spreadsheetml/2009/9/main" objectType="CheckBox" fmlaLink="'HIDE CALCULATIONS'!A24" lockText="1" noThreeD="1"/>
</file>

<file path=xl/ctrlProps/ctrlProp9.xml><?xml version="1.0" encoding="utf-8"?>
<formControlPr xmlns="http://schemas.microsoft.com/office/spreadsheetml/2009/9/main" objectType="CheckBox" fmlaLink="'HIDE CALCULATIONS'!A25" lockText="1" noThreeD="1"/>
</file>

<file path=xl/ctrlProps/ctrlProp10.xml><?xml version="1.0" encoding="utf-8"?>
<formControlPr xmlns="http://schemas.microsoft.com/office/spreadsheetml/2009/9/main" objectType="CheckBox" fmlaLink="'HIDE CALCULATIONS'!A26" lockText="1" noThreeD="1"/>
</file>

<file path=xl/ctrlProps/ctrlProp11.xml><?xml version="1.0" encoding="utf-8"?>
<formControlPr xmlns="http://schemas.microsoft.com/office/spreadsheetml/2009/9/main" objectType="CheckBox" fmlaLink="'HIDE CALCULATIONS'!A27" lockText="1" noThreeD="1"/>
</file>

<file path=xl/ctrlProps/ctrlProp12.xml><?xml version="1.0" encoding="utf-8"?>
<formControlPr xmlns="http://schemas.microsoft.com/office/spreadsheetml/2009/9/main" objectType="CheckBox" fmlaLink="'HIDE CALCULATIONS'!A28" lockText="1" noThreeD="1"/>
</file>

<file path=xl/ctrlProps/ctrlProp13.xml><?xml version="1.0" encoding="utf-8"?>
<formControlPr xmlns="http://schemas.microsoft.com/office/spreadsheetml/2009/9/main" objectType="CheckBox" fmlaLink="'HIDE CALCULATIONS'!A29" lockText="1" noThreeD="1"/>
</file>

<file path=xl/ctrlProps/ctrlProp14.xml><?xml version="1.0" encoding="utf-8"?>
<formControlPr xmlns="http://schemas.microsoft.com/office/spreadsheetml/2009/9/main" objectType="CheckBox" fmlaLink="'HIDE CALCULATIONS'!A30" lockText="1" noThreeD="1"/>
</file>

<file path=xl/ctrlProps/ctrlProp15.xml><?xml version="1.0" encoding="utf-8"?>
<formControlPr xmlns="http://schemas.microsoft.com/office/spreadsheetml/2009/9/main" objectType="CheckBox" checked="Checked" fmlaLink="'HIDE CALCULATIONS'!A31" lockText="1" noThreeD="1"/>
</file>

<file path=xl/ctrlProps/ctrlProp16.xml><?xml version="1.0" encoding="utf-8"?>
<formControlPr xmlns="http://schemas.microsoft.com/office/spreadsheetml/2009/9/main" objectType="CheckBox" fmlaLink="'HIDE CALCULATIONS'!A32" lockText="1" noThreeD="1"/>
</file>

<file path=xl/ctrlProps/ctrlProp17.xml><?xml version="1.0" encoding="utf-8"?>
<formControlPr xmlns="http://schemas.microsoft.com/office/spreadsheetml/2009/9/main" objectType="CheckBox" fmlaLink="'HIDE CALCULATIONS'!A33" lockText="1" noThreeD="1"/>
</file>

<file path=xl/ctrlProps/ctrlProp18.xml><?xml version="1.0" encoding="utf-8"?>
<formControlPr xmlns="http://schemas.microsoft.com/office/spreadsheetml/2009/9/main" objectType="CheckBox" fmlaLink="'HIDE CALCULATIONS'!A35" lockText="1" noThreeD="1"/>
</file>

<file path=xl/ctrlProps/ctrlProp19.xml><?xml version="1.0" encoding="utf-8"?>
<formControlPr xmlns="http://schemas.microsoft.com/office/spreadsheetml/2009/9/main" objectType="CheckBox" fmlaLink="'HIDE CALCULATIONS'!A38" lockText="1" noThreeD="1"/>
</file>

<file path=xl/ctrlProps/ctrlProp20.xml><?xml version="1.0" encoding="utf-8"?>
<formControlPr xmlns="http://schemas.microsoft.com/office/spreadsheetml/2009/9/main" objectType="CheckBox" fmlaLink="'HIDE CALCULATIONS'!A39" lockText="1" noThreeD="1"/>
</file>

<file path=xl/ctrlProps/ctrlProp21.xml><?xml version="1.0" encoding="utf-8"?>
<formControlPr xmlns="http://schemas.microsoft.com/office/spreadsheetml/2009/9/main" objectType="CheckBox" fmlaLink="'HIDE CALCULATIONS'!A41" lockText="1" noThreeD="1"/>
</file>

<file path=xl/ctrlProps/ctrlProp22.xml><?xml version="1.0" encoding="utf-8"?>
<formControlPr xmlns="http://schemas.microsoft.com/office/spreadsheetml/2009/9/main" objectType="CheckBox" fmlaLink="'HIDE CALCULATIONS'!A43" lockText="1" noThreeD="1"/>
</file>

<file path=xl/ctrlProps/ctrlProp23.xml><?xml version="1.0" encoding="utf-8"?>
<formControlPr xmlns="http://schemas.microsoft.com/office/spreadsheetml/2009/9/main" objectType="CheckBox" fmlaLink="'HIDE CALCULATIONS'!A44" lockText="1" noThreeD="1"/>
</file>

<file path=xl/ctrlProps/ctrlProp24.xml><?xml version="1.0" encoding="utf-8"?>
<formControlPr xmlns="http://schemas.microsoft.com/office/spreadsheetml/2009/9/main" objectType="CheckBox" fmlaLink="'HIDE CALCULATIONS'!A45" lockText="1" noThreeD="1"/>
</file>

<file path=xl/ctrlProps/ctrlProp25.xml><?xml version="1.0" encoding="utf-8"?>
<formControlPr xmlns="http://schemas.microsoft.com/office/spreadsheetml/2009/9/main" objectType="CheckBox" fmlaLink="'HIDE CALCULATIONS'!A46" lockText="1" noThreeD="1"/>
</file>

<file path=xl/ctrlProps/ctrlProp26.xml><?xml version="1.0" encoding="utf-8"?>
<formControlPr xmlns="http://schemas.microsoft.com/office/spreadsheetml/2009/9/main" objectType="CheckBox" fmlaLink="'HIDE CALCULATIONS'!A47" lockText="1" noThreeD="1"/>
</file>

<file path=xl/ctrlProps/ctrlProp27.xml><?xml version="1.0" encoding="utf-8"?>
<formControlPr xmlns="http://schemas.microsoft.com/office/spreadsheetml/2009/9/main" objectType="CheckBox" fmlaLink="'HIDE CALCULATIONS'!A48" lockText="1" noThreeD="1"/>
</file>

<file path=xl/ctrlProps/ctrlProp28.xml><?xml version="1.0" encoding="utf-8"?>
<formControlPr xmlns="http://schemas.microsoft.com/office/spreadsheetml/2009/9/main" objectType="CheckBox" fmlaLink="'HIDE CALCULATIONS'!A49" lockText="1" noThreeD="1"/>
</file>

<file path=xl/ctrlProps/ctrlProp29.xml><?xml version="1.0" encoding="utf-8"?>
<formControlPr xmlns="http://schemas.microsoft.com/office/spreadsheetml/2009/9/main" objectType="CheckBox" fmlaLink="'HIDE CALCULATIONS'!A50" lockText="1" noThreeD="1"/>
</file>

<file path=xl/ctrlProps/ctrlProp30.xml><?xml version="1.0" encoding="utf-8"?>
<formControlPr xmlns="http://schemas.microsoft.com/office/spreadsheetml/2009/9/main" objectType="CheckBox" fmlaLink="'HIDE CALCULATIONS'!A51" lockText="1" noThreeD="1"/>
</file>

<file path=xl/ctrlProps/ctrlProp31.xml><?xml version="1.0" encoding="utf-8"?>
<formControlPr xmlns="http://schemas.microsoft.com/office/spreadsheetml/2009/9/main" objectType="CheckBox" fmlaLink="'HIDE CALCULATIONS'!A52" lockText="1" noThreeD="1"/>
</file>

<file path=xl/ctrlProps/ctrlProp32.xml><?xml version="1.0" encoding="utf-8"?>
<formControlPr xmlns="http://schemas.microsoft.com/office/spreadsheetml/2009/9/main" objectType="CheckBox" fmlaLink="'HIDE CALCULATIONS'!A53" lockText="1" noThreeD="1"/>
</file>

<file path=xl/ctrlProps/ctrlProp33.xml><?xml version="1.0" encoding="utf-8"?>
<formControlPr xmlns="http://schemas.microsoft.com/office/spreadsheetml/2009/9/main" objectType="CheckBox" fmlaLink="'HIDE CALCULATIONS'!A54" lockText="1" noThreeD="1"/>
</file>

<file path=xl/ctrlProps/ctrlProp34.xml><?xml version="1.0" encoding="utf-8"?>
<formControlPr xmlns="http://schemas.microsoft.com/office/spreadsheetml/2009/9/main" objectType="CheckBox" fmlaLink="'HIDE CALCULATIONS'!A55" lockText="1" noThreeD="1"/>
</file>

<file path=xl/ctrlProps/ctrlProp35.xml><?xml version="1.0" encoding="utf-8"?>
<formControlPr xmlns="http://schemas.microsoft.com/office/spreadsheetml/2009/9/main" objectType="CheckBox" fmlaLink="'HIDE CALCULATIONS'!A56" lockText="1" noThreeD="1"/>
</file>

<file path=xl/ctrlProps/ctrlProp36.xml><?xml version="1.0" encoding="utf-8"?>
<formControlPr xmlns="http://schemas.microsoft.com/office/spreadsheetml/2009/9/main" objectType="CheckBox" fmlaLink="'HIDE CALCULATIONS'!A57" lockText="1" noThreeD="1"/>
</file>

<file path=xl/ctrlProps/ctrlProp37.xml><?xml version="1.0" encoding="utf-8"?>
<formControlPr xmlns="http://schemas.microsoft.com/office/spreadsheetml/2009/9/main" objectType="CheckBox" fmlaLink="'HIDE CALCULATIONS'!A58" lockText="1" noThreeD="1"/>
</file>

<file path=xl/ctrlProps/ctrlProp38.xml><?xml version="1.0" encoding="utf-8"?>
<formControlPr xmlns="http://schemas.microsoft.com/office/spreadsheetml/2009/9/main" objectType="CheckBox" fmlaLink="'HIDE CALCULATIONS'!A59" lockText="1" noThreeD="1"/>
</file>

<file path=xl/ctrlProps/ctrlProp39.xml><?xml version="1.0" encoding="utf-8"?>
<formControlPr xmlns="http://schemas.microsoft.com/office/spreadsheetml/2009/9/main" objectType="CheckBox" fmlaLink="'HIDE CALCULATIONS'!A60" lockText="1" noThreeD="1"/>
</file>

<file path=xl/ctrlProps/ctrlProp40.xml><?xml version="1.0" encoding="utf-8"?>
<formControlPr xmlns="http://schemas.microsoft.com/office/spreadsheetml/2009/9/main" objectType="CheckBox" fmlaLink="'HIDE CALCULATIONS'!A61" lockText="1" noThreeD="1"/>
</file>

<file path=xl/ctrlProps/ctrlProp41.xml><?xml version="1.0" encoding="utf-8"?>
<formControlPr xmlns="http://schemas.microsoft.com/office/spreadsheetml/2009/9/main" objectType="CheckBox" fmlaLink="'HIDE CALCULATIONS'!A62" lockText="1" noThreeD="1"/>
</file>

<file path=xl/ctrlProps/ctrlProp42.xml><?xml version="1.0" encoding="utf-8"?>
<formControlPr xmlns="http://schemas.microsoft.com/office/spreadsheetml/2009/9/main" objectType="CheckBox" fmlaLink="'HIDE CALCULATIONS'!A63" lockText="1" noThreeD="1"/>
</file>

<file path=xl/ctrlProps/ctrlProp43.xml><?xml version="1.0" encoding="utf-8"?>
<formControlPr xmlns="http://schemas.microsoft.com/office/spreadsheetml/2009/9/main" objectType="CheckBox" fmlaLink="'HIDE CALCULATIONS'!A64" lockText="1" noThreeD="1"/>
</file>

<file path=xl/ctrlProps/ctrlProp44.xml><?xml version="1.0" encoding="utf-8"?>
<formControlPr xmlns="http://schemas.microsoft.com/office/spreadsheetml/2009/9/main" objectType="CheckBox" fmlaLink="'HIDE CALCULATIONS'!A65" lockText="1" noThreeD="1"/>
</file>

<file path=xl/ctrlProps/ctrlProp45.xml><?xml version="1.0" encoding="utf-8"?>
<formControlPr xmlns="http://schemas.microsoft.com/office/spreadsheetml/2009/9/main" objectType="CheckBox" fmlaLink="'HIDE CALCULATIONS'!A66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108857</xdr:colOff>
      <xdr:row>7</xdr:row>
      <xdr:rowOff>195944</xdr:rowOff>
    </xdr:from>
    <xdr:to>
      <xdr:col>11</xdr:col>
      <xdr:colOff>97972</xdr:colOff>
      <xdr:row>12</xdr:row>
      <xdr:rowOff>130629</xdr:rowOff>
    </xdr:to>
    <xdr:graphicFrame macro="">
      <xdr:nvGraphicFramePr>
        <xdr:cNvPr id="10" name="Diagram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371475</xdr:colOff>
          <xdr:row>16</xdr:row>
          <xdr:rowOff>219075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38100</xdr:rowOff>
        </xdr:from>
        <xdr:to>
          <xdr:col>2</xdr:col>
          <xdr:colOff>371475</xdr:colOff>
          <xdr:row>17</xdr:row>
          <xdr:rowOff>219075</xdr:rowOff>
        </xdr:to>
        <xdr:sp macro="" textlink="">
          <xdr:nvSpPr>
            <xdr:cNvPr id="1195" name="Check Box 171" hidden="1">
              <a:extLst>
                <a:ext uri="{63B3BB69-23CF-44E3-9099-C40C66FF867C}">
                  <a14:compatExt spid="_x0000_s1195"/>
                </a:ext>
                <a:ext uri="{FF2B5EF4-FFF2-40B4-BE49-F238E27FC236}">
                  <a16:creationId xmlns:a16="http://schemas.microsoft.com/office/drawing/2014/main" id="{00000000-0008-0000-0000-0000A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38100</xdr:rowOff>
        </xdr:from>
        <xdr:to>
          <xdr:col>2</xdr:col>
          <xdr:colOff>371475</xdr:colOff>
          <xdr:row>18</xdr:row>
          <xdr:rowOff>219075</xdr:rowOff>
        </xdr:to>
        <xdr:sp macro="" textlink="">
          <xdr:nvSpPr>
            <xdr:cNvPr id="1196" name="Check Box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0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19</xdr:row>
          <xdr:rowOff>38100</xdr:rowOff>
        </xdr:from>
        <xdr:to>
          <xdr:col>2</xdr:col>
          <xdr:colOff>371475</xdr:colOff>
          <xdr:row>19</xdr:row>
          <xdr:rowOff>219075</xdr:rowOff>
        </xdr:to>
        <xdr:sp macro="" textlink="">
          <xdr:nvSpPr>
            <xdr:cNvPr id="1197" name="Check Box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0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20</xdr:row>
          <xdr:rowOff>38100</xdr:rowOff>
        </xdr:from>
        <xdr:to>
          <xdr:col>2</xdr:col>
          <xdr:colOff>371475</xdr:colOff>
          <xdr:row>20</xdr:row>
          <xdr:rowOff>219075</xdr:rowOff>
        </xdr:to>
        <xdr:sp macro="" textlink="">
          <xdr:nvSpPr>
            <xdr:cNvPr id="1198" name="Check Box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0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38100</xdr:rowOff>
        </xdr:from>
        <xdr:to>
          <xdr:col>2</xdr:col>
          <xdr:colOff>371475</xdr:colOff>
          <xdr:row>21</xdr:row>
          <xdr:rowOff>219075</xdr:rowOff>
        </xdr:to>
        <xdr:sp macro="" textlink="">
          <xdr:nvSpPr>
            <xdr:cNvPr id="1199" name="Check Box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0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38100</xdr:rowOff>
        </xdr:from>
        <xdr:to>
          <xdr:col>2</xdr:col>
          <xdr:colOff>371475</xdr:colOff>
          <xdr:row>22</xdr:row>
          <xdr:rowOff>219075</xdr:rowOff>
        </xdr:to>
        <xdr:sp macro="" textlink="">
          <xdr:nvSpPr>
            <xdr:cNvPr id="1200" name="Check Box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0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38100</xdr:rowOff>
        </xdr:from>
        <xdr:to>
          <xdr:col>2</xdr:col>
          <xdr:colOff>371475</xdr:colOff>
          <xdr:row>23</xdr:row>
          <xdr:rowOff>219075</xdr:rowOff>
        </xdr:to>
        <xdr:sp macro="" textlink="">
          <xdr:nvSpPr>
            <xdr:cNvPr id="1201" name="Check Box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0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24</xdr:row>
          <xdr:rowOff>38100</xdr:rowOff>
        </xdr:from>
        <xdr:to>
          <xdr:col>2</xdr:col>
          <xdr:colOff>371475</xdr:colOff>
          <xdr:row>24</xdr:row>
          <xdr:rowOff>219075</xdr:rowOff>
        </xdr:to>
        <xdr:sp macro="" textlink="">
          <xdr:nvSpPr>
            <xdr:cNvPr id="1202" name="Check Box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0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25</xdr:row>
          <xdr:rowOff>38100</xdr:rowOff>
        </xdr:from>
        <xdr:to>
          <xdr:col>2</xdr:col>
          <xdr:colOff>371475</xdr:colOff>
          <xdr:row>25</xdr:row>
          <xdr:rowOff>219075</xdr:rowOff>
        </xdr:to>
        <xdr:sp macro="" textlink="">
          <xdr:nvSpPr>
            <xdr:cNvPr id="1203" name="Check Box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0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26</xdr:row>
          <xdr:rowOff>38100</xdr:rowOff>
        </xdr:from>
        <xdr:to>
          <xdr:col>2</xdr:col>
          <xdr:colOff>371475</xdr:colOff>
          <xdr:row>26</xdr:row>
          <xdr:rowOff>219075</xdr:rowOff>
        </xdr:to>
        <xdr:sp macro="" textlink="">
          <xdr:nvSpPr>
            <xdr:cNvPr id="1204" name="Check Box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0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0</xdr:rowOff>
        </xdr:from>
        <xdr:to>
          <xdr:col>2</xdr:col>
          <xdr:colOff>371475</xdr:colOff>
          <xdr:row>27</xdr:row>
          <xdr:rowOff>180975</xdr:rowOff>
        </xdr:to>
        <xdr:sp macro="" textlink="">
          <xdr:nvSpPr>
            <xdr:cNvPr id="1205" name="Check Box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0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</xdr:row>
          <xdr:rowOff>38100</xdr:rowOff>
        </xdr:from>
        <xdr:to>
          <xdr:col>2</xdr:col>
          <xdr:colOff>371475</xdr:colOff>
          <xdr:row>27</xdr:row>
          <xdr:rowOff>219075</xdr:rowOff>
        </xdr:to>
        <xdr:sp macro="" textlink="">
          <xdr:nvSpPr>
            <xdr:cNvPr id="1206" name="Check Box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0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28</xdr:row>
          <xdr:rowOff>38100</xdr:rowOff>
        </xdr:from>
        <xdr:to>
          <xdr:col>2</xdr:col>
          <xdr:colOff>371475</xdr:colOff>
          <xdr:row>28</xdr:row>
          <xdr:rowOff>219075</xdr:rowOff>
        </xdr:to>
        <xdr:sp macro="" textlink="">
          <xdr:nvSpPr>
            <xdr:cNvPr id="1207" name="Check Box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0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29</xdr:row>
          <xdr:rowOff>38100</xdr:rowOff>
        </xdr:from>
        <xdr:to>
          <xdr:col>2</xdr:col>
          <xdr:colOff>371475</xdr:colOff>
          <xdr:row>29</xdr:row>
          <xdr:rowOff>219075</xdr:rowOff>
        </xdr:to>
        <xdr:sp macro="" textlink="">
          <xdr:nvSpPr>
            <xdr:cNvPr id="1208" name="Check Box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0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30</xdr:row>
          <xdr:rowOff>38100</xdr:rowOff>
        </xdr:from>
        <xdr:to>
          <xdr:col>2</xdr:col>
          <xdr:colOff>371475</xdr:colOff>
          <xdr:row>30</xdr:row>
          <xdr:rowOff>219075</xdr:rowOff>
        </xdr:to>
        <xdr:sp macro="" textlink="">
          <xdr:nvSpPr>
            <xdr:cNvPr id="1209" name="Check Box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0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31</xdr:row>
          <xdr:rowOff>38100</xdr:rowOff>
        </xdr:from>
        <xdr:to>
          <xdr:col>2</xdr:col>
          <xdr:colOff>371475</xdr:colOff>
          <xdr:row>31</xdr:row>
          <xdr:rowOff>219075</xdr:rowOff>
        </xdr:to>
        <xdr:sp macro="" textlink="">
          <xdr:nvSpPr>
            <xdr:cNvPr id="1210" name="Check Box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0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32</xdr:row>
          <xdr:rowOff>38100</xdr:rowOff>
        </xdr:from>
        <xdr:to>
          <xdr:col>2</xdr:col>
          <xdr:colOff>371475</xdr:colOff>
          <xdr:row>32</xdr:row>
          <xdr:rowOff>219075</xdr:rowOff>
        </xdr:to>
        <xdr:sp macro="" textlink="">
          <xdr:nvSpPr>
            <xdr:cNvPr id="1212" name="Check Box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0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33</xdr:row>
          <xdr:rowOff>38100</xdr:rowOff>
        </xdr:from>
        <xdr:to>
          <xdr:col>2</xdr:col>
          <xdr:colOff>371475</xdr:colOff>
          <xdr:row>33</xdr:row>
          <xdr:rowOff>219075</xdr:rowOff>
        </xdr:to>
        <xdr:sp macro="" textlink="">
          <xdr:nvSpPr>
            <xdr:cNvPr id="1215" name="Check Box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0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34</xdr:row>
          <xdr:rowOff>38100</xdr:rowOff>
        </xdr:from>
        <xdr:to>
          <xdr:col>2</xdr:col>
          <xdr:colOff>371475</xdr:colOff>
          <xdr:row>34</xdr:row>
          <xdr:rowOff>219075</xdr:rowOff>
        </xdr:to>
        <xdr:sp macro="" textlink="">
          <xdr:nvSpPr>
            <xdr:cNvPr id="1216" name="Check Box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0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35</xdr:row>
          <xdr:rowOff>38100</xdr:rowOff>
        </xdr:from>
        <xdr:to>
          <xdr:col>2</xdr:col>
          <xdr:colOff>371475</xdr:colOff>
          <xdr:row>35</xdr:row>
          <xdr:rowOff>219075</xdr:rowOff>
        </xdr:to>
        <xdr:sp macro="" textlink="">
          <xdr:nvSpPr>
            <xdr:cNvPr id="1218" name="Check Box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0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36</xdr:row>
          <xdr:rowOff>38100</xdr:rowOff>
        </xdr:from>
        <xdr:to>
          <xdr:col>2</xdr:col>
          <xdr:colOff>371475</xdr:colOff>
          <xdr:row>36</xdr:row>
          <xdr:rowOff>219075</xdr:rowOff>
        </xdr:to>
        <xdr:sp macro="" textlink="">
          <xdr:nvSpPr>
            <xdr:cNvPr id="1220" name="Check Box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0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37</xdr:row>
          <xdr:rowOff>38100</xdr:rowOff>
        </xdr:from>
        <xdr:to>
          <xdr:col>2</xdr:col>
          <xdr:colOff>371475</xdr:colOff>
          <xdr:row>37</xdr:row>
          <xdr:rowOff>219075</xdr:rowOff>
        </xdr:to>
        <xdr:sp macro="" textlink="">
          <xdr:nvSpPr>
            <xdr:cNvPr id="1221" name="Check Box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0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38</xdr:row>
          <xdr:rowOff>38100</xdr:rowOff>
        </xdr:from>
        <xdr:to>
          <xdr:col>2</xdr:col>
          <xdr:colOff>371475</xdr:colOff>
          <xdr:row>38</xdr:row>
          <xdr:rowOff>219075</xdr:rowOff>
        </xdr:to>
        <xdr:sp macro="" textlink="">
          <xdr:nvSpPr>
            <xdr:cNvPr id="1222" name="Check Box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0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39</xdr:row>
          <xdr:rowOff>38100</xdr:rowOff>
        </xdr:from>
        <xdr:to>
          <xdr:col>2</xdr:col>
          <xdr:colOff>371475</xdr:colOff>
          <xdr:row>39</xdr:row>
          <xdr:rowOff>219075</xdr:rowOff>
        </xdr:to>
        <xdr:sp macro="" textlink="">
          <xdr:nvSpPr>
            <xdr:cNvPr id="1223" name="Check Box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0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40</xdr:row>
          <xdr:rowOff>38100</xdr:rowOff>
        </xdr:from>
        <xdr:to>
          <xdr:col>2</xdr:col>
          <xdr:colOff>371475</xdr:colOff>
          <xdr:row>40</xdr:row>
          <xdr:rowOff>219075</xdr:rowOff>
        </xdr:to>
        <xdr:sp macro="" textlink="">
          <xdr:nvSpPr>
            <xdr:cNvPr id="1224" name="Check Box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0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41</xdr:row>
          <xdr:rowOff>38100</xdr:rowOff>
        </xdr:from>
        <xdr:to>
          <xdr:col>2</xdr:col>
          <xdr:colOff>371475</xdr:colOff>
          <xdr:row>41</xdr:row>
          <xdr:rowOff>219075</xdr:rowOff>
        </xdr:to>
        <xdr:sp macro="" textlink="">
          <xdr:nvSpPr>
            <xdr:cNvPr id="1225" name="Check Box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0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42</xdr:row>
          <xdr:rowOff>38100</xdr:rowOff>
        </xdr:from>
        <xdr:to>
          <xdr:col>2</xdr:col>
          <xdr:colOff>371475</xdr:colOff>
          <xdr:row>42</xdr:row>
          <xdr:rowOff>219075</xdr:rowOff>
        </xdr:to>
        <xdr:sp macro="" textlink="">
          <xdr:nvSpPr>
            <xdr:cNvPr id="1226" name="Check Box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0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43</xdr:row>
          <xdr:rowOff>38100</xdr:rowOff>
        </xdr:from>
        <xdr:to>
          <xdr:col>2</xdr:col>
          <xdr:colOff>371475</xdr:colOff>
          <xdr:row>43</xdr:row>
          <xdr:rowOff>219075</xdr:rowOff>
        </xdr:to>
        <xdr:sp macro="" textlink="">
          <xdr:nvSpPr>
            <xdr:cNvPr id="1227" name="Check Box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0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44</xdr:row>
          <xdr:rowOff>38100</xdr:rowOff>
        </xdr:from>
        <xdr:to>
          <xdr:col>2</xdr:col>
          <xdr:colOff>371475</xdr:colOff>
          <xdr:row>44</xdr:row>
          <xdr:rowOff>219075</xdr:rowOff>
        </xdr:to>
        <xdr:sp macro="" textlink="">
          <xdr:nvSpPr>
            <xdr:cNvPr id="1228" name="Check Box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0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45</xdr:row>
          <xdr:rowOff>38100</xdr:rowOff>
        </xdr:from>
        <xdr:to>
          <xdr:col>2</xdr:col>
          <xdr:colOff>371475</xdr:colOff>
          <xdr:row>45</xdr:row>
          <xdr:rowOff>219075</xdr:rowOff>
        </xdr:to>
        <xdr:sp macro="" textlink="">
          <xdr:nvSpPr>
            <xdr:cNvPr id="1229" name="Check Box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0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46</xdr:row>
          <xdr:rowOff>38100</xdr:rowOff>
        </xdr:from>
        <xdr:to>
          <xdr:col>2</xdr:col>
          <xdr:colOff>371475</xdr:colOff>
          <xdr:row>46</xdr:row>
          <xdr:rowOff>219075</xdr:rowOff>
        </xdr:to>
        <xdr:sp macro="" textlink="">
          <xdr:nvSpPr>
            <xdr:cNvPr id="1230" name="Check Box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0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47</xdr:row>
          <xdr:rowOff>38100</xdr:rowOff>
        </xdr:from>
        <xdr:to>
          <xdr:col>2</xdr:col>
          <xdr:colOff>371475</xdr:colOff>
          <xdr:row>47</xdr:row>
          <xdr:rowOff>219075</xdr:rowOff>
        </xdr:to>
        <xdr:sp macro="" textlink="">
          <xdr:nvSpPr>
            <xdr:cNvPr id="1231" name="Check Box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0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48</xdr:row>
          <xdr:rowOff>38100</xdr:rowOff>
        </xdr:from>
        <xdr:to>
          <xdr:col>2</xdr:col>
          <xdr:colOff>371475</xdr:colOff>
          <xdr:row>48</xdr:row>
          <xdr:rowOff>219075</xdr:rowOff>
        </xdr:to>
        <xdr:sp macro="" textlink="">
          <xdr:nvSpPr>
            <xdr:cNvPr id="1232" name="Check Box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0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49</xdr:row>
          <xdr:rowOff>38100</xdr:rowOff>
        </xdr:from>
        <xdr:to>
          <xdr:col>2</xdr:col>
          <xdr:colOff>371475</xdr:colOff>
          <xdr:row>49</xdr:row>
          <xdr:rowOff>219075</xdr:rowOff>
        </xdr:to>
        <xdr:sp macro="" textlink="">
          <xdr:nvSpPr>
            <xdr:cNvPr id="1233" name="Check Box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0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50</xdr:row>
          <xdr:rowOff>38100</xdr:rowOff>
        </xdr:from>
        <xdr:to>
          <xdr:col>2</xdr:col>
          <xdr:colOff>371475</xdr:colOff>
          <xdr:row>50</xdr:row>
          <xdr:rowOff>219075</xdr:rowOff>
        </xdr:to>
        <xdr:sp macro="" textlink="">
          <xdr:nvSpPr>
            <xdr:cNvPr id="1234" name="Check Box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0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51</xdr:row>
          <xdr:rowOff>38100</xdr:rowOff>
        </xdr:from>
        <xdr:to>
          <xdr:col>2</xdr:col>
          <xdr:colOff>371475</xdr:colOff>
          <xdr:row>51</xdr:row>
          <xdr:rowOff>219075</xdr:rowOff>
        </xdr:to>
        <xdr:sp macro="" textlink="">
          <xdr:nvSpPr>
            <xdr:cNvPr id="1235" name="Check Box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0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52</xdr:row>
          <xdr:rowOff>38100</xdr:rowOff>
        </xdr:from>
        <xdr:to>
          <xdr:col>2</xdr:col>
          <xdr:colOff>371475</xdr:colOff>
          <xdr:row>52</xdr:row>
          <xdr:rowOff>219075</xdr:rowOff>
        </xdr:to>
        <xdr:sp macro="" textlink="">
          <xdr:nvSpPr>
            <xdr:cNvPr id="1236" name="Check Box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0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53</xdr:row>
          <xdr:rowOff>38100</xdr:rowOff>
        </xdr:from>
        <xdr:to>
          <xdr:col>2</xdr:col>
          <xdr:colOff>371475</xdr:colOff>
          <xdr:row>53</xdr:row>
          <xdr:rowOff>219075</xdr:rowOff>
        </xdr:to>
        <xdr:sp macro="" textlink="">
          <xdr:nvSpPr>
            <xdr:cNvPr id="1237" name="Check Box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0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54</xdr:row>
          <xdr:rowOff>38100</xdr:rowOff>
        </xdr:from>
        <xdr:to>
          <xdr:col>2</xdr:col>
          <xdr:colOff>371475</xdr:colOff>
          <xdr:row>54</xdr:row>
          <xdr:rowOff>219075</xdr:rowOff>
        </xdr:to>
        <xdr:sp macro="" textlink="">
          <xdr:nvSpPr>
            <xdr:cNvPr id="1238" name="Check Box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55</xdr:row>
          <xdr:rowOff>38100</xdr:rowOff>
        </xdr:from>
        <xdr:to>
          <xdr:col>2</xdr:col>
          <xdr:colOff>371475</xdr:colOff>
          <xdr:row>55</xdr:row>
          <xdr:rowOff>219075</xdr:rowOff>
        </xdr:to>
        <xdr:sp macro="" textlink="">
          <xdr:nvSpPr>
            <xdr:cNvPr id="1239" name="Check Box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56</xdr:row>
          <xdr:rowOff>38100</xdr:rowOff>
        </xdr:from>
        <xdr:to>
          <xdr:col>2</xdr:col>
          <xdr:colOff>371475</xdr:colOff>
          <xdr:row>56</xdr:row>
          <xdr:rowOff>219075</xdr:rowOff>
        </xdr:to>
        <xdr:sp macro="" textlink="">
          <xdr:nvSpPr>
            <xdr:cNvPr id="1240" name="Check Box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57</xdr:row>
          <xdr:rowOff>38100</xdr:rowOff>
        </xdr:from>
        <xdr:to>
          <xdr:col>2</xdr:col>
          <xdr:colOff>371475</xdr:colOff>
          <xdr:row>57</xdr:row>
          <xdr:rowOff>219075</xdr:rowOff>
        </xdr:to>
        <xdr:sp macro="" textlink="">
          <xdr:nvSpPr>
            <xdr:cNvPr id="1241" name="Check Box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58</xdr:row>
          <xdr:rowOff>38100</xdr:rowOff>
        </xdr:from>
        <xdr:to>
          <xdr:col>2</xdr:col>
          <xdr:colOff>371475</xdr:colOff>
          <xdr:row>58</xdr:row>
          <xdr:rowOff>219075</xdr:rowOff>
        </xdr:to>
        <xdr:sp macro="" textlink="">
          <xdr:nvSpPr>
            <xdr:cNvPr id="1242" name="Check Box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59</xdr:row>
          <xdr:rowOff>38100</xdr:rowOff>
        </xdr:from>
        <xdr:to>
          <xdr:col>2</xdr:col>
          <xdr:colOff>371475</xdr:colOff>
          <xdr:row>59</xdr:row>
          <xdr:rowOff>219075</xdr:rowOff>
        </xdr:to>
        <xdr:sp macro="" textlink="">
          <xdr:nvSpPr>
            <xdr:cNvPr id="1243" name="Check Box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10887</xdr:colOff>
      <xdr:row>10</xdr:row>
      <xdr:rowOff>0</xdr:rowOff>
    </xdr:from>
    <xdr:to>
      <xdr:col>6</xdr:col>
      <xdr:colOff>6711</xdr:colOff>
      <xdr:row>11</xdr:row>
      <xdr:rowOff>206829</xdr:rowOff>
    </xdr:to>
    <xdr:graphicFrame macro="">
      <xdr:nvGraphicFramePr>
        <xdr:cNvPr id="11" name="Diagram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328245</xdr:colOff>
          <xdr:row>14</xdr:row>
          <xdr:rowOff>2740271</xdr:rowOff>
        </xdr:from>
        <xdr:to>
          <xdr:col>27</xdr:col>
          <xdr:colOff>131883</xdr:colOff>
          <xdr:row>14</xdr:row>
          <xdr:rowOff>3569679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252372</xdr:colOff>
      <xdr:row>0</xdr:row>
      <xdr:rowOff>447756</xdr:rowOff>
    </xdr:from>
    <xdr:to>
      <xdr:col>29</xdr:col>
      <xdr:colOff>423333</xdr:colOff>
      <xdr:row>11</xdr:row>
      <xdr:rowOff>146539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188462" y="447756"/>
          <a:ext cx="4966025" cy="2352757"/>
        </a:xfrm>
        <a:prstGeom prst="roundRect">
          <a:avLst/>
        </a:prstGeom>
        <a:gradFill flip="none" rotWithShape="1">
          <a:gsLst>
            <a:gs pos="20363">
              <a:srgbClr val="9EBBFF"/>
            </a:gs>
            <a:gs pos="47575">
              <a:srgbClr val="B7CBFF"/>
            </a:gs>
            <a:gs pos="45150">
              <a:srgbClr val="B5C9FF"/>
            </a:gs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24</xdr:col>
      <xdr:colOff>374488</xdr:colOff>
      <xdr:row>1</xdr:row>
      <xdr:rowOff>16281</xdr:rowOff>
    </xdr:from>
    <xdr:to>
      <xdr:col>29</xdr:col>
      <xdr:colOff>301218</xdr:colOff>
      <xdr:row>11</xdr:row>
      <xdr:rowOff>24423</xdr:rowOff>
    </xdr:to>
    <xdr:sp macro="" textlink="$AF$5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13310578" y="521025"/>
          <a:ext cx="4721794" cy="2157372"/>
        </a:xfrm>
        <a:prstGeom prst="roundRect">
          <a:avLst/>
        </a:prstGeom>
        <a:gradFill flip="none" rotWithShape="1">
          <a:gsLst>
            <a:gs pos="25650">
              <a:srgbClr val="5C79BD"/>
            </a:gs>
            <a:gs pos="78748">
              <a:srgbClr val="7A9FF1"/>
            </a:gs>
            <a:gs pos="65500">
              <a:srgbClr val="7498E8"/>
            </a:gs>
            <a:gs pos="0">
              <a:schemeClr val="accent1">
                <a:tint val="66000"/>
                <a:satMod val="160000"/>
                <a:shade val="30000"/>
                <a:satMod val="115000"/>
              </a:schemeClr>
            </a:gs>
            <a:gs pos="50000">
              <a:schemeClr val="accent1">
                <a:tint val="66000"/>
                <a:satMod val="160000"/>
                <a:shade val="67500"/>
                <a:satMod val="115000"/>
              </a:schemeClr>
            </a:gs>
            <a:gs pos="100000">
              <a:schemeClr val="accent1">
                <a:tint val="66000"/>
                <a:satMod val="1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B0AF82-1027-4D02-AE2E-B956690F1AF4}" type="TxLink">
            <a:rPr lang="en-US" sz="5000" b="1" i="1" u="none" strike="noStrike">
              <a:solidFill>
                <a:schemeClr val="accent3">
                  <a:lumMod val="20000"/>
                  <a:lumOff val="80000"/>
                </a:schemeClr>
              </a:solidFill>
              <a:latin typeface="Inconsolata" pitchFamily="2" charset="0"/>
              <a:ea typeface="Inconsolata" pitchFamily="2" charset="0"/>
            </a:rPr>
            <a:pPr algn="ctr"/>
            <a:t>I am feeling happy!</a:t>
          </a:fld>
          <a:endParaRPr lang="en-CA" sz="5000" b="1" i="1" u="none">
            <a:solidFill>
              <a:schemeClr val="accent3">
                <a:lumMod val="20000"/>
                <a:lumOff val="80000"/>
              </a:schemeClr>
            </a:solidFill>
            <a:latin typeface="Inconsolata" pitchFamily="2" charset="0"/>
            <a:ea typeface="Inconsolata" pitchFamily="2" charset="0"/>
          </a:endParaRPr>
        </a:p>
      </xdr:txBody>
    </xdr:sp>
    <xdr:clientData/>
  </xdr:twoCellAnchor>
  <xdr:twoCellAnchor>
    <xdr:from>
      <xdr:col>10</xdr:col>
      <xdr:colOff>394771</xdr:colOff>
      <xdr:row>14</xdr:row>
      <xdr:rowOff>117231</xdr:rowOff>
    </xdr:from>
    <xdr:to>
      <xdr:col>21</xdr:col>
      <xdr:colOff>814102</xdr:colOff>
      <xdr:row>14</xdr:row>
      <xdr:rowOff>2728714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5889963" y="3429000"/>
          <a:ext cx="6486024" cy="2611483"/>
          <a:chOff x="10807690" y="8748670"/>
          <a:chExt cx="12885362" cy="10487220"/>
        </a:xfrm>
      </xdr:grpSpPr>
      <xdr:graphicFrame macro="">
        <xdr:nvGraphicFramePr>
          <xdr:cNvPr id="38" name="Chart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GraphicFramePr>
            <a:graphicFrameLocks/>
          </xdr:cNvGraphicFramePr>
        </xdr:nvGraphicFramePr>
        <xdr:xfrm>
          <a:off x="10807690" y="9781218"/>
          <a:ext cx="12885362" cy="945467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9" name="TextBox 21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 txBox="1"/>
        </xdr:nvSpPr>
        <xdr:spPr>
          <a:xfrm>
            <a:off x="14029194" y="8748670"/>
            <a:ext cx="5880553" cy="8925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Grades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282562</xdr:colOff>
      <xdr:row>14</xdr:row>
      <xdr:rowOff>2861325</xdr:rowOff>
    </xdr:from>
    <xdr:to>
      <xdr:col>21</xdr:col>
      <xdr:colOff>905281</xdr:colOff>
      <xdr:row>14</xdr:row>
      <xdr:rowOff>5090200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pSpPr/>
      </xdr:nvGrpSpPr>
      <xdr:grpSpPr>
        <a:xfrm>
          <a:off x="5777754" y="6173094"/>
          <a:ext cx="6689412" cy="2228875"/>
          <a:chOff x="10541000" y="8073570"/>
          <a:chExt cx="13208000" cy="11103429"/>
        </a:xfrm>
        <a:solidFill>
          <a:schemeClr val="bg1"/>
        </a:solidFill>
      </xdr:grpSpPr>
      <xdr:sp macro="" textlink="">
        <xdr:nvSpPr>
          <xdr:cNvPr id="41" name="Rounded Rectangle 15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/>
        </xdr:nvSpPr>
        <xdr:spPr>
          <a:xfrm>
            <a:off x="10541000" y="8073570"/>
            <a:ext cx="13208000" cy="11103429"/>
          </a:xfrm>
          <a:prstGeom prst="roundRect">
            <a:avLst/>
          </a:prstGeom>
          <a:grpFill/>
          <a:ln>
            <a:solidFill>
              <a:schemeClr val="tx2">
                <a:lumMod val="7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aphicFrame macro="">
        <xdr:nvGraphicFramePr>
          <xdr:cNvPr id="42" name="Chart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GraphicFramePr>
            <a:graphicFrameLocks/>
          </xdr:cNvGraphicFramePr>
        </xdr:nvGraphicFramePr>
        <xdr:xfrm>
          <a:off x="10722483" y="9357202"/>
          <a:ext cx="12885361" cy="94546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43" name="TextBox 21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4161846" y="8351279"/>
            <a:ext cx="5880554" cy="866413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>
            <a:lvl1pPr marL="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indent="0" algn="ctr"/>
            <a:r>
              <a:rPr lang="en-US" sz="140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Assignment</a:t>
            </a:r>
            <a:r>
              <a:rPr lang="en-US" sz="1400" baseline="0">
                <a:solidFill>
                  <a:schemeClr val="tx2">
                    <a:lumMod val="7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Count By Course</a:t>
            </a:r>
            <a:endParaRPr lang="en-US" sz="1400">
              <a:solidFill>
                <a:schemeClr val="tx2">
                  <a:lumMod val="7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</xdr:col>
      <xdr:colOff>0</xdr:colOff>
      <xdr:row>14</xdr:row>
      <xdr:rowOff>282243</xdr:rowOff>
    </xdr:from>
    <xdr:to>
      <xdr:col>10</xdr:col>
      <xdr:colOff>343769</xdr:colOff>
      <xdr:row>14</xdr:row>
      <xdr:rowOff>5141204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396101</xdr:colOff>
      <xdr:row>0</xdr:row>
      <xdr:rowOff>71322</xdr:rowOff>
    </xdr:from>
    <xdr:to>
      <xdr:col>7</xdr:col>
      <xdr:colOff>138926</xdr:colOff>
      <xdr:row>1</xdr:row>
      <xdr:rowOff>137997</xdr:rowOff>
    </xdr:to>
    <xdr:sp macro="[0]!UpdateTwoDates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4339451" y="71322"/>
          <a:ext cx="400050" cy="257175"/>
        </a:xfrm>
        <a:prstGeom prst="righ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0</xdr:col>
      <xdr:colOff>519925</xdr:colOff>
      <xdr:row>0</xdr:row>
      <xdr:rowOff>9523</xdr:rowOff>
    </xdr:from>
    <xdr:to>
      <xdr:col>1</xdr:col>
      <xdr:colOff>323850</xdr:colOff>
      <xdr:row>1</xdr:row>
      <xdr:rowOff>134510</xdr:rowOff>
    </xdr:to>
    <xdr:sp macro="[0]!UpdateTwoDatesBack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519925" y="9523"/>
          <a:ext cx="461150" cy="315487"/>
        </a:xfrm>
        <a:prstGeom prst="rightArrow">
          <a:avLst>
            <a:gd name="adj1" fmla="val 39854"/>
            <a:gd name="adj2" fmla="val 50000"/>
          </a:avLst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247650</xdr:rowOff>
    </xdr:from>
    <xdr:to>
      <xdr:col>12</xdr:col>
      <xdr:colOff>361950</xdr:colOff>
      <xdr:row>1</xdr:row>
      <xdr:rowOff>450850</xdr:rowOff>
    </xdr:to>
    <xdr:sp macro="" textlink="">
      <xdr:nvSpPr>
        <xdr:cNvPr id="2" name="Flowchart: Multidocumen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581650" y="247650"/>
          <a:ext cx="3476625" cy="1403350"/>
        </a:xfrm>
        <a:prstGeom prst="flowChartMultidocument">
          <a:avLst/>
        </a:prstGeom>
        <a:gradFill flip="none" rotWithShape="1">
          <a:gsLst>
            <a:gs pos="0">
              <a:schemeClr val="accent2">
                <a:lumMod val="40000"/>
                <a:lumOff val="60000"/>
                <a:shade val="30000"/>
                <a:satMod val="115000"/>
              </a:schemeClr>
            </a:gs>
            <a:gs pos="50000">
              <a:schemeClr val="accent2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2">
                <a:lumMod val="40000"/>
                <a:lumOff val="60000"/>
                <a:shade val="100000"/>
                <a:satMod val="115000"/>
              </a:schemeClr>
            </a:gs>
          </a:gsLst>
          <a:path path="circle">
            <a:fillToRect l="50000" t="50000" r="50000" b="50000"/>
          </a:path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2400">
              <a:latin typeface="Century Gothic" panose="020B0502020202020204" pitchFamily="34" charset="0"/>
            </a:rPr>
            <a:t>Reflect, Relax, and Recharge</a:t>
          </a:r>
        </a:p>
      </xdr:txBody>
    </xdr:sp>
    <xdr:clientData/>
  </xdr:twoCellAnchor>
  <xdr:twoCellAnchor editAs="oneCell">
    <xdr:from>
      <xdr:col>8</xdr:col>
      <xdr:colOff>279400</xdr:colOff>
      <xdr:row>1</xdr:row>
      <xdr:rowOff>495300</xdr:rowOff>
    </xdr:from>
    <xdr:to>
      <xdr:col>10</xdr:col>
      <xdr:colOff>450850</xdr:colOff>
      <xdr:row>2</xdr:row>
      <xdr:rowOff>692150</xdr:rowOff>
    </xdr:to>
    <xdr:pic macro="[0]!AddJournalButton">
      <xdr:nvPicPr>
        <xdr:cNvPr id="3" name="Graphic 2" descr="Address Book with solid fil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lum contrast="8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51625" y="1695450"/>
          <a:ext cx="1333500" cy="1397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9846972" y="4279542"/>
          <a:ext cx="1153732" cy="1153732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697606</xdr:colOff>
      <xdr:row>16</xdr:row>
      <xdr:rowOff>67077</xdr:rowOff>
    </xdr:from>
    <xdr:to>
      <xdr:col>9</xdr:col>
      <xdr:colOff>1851338</xdr:colOff>
      <xdr:row>22</xdr:row>
      <xdr:rowOff>13415</xdr:rowOff>
    </xdr:to>
    <xdr:sp macro="[0]!Add_Cour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C68563D-0BEB-40D8-9C75-6772D03BAFAD}"/>
            </a:ext>
          </a:extLst>
        </xdr:cNvPr>
        <xdr:cNvSpPr/>
      </xdr:nvSpPr>
      <xdr:spPr>
        <a:xfrm>
          <a:off x="9955906" y="4277127"/>
          <a:ext cx="1153732" cy="1146488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000">
              <a:latin typeface="Times New Roman" panose="02020603050405020304" pitchFamily="18" charset="0"/>
              <a:cs typeface="Times New Roman" panose="02020603050405020304" pitchFamily="18" charset="0"/>
            </a:rPr>
            <a:t>Add Course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15</xdr:row>
          <xdr:rowOff>161925</xdr:rowOff>
        </xdr:from>
        <xdr:to>
          <xdr:col>10</xdr:col>
          <xdr:colOff>161925</xdr:colOff>
          <xdr:row>22</xdr:row>
          <xdr:rowOff>28575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22D7ADF4-7F4B-4989-B69D-2748D2284B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676275</xdr:colOff>
      <xdr:row>4</xdr:row>
      <xdr:rowOff>38100</xdr:rowOff>
    </xdr:from>
    <xdr:ext cx="5715000" cy="3533775"/>
    <xdr:graphicFrame macro="">
      <xdr:nvGraphicFramePr>
        <xdr:cNvPr id="2" name="Chart 1" title="Diagramm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DD293F-819C-44EC-BA0C-4D729DD57439}" name="GPADB" displayName="GPADB" ref="B3:G16" totalsRowCount="1" headerRowDxfId="16" dataDxfId="15" totalsRowDxfId="14" headerRowBorderDxfId="12" tableBorderDxfId="13" totalsRowBorderDxfId="11">
  <tableColumns count="6">
    <tableColumn id="3" xr3:uid="{CF8775AA-9A58-D945-ACDE-06571320F4C8}" name="COURSE NAME" totalsRowDxfId="5" dataCellStyle="Normal 4" totalsRowCellStyle="Normal 4"/>
    <tableColumn id="4" xr3:uid="{8217013E-E1BC-224B-BAB8-EBEFB59CBF80}" name="TERM NUMBER" dataDxfId="10" totalsRowDxfId="4" totalsRowCellStyle="Normal 4">
      <calculatedColumnFormula array="1">IFERROR(    IF( INDIRECT($B4&amp;"!$h$7") = "Yes",  IF( INDIRECT($B4&amp;"!$f$6") = 0, "Update Course Tab", INDIRECT($B4&amp;"!$f$6") ), "Link Course Tab"), "Add New CourseTab")</calculatedColumnFormula>
    </tableColumn>
    <tableColumn id="5" xr3:uid="{F0DE950E-5572-7944-A283-92BA1F0276C6}" name="CLASS CREDITS" totalsRowFunction="sum" dataDxfId="9" totalsRowDxfId="3" totalsRowCellStyle="Normal 4">
      <calculatedColumnFormula array="1">IFERROR(    IF( INDIRECT($B4&amp;"!$h$7") = "Yes",  IF( INDIRECT($B4&amp;"!$f$5") = 0, "Update Course Tab", INDIRECT($B4&amp;"!$f$5")*4 ), "Link Course Tab"), "Add New CourseTab")</calculatedColumnFormula>
    </tableColumn>
    <tableColumn id="6" xr3:uid="{79A2D015-0074-8546-A2BF-673415379DCB}" name="CLASS GRADE" totalsRowFunction="average" dataDxfId="8" totalsRowDxfId="2" totalsRowCellStyle="Normal 4">
      <calculatedColumnFormula array="1">IFERROR(    IF( INDIRECT($B4&amp;"!$h$7") = "Yes",  IF( INDIRECT($B4&amp;"!$H$21") = 0, "Update Course Tab", INDIRECT($B4&amp;"!$H$21") ), "Link Course Tab"), "Add New CourseTab")</calculatedColumnFormula>
    </tableColumn>
    <tableColumn id="7" xr3:uid="{9FF4DDC0-66E3-5F4A-B86A-F8A463B5201F}" name="CLASS WEIGHTED CREDITS" totalsRowFunction="sum" dataDxfId="7" totalsRowDxfId="1" totalsRowCellStyle="Normal 4">
      <calculatedColumnFormula array="1">IFERROR(    IF( INDIRECT($B4&amp;"!$h$7") = "Yes",  IF( INDIRECT($B4&amp;"!$c$7") = 0, "Update Course Tab", INDIRECT($B4&amp;"!$c$7")), "Link Course Tab"), "Add New CourseTab")</calculatedColumnFormula>
    </tableColumn>
    <tableColumn id="1" xr3:uid="{E6978BCB-A85A-B149-9BC5-2DA5870242A1}" name="ASSIGNMENT COUNT" totalsRowFunction="sum" dataDxfId="6" totalsRowDxfId="0" totalsRowCellStyle="Normal 4">
      <calculatedColumnFormula array="1">IFERROR(    IF( INDIRECT($B4&amp;"!$h$7") = "Yes",  IF( INDIRECT($B4&amp;"!$f$21") = 0, "Update Course Tab", INDIRECT($B4&amp;"!$f$21") ), "Link Course Tab"), "Add New CourseTab")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omments" Target="../comments1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DDB7AB"/>
    <outlinePr summaryBelow="0" summaryRight="0"/>
  </sheetPr>
  <dimension ref="A1:AM98"/>
  <sheetViews>
    <sheetView showGridLines="0" zoomScale="65" zoomScaleNormal="65" workbookViewId="0">
      <pane ySplit="16" topLeftCell="A28" activePane="bottomLeft" state="frozen"/>
      <selection pane="bottomLeft" activeCell="AG49" sqref="AG49"/>
    </sheetView>
  </sheetViews>
  <sheetFormatPr defaultColWidth="12.7109375" defaultRowHeight="15.75" customHeight="1" x14ac:dyDescent="0.2"/>
  <cols>
    <col min="1" max="1" width="1.28515625" customWidth="1"/>
    <col min="2" max="2" width="3" customWidth="1"/>
    <col min="3" max="3" width="7.140625" customWidth="1"/>
    <col min="4" max="4" width="10.140625" style="19" customWidth="1"/>
    <col min="5" max="5" width="9" style="19" customWidth="1"/>
    <col min="6" max="6" width="13.85546875" style="19" customWidth="1"/>
    <col min="7" max="7" width="3.85546875" style="19" customWidth="1"/>
    <col min="8" max="8" width="12.7109375" style="19" customWidth="1"/>
    <col min="9" max="9" width="15.140625" style="19" customWidth="1"/>
    <col min="10" max="10" width="5.85546875" style="19" customWidth="1"/>
    <col min="11" max="11" width="6.7109375" style="19" customWidth="1"/>
    <col min="12" max="12" width="9.7109375" style="19" customWidth="1"/>
    <col min="13" max="13" width="9.140625" style="19" customWidth="1"/>
    <col min="14" max="14" width="0.85546875" customWidth="1"/>
    <col min="15" max="15" width="13.140625" customWidth="1"/>
    <col min="16" max="16" width="4.85546875" customWidth="1"/>
    <col min="17" max="17" width="9.140625" customWidth="1"/>
    <col min="18" max="18" width="0.85546875" customWidth="1"/>
    <col min="19" max="19" width="12.7109375" customWidth="1"/>
    <col min="20" max="20" width="2.85546875" customWidth="1"/>
    <col min="21" max="21" width="20.7109375" customWidth="1"/>
    <col min="22" max="22" width="16.140625" customWidth="1"/>
    <col min="23" max="23" width="3.7109375" customWidth="1"/>
    <col min="24" max="24" width="4.28515625" customWidth="1"/>
    <col min="25" max="25" width="9.7109375" customWidth="1"/>
    <col min="26" max="26" width="11.7109375" customWidth="1"/>
    <col min="27" max="27" width="15.140625" customWidth="1"/>
    <col min="28" max="28" width="17" customWidth="1"/>
    <col min="29" max="29" width="18.28515625" customWidth="1"/>
  </cols>
  <sheetData>
    <row r="1" spans="1:39" ht="39.75" customHeight="1" thickBot="1" x14ac:dyDescent="0.35">
      <c r="A1" s="1"/>
      <c r="B1" s="212" t="s">
        <v>24</v>
      </c>
      <c r="C1" s="213"/>
      <c r="D1" s="213"/>
      <c r="E1" s="213"/>
      <c r="F1" s="213"/>
      <c r="G1" s="213"/>
      <c r="H1" s="213"/>
      <c r="I1" s="213"/>
      <c r="J1" s="213"/>
      <c r="K1" s="213"/>
      <c r="L1" s="213"/>
      <c r="M1" s="213"/>
      <c r="N1" s="213"/>
      <c r="O1" s="213"/>
      <c r="P1" s="213"/>
      <c r="Q1" s="213"/>
      <c r="R1" s="213"/>
      <c r="S1" s="213"/>
      <c r="T1" s="213"/>
      <c r="U1" s="213"/>
      <c r="V1" s="213"/>
      <c r="W1" s="213"/>
      <c r="X1" s="2"/>
      <c r="Y1" s="3"/>
      <c r="Z1" s="4"/>
      <c r="AA1" s="4"/>
      <c r="AB1" s="4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</row>
    <row r="2" spans="1:39" ht="3.75" customHeight="1" thickTop="1" x14ac:dyDescent="0.2">
      <c r="A2" s="5"/>
      <c r="B2" s="6"/>
      <c r="C2" s="7"/>
      <c r="D2" s="7"/>
      <c r="E2" s="7"/>
      <c r="F2" s="8"/>
      <c r="G2" s="8"/>
      <c r="H2" s="8"/>
      <c r="I2" s="8"/>
      <c r="J2" s="9"/>
      <c r="K2" s="9"/>
      <c r="L2" s="10"/>
      <c r="M2" s="9"/>
      <c r="N2" s="8"/>
      <c r="O2" s="8"/>
      <c r="P2" s="8"/>
      <c r="Q2" s="7"/>
      <c r="R2" s="8"/>
      <c r="S2" s="8"/>
      <c r="T2" s="8"/>
      <c r="U2" s="8"/>
      <c r="V2" s="8"/>
      <c r="W2" s="11"/>
      <c r="X2" s="1"/>
      <c r="Y2" s="5"/>
      <c r="Z2" s="12"/>
      <c r="AA2" s="12"/>
      <c r="AB2" s="12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</row>
    <row r="3" spans="1:39" ht="8.25" customHeight="1" x14ac:dyDescent="0.2">
      <c r="A3" s="5"/>
      <c r="B3" s="13"/>
      <c r="C3" s="46"/>
      <c r="D3" s="46"/>
      <c r="E3" s="46"/>
      <c r="F3" s="47"/>
      <c r="G3" s="48"/>
      <c r="H3" s="48"/>
      <c r="I3" s="48"/>
      <c r="J3" s="49"/>
      <c r="K3" s="49"/>
      <c r="L3" s="50"/>
      <c r="M3" s="49"/>
      <c r="N3" s="51"/>
      <c r="O3" s="51"/>
      <c r="P3" s="51"/>
      <c r="Q3" s="51"/>
      <c r="R3" s="51"/>
      <c r="S3" s="51"/>
      <c r="T3" s="51"/>
      <c r="U3" s="51"/>
      <c r="V3" s="51"/>
      <c r="W3" s="15"/>
      <c r="X3" s="1"/>
      <c r="Y3" s="1"/>
      <c r="Z3" s="1"/>
      <c r="AA3" s="12"/>
      <c r="AB3" s="12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</row>
    <row r="4" spans="1:39" ht="18.75" x14ac:dyDescent="0.3">
      <c r="A4" s="5"/>
      <c r="B4" s="214"/>
      <c r="C4" s="216" t="s">
        <v>0</v>
      </c>
      <c r="D4" s="217"/>
      <c r="E4" s="54"/>
      <c r="F4" s="55"/>
      <c r="G4" s="85"/>
      <c r="H4" s="216" t="s">
        <v>39</v>
      </c>
      <c r="I4" s="217"/>
      <c r="J4" s="217"/>
      <c r="K4" s="47"/>
      <c r="L4" s="52"/>
      <c r="M4" s="216" t="s">
        <v>1</v>
      </c>
      <c r="N4" s="217"/>
      <c r="O4" s="217"/>
      <c r="P4" s="47"/>
      <c r="Q4" s="52" t="s">
        <v>2</v>
      </c>
      <c r="R4" s="52"/>
      <c r="S4" s="52"/>
      <c r="T4" s="51"/>
      <c r="U4" s="52" t="s">
        <v>3</v>
      </c>
      <c r="V4" s="52"/>
      <c r="W4" s="16"/>
      <c r="X4" s="1"/>
      <c r="Y4" s="1"/>
      <c r="Z4" s="1"/>
      <c r="AA4" s="12"/>
      <c r="AB4" s="12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0.5" customHeight="1" thickBot="1" x14ac:dyDescent="0.4">
      <c r="A5" s="1"/>
      <c r="B5" s="215"/>
      <c r="C5" s="56"/>
      <c r="D5" s="56"/>
      <c r="E5" s="57"/>
      <c r="F5" s="58"/>
      <c r="G5" s="86"/>
      <c r="H5" s="59"/>
      <c r="I5" s="46"/>
      <c r="J5" s="46"/>
      <c r="K5" s="46"/>
      <c r="L5" s="60"/>
      <c r="M5" s="60"/>
      <c r="N5" s="61"/>
      <c r="O5" s="60"/>
      <c r="P5" s="47"/>
      <c r="Q5" s="60"/>
      <c r="R5" s="61"/>
      <c r="S5" s="60"/>
      <c r="T5" s="47"/>
      <c r="U5" s="47"/>
      <c r="V5" s="47"/>
      <c r="W5" s="16"/>
      <c r="X5" s="1"/>
      <c r="Y5" s="17"/>
      <c r="Z5" s="17"/>
      <c r="AA5" s="14"/>
      <c r="AB5" s="14"/>
      <c r="AC5" s="1"/>
      <c r="AD5" s="1"/>
      <c r="AE5" s="1"/>
      <c r="AF5" s="110" t="str" cm="1">
        <f t="array" ref="AF5">INDEX('Daily Journal'!B:B, COUNTA('Daily Journal'!A:A))</f>
        <v>I am feeling happy!</v>
      </c>
      <c r="AG5" s="1"/>
      <c r="AH5" s="1"/>
      <c r="AI5" s="1"/>
      <c r="AJ5" s="1"/>
      <c r="AK5" s="1"/>
      <c r="AL5" s="1"/>
      <c r="AM5" s="1"/>
    </row>
    <row r="6" spans="1:39" ht="32.1" customHeight="1" thickBot="1" x14ac:dyDescent="0.3">
      <c r="A6" s="5"/>
      <c r="B6" s="215"/>
      <c r="C6" s="47"/>
      <c r="D6" s="92">
        <f>COUNTIF(I17:I53,"OPEN")</f>
        <v>7</v>
      </c>
      <c r="E6" s="92">
        <f>COUNTIF(I17:I53,"DONE")</f>
        <v>3</v>
      </c>
      <c r="F6" s="92">
        <f>COUNTIF(I17:I53,"IN_PROGESS")</f>
        <v>0</v>
      </c>
      <c r="G6" s="87"/>
      <c r="H6" s="218">
        <f>COUNTIF(I17:I53,"IN_PROGRESS")</f>
        <v>0</v>
      </c>
      <c r="I6" s="218">
        <f>COUNTIF(I17:I53,"ON_HOLD")</f>
        <v>2</v>
      </c>
      <c r="J6" s="218">
        <f>COUNTIF(I17:I53,"CANCELLED")</f>
        <v>0</v>
      </c>
      <c r="K6" s="219"/>
      <c r="L6" s="61"/>
      <c r="M6" s="82">
        <f ca="1">SUM(Z:Z)</f>
        <v>6</v>
      </c>
      <c r="N6" s="47"/>
      <c r="O6" s="80">
        <f ca="1">IFERROR(M6/(M$6+M$9+M$12),"")</f>
        <v>0.8571428571428571</v>
      </c>
      <c r="P6" s="51"/>
      <c r="Q6" s="81">
        <f>'HIDE CALCULATIONS'!B15</f>
        <v>5</v>
      </c>
      <c r="R6" s="47"/>
      <c r="S6" s="80">
        <f>IFERROR(Q6/(Q$6+Q$9+Q$12),"")</f>
        <v>0.41666666666666669</v>
      </c>
      <c r="T6" s="51"/>
      <c r="U6" s="62" t="s">
        <v>43</v>
      </c>
      <c r="V6" s="84">
        <f ca="1">TODAY()</f>
        <v>45629</v>
      </c>
      <c r="W6" s="16"/>
      <c r="X6" s="1"/>
      <c r="Y6" s="222"/>
      <c r="Z6" s="223"/>
      <c r="AA6" s="12"/>
      <c r="AB6" s="12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 thickBot="1" x14ac:dyDescent="0.55000000000000004">
      <c r="A7" s="5"/>
      <c r="B7" s="215"/>
      <c r="C7" s="47"/>
      <c r="D7" s="59"/>
      <c r="E7" s="91"/>
      <c r="F7" s="91"/>
      <c r="G7" s="87"/>
      <c r="H7" s="219"/>
      <c r="I7" s="219"/>
      <c r="J7" s="219"/>
      <c r="K7" s="219"/>
      <c r="L7" s="63"/>
      <c r="M7" s="224" t="s">
        <v>31</v>
      </c>
      <c r="N7" s="219"/>
      <c r="O7" s="64"/>
      <c r="P7" s="51"/>
      <c r="Q7" s="60" t="s">
        <v>35</v>
      </c>
      <c r="R7" s="61"/>
      <c r="S7" s="64"/>
      <c r="T7" s="51"/>
      <c r="U7" s="65"/>
      <c r="V7" s="51"/>
      <c r="W7" s="15"/>
      <c r="X7" s="1"/>
      <c r="Y7" s="18"/>
      <c r="Z7" s="18"/>
      <c r="AA7" s="12"/>
      <c r="AB7" s="12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</row>
    <row r="8" spans="1:39" ht="19.5" thickBot="1" x14ac:dyDescent="0.3">
      <c r="A8" s="1"/>
      <c r="B8" s="215"/>
      <c r="C8" s="66"/>
      <c r="D8" s="68" t="s">
        <v>25</v>
      </c>
      <c r="E8" s="68" t="s">
        <v>6</v>
      </c>
      <c r="F8" s="68" t="s">
        <v>7</v>
      </c>
      <c r="G8" s="88"/>
      <c r="H8" s="67" t="s">
        <v>40</v>
      </c>
      <c r="I8" s="69" t="s">
        <v>41</v>
      </c>
      <c r="J8" s="225" t="s">
        <v>42</v>
      </c>
      <c r="K8" s="219"/>
      <c r="L8" s="60"/>
      <c r="M8" s="60"/>
      <c r="N8" s="61"/>
      <c r="O8" s="60"/>
      <c r="P8" s="47"/>
      <c r="Q8" s="60"/>
      <c r="R8" s="61"/>
      <c r="S8" s="60"/>
      <c r="T8" s="47"/>
      <c r="U8" s="83" t="s">
        <v>37</v>
      </c>
      <c r="V8" s="84">
        <f>IF(COUNT(K17:K53)=0,"",_xlfn.MAXIFS(K17:K53,I17:I53,"&lt;&gt;DONE",I17:I53,"&lt;&gt;CANCELLED"))</f>
        <v>45673</v>
      </c>
      <c r="W8" s="16"/>
      <c r="X8" s="1"/>
      <c r="Y8" s="1"/>
      <c r="Z8" s="1"/>
      <c r="AA8" s="14"/>
      <c r="AB8" s="14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18.75" customHeight="1" thickBot="1" x14ac:dyDescent="0.3">
      <c r="A9" s="5"/>
      <c r="B9" s="215"/>
      <c r="C9" s="59"/>
      <c r="D9" s="59"/>
      <c r="E9" s="59"/>
      <c r="F9" s="59"/>
      <c r="G9" s="89"/>
      <c r="H9" s="226"/>
      <c r="I9" s="228"/>
      <c r="J9" s="219"/>
      <c r="K9" s="219"/>
      <c r="L9" s="61"/>
      <c r="M9" s="82">
        <f ca="1">IF(V10="",0,SUM(AB:AB))</f>
        <v>0</v>
      </c>
      <c r="N9" s="47"/>
      <c r="O9" s="80">
        <f ca="1">IFERROR(M9/(M$6+M$9+M$12),"")</f>
        <v>0</v>
      </c>
      <c r="P9" s="51"/>
      <c r="Q9" s="81">
        <f>'HIDE CALCULATIONS'!B14</f>
        <v>2</v>
      </c>
      <c r="R9" s="47"/>
      <c r="S9" s="80">
        <f>IFERROR(Q9/(Q$6+Q$9+Q$12),"")</f>
        <v>0.16666666666666666</v>
      </c>
      <c r="T9" s="51"/>
      <c r="U9" s="70"/>
      <c r="V9" s="71"/>
      <c r="W9" s="15"/>
      <c r="X9" s="20"/>
      <c r="Y9" s="1"/>
      <c r="Z9" s="1"/>
      <c r="AA9" s="12"/>
      <c r="AB9" s="12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</row>
    <row r="10" spans="1:39" ht="21.75" customHeight="1" thickBot="1" x14ac:dyDescent="0.3">
      <c r="A10" s="5"/>
      <c r="B10" s="215"/>
      <c r="C10" s="59"/>
      <c r="D10" s="72"/>
      <c r="E10" s="72"/>
      <c r="F10" s="72"/>
      <c r="G10" s="90"/>
      <c r="H10" s="227"/>
      <c r="I10" s="219"/>
      <c r="J10" s="219"/>
      <c r="K10" s="219"/>
      <c r="L10" s="63"/>
      <c r="M10" s="73" t="s">
        <v>33</v>
      </c>
      <c r="N10" s="61"/>
      <c r="O10" s="74"/>
      <c r="P10" s="75"/>
      <c r="Q10" s="73" t="s">
        <v>34</v>
      </c>
      <c r="R10" s="61"/>
      <c r="S10" s="64"/>
      <c r="T10" s="51"/>
      <c r="U10" s="83" t="s">
        <v>38</v>
      </c>
      <c r="V10" s="76">
        <v>3</v>
      </c>
      <c r="W10" s="15"/>
      <c r="X10" s="1"/>
      <c r="Y10" s="229"/>
      <c r="Z10" s="230"/>
      <c r="AA10" s="12"/>
      <c r="AB10" s="12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</row>
    <row r="11" spans="1:39" ht="18.75" customHeight="1" thickBot="1" x14ac:dyDescent="0.3">
      <c r="A11" s="1"/>
      <c r="B11" s="215"/>
      <c r="C11" s="72"/>
      <c r="D11" s="53"/>
      <c r="E11" s="53"/>
      <c r="F11" s="53"/>
      <c r="G11" s="86"/>
      <c r="H11" s="227"/>
      <c r="I11" s="219"/>
      <c r="J11" s="219"/>
      <c r="K11" s="219"/>
      <c r="L11" s="61"/>
      <c r="M11" s="61"/>
      <c r="N11" s="77"/>
      <c r="O11" s="73"/>
      <c r="P11" s="77"/>
      <c r="Q11" s="61"/>
      <c r="R11" s="47"/>
      <c r="S11" s="60"/>
      <c r="T11" s="47"/>
      <c r="U11" s="231" t="s">
        <v>49</v>
      </c>
      <c r="V11" s="231"/>
      <c r="W11" s="16"/>
      <c r="X11" s="1"/>
      <c r="Y11" s="223"/>
      <c r="Z11" s="223"/>
      <c r="AA11" s="14"/>
      <c r="AB11" s="14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18.75" customHeight="1" thickBot="1" x14ac:dyDescent="0.3">
      <c r="A12" s="5"/>
      <c r="B12" s="215"/>
      <c r="C12" s="53"/>
      <c r="D12" s="53"/>
      <c r="E12" s="53"/>
      <c r="F12" s="53"/>
      <c r="G12" s="90"/>
      <c r="H12" s="227"/>
      <c r="I12" s="219"/>
      <c r="J12" s="219"/>
      <c r="K12" s="219"/>
      <c r="L12" s="61"/>
      <c r="M12" s="81">
        <f ca="1">IF(V10="",0,SUM(AA:AA)-M9-M6)</f>
        <v>1</v>
      </c>
      <c r="N12" s="77"/>
      <c r="O12" s="80">
        <f ca="1">IFERROR(M12/(M$6+M$9+M$12),"")</f>
        <v>0.14285714285714285</v>
      </c>
      <c r="P12" s="75"/>
      <c r="Q12" s="81">
        <f>'HIDE CALCULATIONS'!B13</f>
        <v>5</v>
      </c>
      <c r="R12" s="47"/>
      <c r="S12" s="80">
        <f>IFERROR(Q12/(Q$6+Q$9+Q$12),"")</f>
        <v>0.41666666666666669</v>
      </c>
      <c r="T12" s="51"/>
      <c r="U12" s="232"/>
      <c r="V12" s="232"/>
      <c r="W12" s="15"/>
      <c r="X12" s="1"/>
      <c r="Y12" s="223"/>
      <c r="Z12" s="223"/>
      <c r="AA12" s="12"/>
      <c r="AB12" s="12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</row>
    <row r="13" spans="1:39" ht="24" customHeight="1" x14ac:dyDescent="0.25">
      <c r="A13" s="5"/>
      <c r="B13" s="215"/>
      <c r="C13" s="78">
        <f>IFERROR(E6/(D6+E6+F6),0)</f>
        <v>0.3</v>
      </c>
      <c r="D13" s="79" t="s">
        <v>10</v>
      </c>
      <c r="E13" s="79"/>
      <c r="F13" s="58"/>
      <c r="G13" s="90"/>
      <c r="H13" s="48"/>
      <c r="I13" s="47"/>
      <c r="J13" s="47"/>
      <c r="K13" s="47"/>
      <c r="L13" s="63"/>
      <c r="M13" s="73" t="s">
        <v>32</v>
      </c>
      <c r="N13" s="61"/>
      <c r="O13" s="74"/>
      <c r="P13" s="75"/>
      <c r="Q13" s="73" t="s">
        <v>36</v>
      </c>
      <c r="R13" s="61"/>
      <c r="S13" s="64"/>
      <c r="T13" s="51"/>
      <c r="U13" s="51"/>
      <c r="V13" s="51"/>
      <c r="W13" s="15"/>
      <c r="X13" s="1"/>
      <c r="Y13" s="223"/>
      <c r="Z13" s="223"/>
      <c r="AA13" s="12"/>
      <c r="AB13" s="12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</row>
    <row r="14" spans="1:39" ht="11.1" customHeight="1" thickBot="1" x14ac:dyDescent="0.25">
      <c r="A14" s="5"/>
      <c r="B14" s="21"/>
      <c r="C14" s="22"/>
      <c r="D14" s="22"/>
      <c r="E14" s="22"/>
      <c r="F14" s="22"/>
      <c r="G14" s="23"/>
      <c r="H14" s="23"/>
      <c r="I14" s="23"/>
      <c r="J14" s="24"/>
      <c r="K14" s="24"/>
      <c r="L14" s="25"/>
      <c r="M14" s="26"/>
      <c r="N14" s="27"/>
      <c r="O14" s="27"/>
      <c r="P14" s="28"/>
      <c r="Q14" s="28"/>
      <c r="R14" s="28"/>
      <c r="S14" s="28"/>
      <c r="T14" s="28"/>
      <c r="U14" s="28"/>
      <c r="V14" s="28"/>
      <c r="W14" s="29"/>
      <c r="X14" s="1"/>
      <c r="Y14" s="5"/>
      <c r="Z14" s="12"/>
      <c r="AA14" s="12"/>
      <c r="AB14" s="12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</row>
    <row r="15" spans="1:39" ht="408.95" customHeight="1" thickTop="1" thickBot="1" x14ac:dyDescent="0.25">
      <c r="A15" s="5"/>
      <c r="B15" s="30"/>
      <c r="C15" s="31"/>
      <c r="D15" s="31"/>
      <c r="E15" s="31"/>
      <c r="F15" s="31"/>
      <c r="G15" s="31"/>
      <c r="H15" s="31"/>
      <c r="I15" s="31"/>
      <c r="J15" s="31"/>
      <c r="K15" s="31"/>
      <c r="L15" s="32"/>
      <c r="M15" s="31"/>
      <c r="N15" s="31"/>
      <c r="O15" s="31"/>
      <c r="P15" s="5"/>
      <c r="Q15" s="5"/>
      <c r="R15" s="5"/>
      <c r="S15" s="5"/>
      <c r="T15" s="5"/>
      <c r="U15" s="5"/>
      <c r="V15" s="5"/>
      <c r="W15" s="15"/>
      <c r="X15" s="1"/>
      <c r="Y15" s="5"/>
      <c r="Z15" s="12"/>
      <c r="AA15" s="12"/>
      <c r="AB15" s="12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</row>
    <row r="16" spans="1:39" ht="14.25" thickTop="1" thickBot="1" x14ac:dyDescent="0.25">
      <c r="A16" s="5"/>
      <c r="B16" s="44"/>
      <c r="C16" s="45"/>
      <c r="D16" s="220" t="s">
        <v>27</v>
      </c>
      <c r="E16" s="221"/>
      <c r="F16" s="221"/>
      <c r="G16" s="45"/>
      <c r="H16" s="45" t="s">
        <v>28</v>
      </c>
      <c r="I16" s="220" t="s">
        <v>29</v>
      </c>
      <c r="J16" s="220"/>
      <c r="K16" s="45" t="s">
        <v>30</v>
      </c>
      <c r="L16" s="45"/>
      <c r="M16" s="45" t="s">
        <v>54</v>
      </c>
      <c r="N16" s="233" t="s">
        <v>13</v>
      </c>
      <c r="O16" s="233"/>
      <c r="P16" s="233"/>
      <c r="Q16" s="233"/>
      <c r="R16" s="233"/>
      <c r="S16" s="233"/>
      <c r="T16" s="233"/>
      <c r="U16" s="233"/>
      <c r="V16" s="233"/>
      <c r="W16" s="234"/>
      <c r="X16" s="33"/>
      <c r="Y16" s="5"/>
      <c r="Z16" s="34" t="s">
        <v>14</v>
      </c>
      <c r="AA16" s="34" t="s">
        <v>15</v>
      </c>
      <c r="AB16" s="34" t="s">
        <v>16</v>
      </c>
      <c r="AC16" s="34" t="s">
        <v>21</v>
      </c>
      <c r="AD16" s="5"/>
      <c r="AE16" s="5"/>
      <c r="AF16" s="5"/>
      <c r="AG16" s="5"/>
      <c r="AH16" s="5"/>
      <c r="AI16" s="5"/>
      <c r="AJ16" s="5"/>
      <c r="AK16" s="5"/>
      <c r="AL16" s="5"/>
      <c r="AM16" s="5"/>
    </row>
    <row r="17" spans="1:39" ht="21.75" customHeight="1" thickTop="1" x14ac:dyDescent="0.25">
      <c r="A17" s="35"/>
      <c r="B17" s="208"/>
      <c r="C17" s="209"/>
      <c r="D17" s="236" t="s">
        <v>26</v>
      </c>
      <c r="E17" s="237"/>
      <c r="F17" s="237"/>
      <c r="G17" s="238"/>
      <c r="H17" s="39" t="s">
        <v>4</v>
      </c>
      <c r="I17" s="39" t="s">
        <v>5</v>
      </c>
      <c r="J17" s="93" t="str" cm="1">
        <f t="array" ref="J17">IFERROR(_xlfn.IFS(I17="DONE","✓",I17="OPEN","U",I17="IN_PROGRESS","&gt;",I17="CANCELLED","X",I17="ON_HOLD","H"),"")</f>
        <v>U</v>
      </c>
      <c r="K17" s="239">
        <v>45606</v>
      </c>
      <c r="L17" s="240"/>
      <c r="M17" s="40">
        <f t="shared" ref="M17:M79" ca="1" si="0">IF(K17="","",_xlfn.DAYS(K17,TODAY()))</f>
        <v>-23</v>
      </c>
      <c r="N17" s="282"/>
      <c r="O17" s="283"/>
      <c r="P17" s="285"/>
      <c r="Q17" s="285"/>
      <c r="R17" s="285"/>
      <c r="S17" s="285"/>
      <c r="T17" s="285"/>
      <c r="U17" s="285"/>
      <c r="V17" s="285"/>
      <c r="W17" s="286"/>
      <c r="X17" s="37"/>
      <c r="Y17" s="35"/>
      <c r="Z17" s="38">
        <f ca="1">IF(AND(I17&lt;&gt;"DONE",I17&lt;&gt;"CANCELLED",M17&lt;0),1,0)</f>
        <v>1</v>
      </c>
      <c r="AA17" s="38">
        <f ca="1">IF(AND(I17&lt;&gt;"DONE",I17&lt;&gt;"CANCELLED",M17&lt;&gt;""),1,0)</f>
        <v>1</v>
      </c>
      <c r="AB17" s="38">
        <f ca="1">IF(AND(I17&lt;&gt;"DONE",I17&lt;&gt;"CANCELLED",AND(M17&lt;=$V$10,M17&gt;0)),1,0)</f>
        <v>0</v>
      </c>
      <c r="AC17" s="35" t="b">
        <f>'HIDE CALCULATIONS'!A17</f>
        <v>0</v>
      </c>
      <c r="AD17" s="35"/>
      <c r="AE17" s="35"/>
      <c r="AF17" s="35"/>
      <c r="AG17" s="35"/>
      <c r="AH17" s="35"/>
      <c r="AI17" s="35"/>
      <c r="AJ17" s="35"/>
      <c r="AK17" s="35"/>
      <c r="AL17" s="35"/>
      <c r="AM17" s="35"/>
    </row>
    <row r="18" spans="1:39" ht="21.75" customHeight="1" x14ac:dyDescent="0.25">
      <c r="A18" s="35"/>
      <c r="B18" s="208"/>
      <c r="C18" s="209"/>
      <c r="D18" s="241" t="s">
        <v>44</v>
      </c>
      <c r="E18" s="211"/>
      <c r="F18" s="211"/>
      <c r="G18" s="207"/>
      <c r="H18" s="39" t="s">
        <v>11</v>
      </c>
      <c r="I18" s="39" t="s">
        <v>19</v>
      </c>
      <c r="J18" s="93" t="str" cm="1">
        <f t="array" ref="J18">IFERROR(_xlfn.IFS(I18="DONE","✓",I18="OPEN","U",I18="IN_PROGRESS","&gt;",I18="CANCELLED","X",I18="ON_HOLD","H"),"")</f>
        <v>H</v>
      </c>
      <c r="K18" s="206">
        <v>45619</v>
      </c>
      <c r="L18" s="207"/>
      <c r="M18" s="40">
        <f t="shared" ca="1" si="0"/>
        <v>-10</v>
      </c>
      <c r="N18" s="284"/>
      <c r="O18" s="277"/>
      <c r="P18" s="287"/>
      <c r="Q18" s="287"/>
      <c r="R18" s="287"/>
      <c r="S18" s="287"/>
      <c r="T18" s="287"/>
      <c r="U18" s="287"/>
      <c r="V18" s="287"/>
      <c r="W18" s="288"/>
      <c r="X18" s="37"/>
      <c r="Y18" s="35"/>
      <c r="Z18" s="38">
        <f ca="1">IF(AND(I18&lt;&gt;"DONE",I18&lt;&gt;"CANCELLED",M18&lt;0),1,0)</f>
        <v>1</v>
      </c>
      <c r="AA18" s="38">
        <f ca="1">IF(AND(I18&lt;&gt;"DONE",I18&lt;&gt;"CANCELLED",M18&lt;&gt;""),1,0)</f>
        <v>1</v>
      </c>
      <c r="AB18" s="38">
        <f ca="1">IF(AND(I18&lt;&gt;"DONE",I18&lt;&gt;"CANCELLED",AND(M18&lt;=$V$10,M18&gt;0)),1,0)</f>
        <v>0</v>
      </c>
      <c r="AC18" s="35" t="b">
        <f>'HIDE CALCULATIONS'!A18</f>
        <v>0</v>
      </c>
      <c r="AD18" s="35"/>
      <c r="AE18" s="35"/>
      <c r="AF18" s="35"/>
      <c r="AG18" s="35"/>
      <c r="AH18" s="35"/>
      <c r="AI18" s="35"/>
      <c r="AJ18" s="35"/>
      <c r="AK18" s="35"/>
      <c r="AL18" s="35"/>
      <c r="AM18" s="35"/>
    </row>
    <row r="19" spans="1:39" ht="21.75" customHeight="1" x14ac:dyDescent="0.25">
      <c r="A19" s="35"/>
      <c r="B19" s="208"/>
      <c r="C19" s="209"/>
      <c r="D19" s="210" t="s">
        <v>45</v>
      </c>
      <c r="E19" s="211"/>
      <c r="F19" s="211"/>
      <c r="G19" s="207"/>
      <c r="H19" s="39" t="s">
        <v>11</v>
      </c>
      <c r="I19" s="39" t="s">
        <v>6</v>
      </c>
      <c r="J19" s="93" t="str" cm="1">
        <f t="array" ref="J19">IFERROR(_xlfn.IFS(I19="DONE","✓",I19="OPEN","U",I19="IN_PROGRESS","&gt;",I19="CANCELLED","X",I19="ON_HOLD","H"),"")</f>
        <v>✓</v>
      </c>
      <c r="K19" s="206">
        <v>45604</v>
      </c>
      <c r="L19" s="207"/>
      <c r="M19" s="94">
        <f t="shared" ca="1" si="0"/>
        <v>-25</v>
      </c>
      <c r="N19" s="276"/>
      <c r="O19" s="277"/>
      <c r="P19" s="287"/>
      <c r="Q19" s="287"/>
      <c r="R19" s="287"/>
      <c r="S19" s="287"/>
      <c r="T19" s="287"/>
      <c r="U19" s="287"/>
      <c r="V19" s="287"/>
      <c r="W19" s="288"/>
      <c r="X19" s="37"/>
      <c r="Y19" s="35"/>
      <c r="Z19" s="38">
        <f ca="1">IF(AND(I19&lt;&gt;"DONE",I19&lt;&gt;"CANCELLED",M19&lt;0),1,0)</f>
        <v>0</v>
      </c>
      <c r="AA19" s="38">
        <f ca="1">IF(AND(I19&lt;&gt;"DONE",I19&lt;&gt;"CANCELLED",M19&lt;&gt;""),1,0)</f>
        <v>0</v>
      </c>
      <c r="AB19" s="38">
        <f ca="1">IF(AND(I19&lt;&gt;"DONE",I19&lt;&gt;"CANCELLED",AND(M19&lt;=$V$10,M19&gt;0)),1,0)</f>
        <v>0</v>
      </c>
      <c r="AC19" s="35" t="b">
        <f>'HIDE CALCULATIONS'!A19</f>
        <v>0</v>
      </c>
      <c r="AD19" s="35"/>
      <c r="AE19" s="35"/>
      <c r="AF19" s="35"/>
      <c r="AG19" s="35"/>
      <c r="AH19" s="35"/>
      <c r="AI19" s="35"/>
      <c r="AJ19" s="35"/>
      <c r="AK19" s="35"/>
      <c r="AL19" s="35"/>
      <c r="AM19" s="35"/>
    </row>
    <row r="20" spans="1:39" ht="21.75" customHeight="1" x14ac:dyDescent="0.25">
      <c r="A20" s="35"/>
      <c r="B20" s="208"/>
      <c r="C20" s="209"/>
      <c r="D20" s="210" t="s">
        <v>46</v>
      </c>
      <c r="E20" s="211"/>
      <c r="F20" s="211"/>
      <c r="G20" s="207"/>
      <c r="H20" s="39" t="s">
        <v>9</v>
      </c>
      <c r="I20" s="39" t="s">
        <v>19</v>
      </c>
      <c r="J20" s="93" t="str" cm="1">
        <f t="array" ref="J20">IFERROR(_xlfn.IFS(I20="DONE","✓",I20="OPEN","U",I20="IN_PROGRESS","&gt;",I20="CANCELLED","X",I20="ON_HOLD","H"),"")</f>
        <v>H</v>
      </c>
      <c r="K20" s="206">
        <v>45616</v>
      </c>
      <c r="L20" s="207"/>
      <c r="M20" s="40">
        <f t="shared" ca="1" si="0"/>
        <v>-13</v>
      </c>
      <c r="N20" s="276"/>
      <c r="O20" s="277"/>
      <c r="P20" s="287"/>
      <c r="Q20" s="287"/>
      <c r="R20" s="287"/>
      <c r="S20" s="287"/>
      <c r="T20" s="287"/>
      <c r="U20" s="287"/>
      <c r="V20" s="287"/>
      <c r="W20" s="288"/>
      <c r="X20" s="37"/>
      <c r="Y20" s="35"/>
      <c r="Z20" s="38">
        <f ca="1">IF(AND(I20&lt;&gt;"DONE",I20&lt;&gt;"CANCELLED",M20&lt;0),1,0)</f>
        <v>1</v>
      </c>
      <c r="AA20" s="38">
        <f ca="1">IF(AND(I20&lt;&gt;"DONE",I20&lt;&gt;"CANCELLED",M20&lt;&gt;""),1,0)</f>
        <v>1</v>
      </c>
      <c r="AB20" s="38">
        <f ca="1">IF(AND(I20&lt;&gt;"DONE",I20&lt;&gt;"CANCELLED",AND(M20&lt;=$V$10,M20&gt;0)),1,0)</f>
        <v>0</v>
      </c>
      <c r="AC20" s="35" t="b">
        <f>'HIDE CALCULATIONS'!A20</f>
        <v>0</v>
      </c>
      <c r="AD20" s="35"/>
      <c r="AE20" s="35"/>
      <c r="AF20" s="35"/>
      <c r="AG20" s="35"/>
      <c r="AH20" s="35"/>
      <c r="AI20" s="35"/>
      <c r="AJ20" s="35"/>
      <c r="AK20" s="35"/>
      <c r="AL20" s="35"/>
      <c r="AM20" s="35"/>
    </row>
    <row r="21" spans="1:39" ht="21.75" customHeight="1" x14ac:dyDescent="0.25">
      <c r="A21" s="35"/>
      <c r="B21" s="208"/>
      <c r="C21" s="209"/>
      <c r="D21" s="210" t="s">
        <v>47</v>
      </c>
      <c r="E21" s="211"/>
      <c r="F21" s="211"/>
      <c r="G21" s="207"/>
      <c r="H21" s="39" t="s">
        <v>4</v>
      </c>
      <c r="I21" s="39" t="s">
        <v>6</v>
      </c>
      <c r="J21" s="93" t="str" cm="1">
        <f t="array" ref="J21">IFERROR(_xlfn.IFS(I21="DONE","✓",I21="OPEN","U",I21="IN_PROGRESS","&gt;",I21="CANCELLED","X",I21="ON_HOLD","H"),"")</f>
        <v>✓</v>
      </c>
      <c r="K21" s="206">
        <v>45618</v>
      </c>
      <c r="L21" s="207"/>
      <c r="M21" s="40">
        <f t="shared" ca="1" si="0"/>
        <v>-11</v>
      </c>
      <c r="N21" s="276"/>
      <c r="O21" s="277"/>
      <c r="P21" s="287"/>
      <c r="Q21" s="287"/>
      <c r="R21" s="287"/>
      <c r="S21" s="287"/>
      <c r="T21" s="287"/>
      <c r="U21" s="287"/>
      <c r="V21" s="287"/>
      <c r="W21" s="288"/>
      <c r="X21" s="37"/>
      <c r="Y21" s="35"/>
      <c r="Z21" s="38">
        <f ca="1">IF(AND(I21&lt;&gt;"DONE",I21&lt;&gt;"CANCELLED",M21&lt;0),1,0)</f>
        <v>0</v>
      </c>
      <c r="AA21" s="38">
        <f ca="1">IF(AND(I21&lt;&gt;"DONE",I21&lt;&gt;"CANCELLED",M21&lt;&gt;""),1,0)</f>
        <v>0</v>
      </c>
      <c r="AB21" s="38">
        <f ca="1">IF(AND(I21&lt;&gt;"DONE",I21&lt;&gt;"CANCELLED",AND(M21&lt;=$V$10,M21&gt;0)),1,0)</f>
        <v>0</v>
      </c>
      <c r="AC21" s="35" t="b">
        <f>'HIDE CALCULATIONS'!A21</f>
        <v>0</v>
      </c>
      <c r="AD21" s="35"/>
      <c r="AE21" s="35"/>
      <c r="AF21" s="35"/>
      <c r="AG21" s="35"/>
      <c r="AH21" s="35"/>
      <c r="AI21" s="35"/>
      <c r="AJ21" s="35"/>
      <c r="AK21" s="35"/>
      <c r="AL21" s="35"/>
      <c r="AM21" s="35"/>
    </row>
    <row r="22" spans="1:39" ht="21.75" customHeight="1" x14ac:dyDescent="0.25">
      <c r="A22" s="35"/>
      <c r="B22" s="208"/>
      <c r="C22" s="235"/>
      <c r="D22" s="210" t="s">
        <v>48</v>
      </c>
      <c r="E22" s="243"/>
      <c r="F22" s="243"/>
      <c r="G22" s="244"/>
      <c r="H22" s="39" t="s">
        <v>9</v>
      </c>
      <c r="I22" s="39" t="s">
        <v>5</v>
      </c>
      <c r="J22" s="93" t="str" cm="1">
        <f t="array" ref="J22">IFERROR(_xlfn.IFS(I22="DONE","✓",I22="OPEN","U",I22="IN_PROGRESS","&gt;",I22="CANCELLED","X",I22="ON_HOLD","H"),"")</f>
        <v>U</v>
      </c>
      <c r="K22" s="206">
        <v>45624</v>
      </c>
      <c r="L22" s="242"/>
      <c r="M22" s="40">
        <f t="shared" ca="1" si="0"/>
        <v>-5</v>
      </c>
      <c r="N22" s="276"/>
      <c r="O22" s="277"/>
      <c r="P22" s="287"/>
      <c r="Q22" s="287"/>
      <c r="R22" s="287"/>
      <c r="S22" s="287"/>
      <c r="T22" s="287"/>
      <c r="U22" s="287"/>
      <c r="V22" s="287"/>
      <c r="W22" s="288"/>
      <c r="X22" s="37"/>
      <c r="Y22" s="35"/>
      <c r="Z22" s="38">
        <f ca="1">IF(AND(I22&lt;&gt;"DONE",I22&lt;&gt;"CANCELLED",M22&lt;0),1,0)</f>
        <v>1</v>
      </c>
      <c r="AA22" s="38">
        <f ca="1">IF(AND(I22&lt;&gt;"DONE",I22&lt;&gt;"CANCELLED",M22&lt;&gt;""),1,0)</f>
        <v>1</v>
      </c>
      <c r="AB22" s="38">
        <f ca="1">IF(AND(I22&lt;&gt;"DONE",I22&lt;&gt;"CANCELLED",AND(M22&lt;=$V$10,M22&gt;0)),1,0)</f>
        <v>0</v>
      </c>
      <c r="AC22" s="35" t="b">
        <f>'HIDE CALCULATIONS'!A22</f>
        <v>0</v>
      </c>
      <c r="AD22" s="35"/>
      <c r="AE22" s="35"/>
      <c r="AF22" s="35"/>
      <c r="AG22" s="35"/>
      <c r="AH22" s="35"/>
      <c r="AI22" s="35"/>
      <c r="AJ22" s="35"/>
      <c r="AK22" s="35"/>
      <c r="AL22" s="35"/>
      <c r="AM22" s="35"/>
    </row>
    <row r="23" spans="1:39" ht="21.75" customHeight="1" x14ac:dyDescent="0.25">
      <c r="A23" s="35"/>
      <c r="B23" s="208"/>
      <c r="C23" s="209"/>
      <c r="D23" s="210" t="s">
        <v>50</v>
      </c>
      <c r="E23" s="211"/>
      <c r="F23" s="211"/>
      <c r="G23" s="207"/>
      <c r="H23" s="39" t="s">
        <v>4</v>
      </c>
      <c r="I23" s="39" t="s">
        <v>5</v>
      </c>
      <c r="J23" s="93" t="str" cm="1">
        <f t="array" ref="J23">IFERROR(_xlfn.IFS(I23="DONE","✓",I23="OPEN","U",I23="IN_PROGRESS","&gt;",I23="CANCELLED","X",I23="ON_HOLD","H"),"")</f>
        <v>U</v>
      </c>
      <c r="K23" s="206">
        <v>45615</v>
      </c>
      <c r="L23" s="207"/>
      <c r="M23" s="40">
        <f t="shared" ca="1" si="0"/>
        <v>-14</v>
      </c>
      <c r="N23" s="276"/>
      <c r="O23" s="277"/>
      <c r="P23" s="287"/>
      <c r="Q23" s="287"/>
      <c r="R23" s="287"/>
      <c r="S23" s="287"/>
      <c r="T23" s="287"/>
      <c r="U23" s="287"/>
      <c r="V23" s="287"/>
      <c r="W23" s="288"/>
      <c r="X23" s="37"/>
      <c r="Y23" s="35"/>
      <c r="Z23" s="38">
        <f ca="1">IF(AND(I23&lt;&gt;"DONE",I23&lt;&gt;"CANCELLED",M23&lt;0),1,0)</f>
        <v>1</v>
      </c>
      <c r="AA23" s="38">
        <f ca="1">IF(AND(I23&lt;&gt;"DONE",I23&lt;&gt;"CANCELLED",M23&lt;&gt;""),1,0)</f>
        <v>1</v>
      </c>
      <c r="AB23" s="38">
        <f ca="1">IF(AND(I23&lt;&gt;"DONE",I23&lt;&gt;"CANCELLED",AND(M23&lt;=$V$10,M23&gt;0)),1,0)</f>
        <v>0</v>
      </c>
      <c r="AC23" s="35" t="b">
        <f>'HIDE CALCULATIONS'!A23</f>
        <v>0</v>
      </c>
      <c r="AD23" s="35"/>
      <c r="AE23" s="35"/>
      <c r="AF23" s="35"/>
      <c r="AG23" s="35"/>
      <c r="AH23" s="35"/>
      <c r="AI23" s="35"/>
      <c r="AJ23" s="35"/>
      <c r="AK23" s="35"/>
      <c r="AL23" s="35"/>
      <c r="AM23" s="35"/>
    </row>
    <row r="24" spans="1:39" ht="21.75" customHeight="1" x14ac:dyDescent="0.25">
      <c r="A24" s="35"/>
      <c r="B24" s="208"/>
      <c r="C24" s="209"/>
      <c r="D24" s="210" t="s">
        <v>51</v>
      </c>
      <c r="E24" s="211"/>
      <c r="F24" s="211"/>
      <c r="G24" s="207"/>
      <c r="H24" s="39" t="s">
        <v>4</v>
      </c>
      <c r="I24" s="39" t="s">
        <v>6</v>
      </c>
      <c r="J24" s="93" t="str" cm="1">
        <f t="array" ref="J24">IFERROR(_xlfn.IFS(I24="DONE","✓",I24="OPEN","U",I24="IN_PROGRESS","&gt;",I24="CANCELLED","X",I24="ON_HOLD","H"),"")</f>
        <v>✓</v>
      </c>
      <c r="K24" s="206">
        <v>45626</v>
      </c>
      <c r="L24" s="207"/>
      <c r="M24" s="40">
        <f t="shared" ca="1" si="0"/>
        <v>-3</v>
      </c>
      <c r="N24" s="276"/>
      <c r="O24" s="277"/>
      <c r="P24" s="287"/>
      <c r="Q24" s="287"/>
      <c r="R24" s="287"/>
      <c r="S24" s="287"/>
      <c r="T24" s="287"/>
      <c r="U24" s="287"/>
      <c r="V24" s="287"/>
      <c r="W24" s="288"/>
      <c r="X24" s="37"/>
      <c r="Y24" s="35"/>
      <c r="Z24" s="38">
        <f ca="1">IF(AND(I24&lt;&gt;"DONE",I24&lt;&gt;"CANCELLED",M24&lt;0),1,0)</f>
        <v>0</v>
      </c>
      <c r="AA24" s="38">
        <f ca="1">IF(AND(I24&lt;&gt;"DONE",I24&lt;&gt;"CANCELLED",M24&lt;&gt;""),1,0)</f>
        <v>0</v>
      </c>
      <c r="AB24" s="38">
        <f ca="1">IF(AND(I24&lt;&gt;"DONE",I24&lt;&gt;"CANCELLED",AND(M24&lt;=$V$10,M24&gt;0)),1,0)</f>
        <v>0</v>
      </c>
      <c r="AC24" s="35" t="b">
        <f>'HIDE CALCULATIONS'!A24</f>
        <v>0</v>
      </c>
      <c r="AD24" s="35"/>
      <c r="AE24" s="35"/>
      <c r="AF24" s="35"/>
      <c r="AG24" s="35"/>
      <c r="AH24" s="35"/>
      <c r="AI24" s="35"/>
      <c r="AJ24" s="35"/>
      <c r="AK24" s="35"/>
      <c r="AL24" s="35"/>
      <c r="AM24" s="35"/>
    </row>
    <row r="25" spans="1:39" ht="21.75" customHeight="1" x14ac:dyDescent="0.25">
      <c r="A25" s="35"/>
      <c r="B25" s="208"/>
      <c r="C25" s="209"/>
      <c r="D25" s="210" t="s">
        <v>52</v>
      </c>
      <c r="E25" s="211"/>
      <c r="F25" s="211"/>
      <c r="G25" s="207"/>
      <c r="H25" s="39" t="s">
        <v>4</v>
      </c>
      <c r="I25" s="39" t="s">
        <v>5</v>
      </c>
      <c r="J25" s="93" t="str" cm="1">
        <f t="array" ref="J25">IFERROR(_xlfn.IFS(I25="DONE","✓",I25="OPEN","U",I25="IN_PROGRESS","&gt;",I25="CANCELLED","X",I25="ON_HOLD","H"),"")</f>
        <v>U</v>
      </c>
      <c r="K25" s="206">
        <v>45557</v>
      </c>
      <c r="L25" s="207"/>
      <c r="M25" s="40">
        <f t="shared" ca="1" si="0"/>
        <v>-72</v>
      </c>
      <c r="N25" s="276"/>
      <c r="O25" s="277"/>
      <c r="P25" s="287"/>
      <c r="Q25" s="287"/>
      <c r="R25" s="287"/>
      <c r="S25" s="287"/>
      <c r="T25" s="287"/>
      <c r="U25" s="287"/>
      <c r="V25" s="287"/>
      <c r="W25" s="288"/>
      <c r="X25" s="37"/>
      <c r="Y25" s="35"/>
      <c r="Z25" s="38">
        <f ca="1">IF(AND(I25&lt;&gt;"DONE",I25&lt;&gt;"CANCELLED",M25&lt;0),1,0)</f>
        <v>1</v>
      </c>
      <c r="AA25" s="38">
        <f ca="1">IF(AND(I25&lt;&gt;"DONE",I25&lt;&gt;"CANCELLED",M25&lt;&gt;""),1,0)</f>
        <v>1</v>
      </c>
      <c r="AB25" s="38">
        <f ca="1">IF(AND(I25&lt;&gt;"DONE",I25&lt;&gt;"CANCELLED",AND(M25&lt;=$V$10,M25&gt;0)),1,0)</f>
        <v>0</v>
      </c>
      <c r="AC25" s="35" t="b">
        <f>'HIDE CALCULATIONS'!A25</f>
        <v>0</v>
      </c>
      <c r="AD25" s="35"/>
      <c r="AE25" s="35"/>
      <c r="AF25" s="35"/>
      <c r="AG25" s="35"/>
      <c r="AH25" s="35"/>
      <c r="AI25" s="35"/>
      <c r="AJ25" s="35"/>
      <c r="AK25" s="35"/>
      <c r="AL25" s="35"/>
      <c r="AM25" s="35"/>
    </row>
    <row r="26" spans="1:39" ht="21.75" customHeight="1" x14ac:dyDescent="0.25">
      <c r="A26" s="35"/>
      <c r="B26" s="208"/>
      <c r="C26" s="209"/>
      <c r="D26" s="210" t="s">
        <v>53</v>
      </c>
      <c r="E26" s="211"/>
      <c r="F26" s="211"/>
      <c r="G26" s="207"/>
      <c r="H26" s="39" t="s">
        <v>11</v>
      </c>
      <c r="I26" s="39" t="s">
        <v>5</v>
      </c>
      <c r="J26" s="93" t="str" cm="1">
        <f t="array" ref="J26">IFERROR(_xlfn.IFS(I26="DONE","✓",I26="OPEN","U",I26="IN_PROGRESS","&gt;",I26="CANCELLED","X",I26="ON_HOLD","H"),"")</f>
        <v>U</v>
      </c>
      <c r="K26" s="206">
        <v>45673</v>
      </c>
      <c r="L26" s="207"/>
      <c r="M26" s="40">
        <f t="shared" ca="1" si="0"/>
        <v>44</v>
      </c>
      <c r="N26" s="276"/>
      <c r="O26" s="277"/>
      <c r="P26" s="287"/>
      <c r="Q26" s="287"/>
      <c r="R26" s="287"/>
      <c r="S26" s="287"/>
      <c r="T26" s="287"/>
      <c r="U26" s="287"/>
      <c r="V26" s="287"/>
      <c r="W26" s="288"/>
      <c r="X26" s="37"/>
      <c r="Y26" s="35"/>
      <c r="Z26" s="38">
        <f ca="1">IF(AND(I26&lt;&gt;"DONE",I26&lt;&gt;"CANCELLED",M26&lt;0),1,0)</f>
        <v>0</v>
      </c>
      <c r="AA26" s="38">
        <f ca="1">IF(AND(I26&lt;&gt;"DONE",I26&lt;&gt;"CANCELLED",M26&lt;&gt;""),1,0)</f>
        <v>1</v>
      </c>
      <c r="AB26" s="38">
        <f ca="1">IF(AND(I26&lt;&gt;"DONE",I26&lt;&gt;"CANCELLED",AND(M26&lt;=$V$10,M26&gt;0)),1,0)</f>
        <v>0</v>
      </c>
      <c r="AC26" s="35" t="b">
        <f>'HIDE CALCULATIONS'!A26</f>
        <v>0</v>
      </c>
      <c r="AD26" s="35"/>
      <c r="AE26" s="35"/>
      <c r="AF26" s="35"/>
      <c r="AG26" s="35"/>
      <c r="AH26" s="35"/>
      <c r="AI26" s="35"/>
      <c r="AJ26" s="35"/>
      <c r="AK26" s="35"/>
      <c r="AL26" s="35"/>
      <c r="AM26" s="35"/>
    </row>
    <row r="27" spans="1:39" ht="21.75" customHeight="1" x14ac:dyDescent="0.25">
      <c r="A27" s="35"/>
      <c r="B27" s="208"/>
      <c r="C27" s="209"/>
      <c r="D27" s="210" t="s">
        <v>57</v>
      </c>
      <c r="E27" s="211"/>
      <c r="F27" s="211"/>
      <c r="G27" s="207"/>
      <c r="H27" s="39" t="s">
        <v>11</v>
      </c>
      <c r="I27" s="39" t="s">
        <v>5</v>
      </c>
      <c r="J27" s="93" t="str" cm="1">
        <f t="array" ref="J27">IFERROR(_xlfn.IFS(I27="DONE","✓",I27="OPEN","U",I27="IN_PROGRESS","&gt;",I27="CANCELLED","X",I27="ON_HOLD","H"),"")</f>
        <v>U</v>
      </c>
      <c r="K27" s="206">
        <v>45614</v>
      </c>
      <c r="L27" s="207"/>
      <c r="M27" s="40">
        <f t="shared" ca="1" si="0"/>
        <v>-15</v>
      </c>
      <c r="N27" s="276"/>
      <c r="O27" s="277"/>
      <c r="P27" s="287"/>
      <c r="Q27" s="287"/>
      <c r="R27" s="287"/>
      <c r="S27" s="287"/>
      <c r="T27" s="287"/>
      <c r="U27" s="287"/>
      <c r="V27" s="287"/>
      <c r="W27" s="288"/>
      <c r="X27" s="37"/>
      <c r="Y27" s="35"/>
      <c r="Z27" s="38">
        <f ca="1">IF(AND(I27&lt;&gt;"DONE",I27&lt;&gt;"CANCELLED",M33&lt;0),1,0)</f>
        <v>0</v>
      </c>
      <c r="AA27" s="38">
        <f ca="1">IF(AND(I27&lt;&gt;"DONE",I27&lt;&gt;"CANCELLED",M33&lt;&gt;""),1,0)</f>
        <v>0</v>
      </c>
      <c r="AB27" s="38">
        <f ca="1">IF(AND(I27&lt;&gt;"DONE",I27&lt;&gt;"CANCELLED",AND(M33&lt;=$V$10,M33&gt;0)),1,0)</f>
        <v>0</v>
      </c>
      <c r="AC27" s="35" t="b">
        <f>'HIDE CALCULATIONS'!A29</f>
        <v>0</v>
      </c>
      <c r="AD27" s="35"/>
      <c r="AE27" s="35"/>
      <c r="AF27" s="35"/>
      <c r="AG27" s="35"/>
      <c r="AH27" s="35"/>
      <c r="AI27" s="35"/>
      <c r="AJ27" s="35"/>
      <c r="AK27" s="35"/>
      <c r="AL27" s="35"/>
      <c r="AM27" s="35"/>
    </row>
    <row r="28" spans="1:39" ht="21.75" customHeight="1" x14ac:dyDescent="0.25">
      <c r="A28" s="35"/>
      <c r="B28" s="208"/>
      <c r="C28" s="209"/>
      <c r="D28" s="210" t="s">
        <v>57</v>
      </c>
      <c r="E28" s="211"/>
      <c r="F28" s="211"/>
      <c r="G28" s="207"/>
      <c r="H28" s="39" t="s">
        <v>11</v>
      </c>
      <c r="I28" s="39" t="s">
        <v>5</v>
      </c>
      <c r="J28" s="93" t="str" cm="1">
        <f t="array" ref="J28">IFERROR(_xlfn.IFS(I28="DONE","✓",I28="OPEN","U",I28="IN_PROGRESS","&gt;",I28="CANCELLED","X",I28="ON_HOLD","H"),"")</f>
        <v>U</v>
      </c>
      <c r="K28" s="206">
        <v>45614</v>
      </c>
      <c r="L28" s="207"/>
      <c r="M28" s="40">
        <f t="shared" ca="1" si="0"/>
        <v>-15</v>
      </c>
      <c r="N28" s="276"/>
      <c r="O28" s="277"/>
      <c r="P28" s="287"/>
      <c r="Q28" s="287"/>
      <c r="R28" s="287"/>
      <c r="S28" s="287"/>
      <c r="T28" s="287"/>
      <c r="U28" s="287"/>
      <c r="V28" s="287"/>
      <c r="W28" s="288"/>
      <c r="X28" s="37"/>
      <c r="Y28" s="35"/>
      <c r="Z28" s="38">
        <f ca="1">IF(AND(I28&lt;&gt;"DONE",I28&lt;&gt;"CANCELLED",M35&lt;0),1,0)</f>
        <v>0</v>
      </c>
      <c r="AA28" s="38">
        <f ca="1">IF(AND(I28&lt;&gt;"DONE",I28&lt;&gt;"CANCELLED",M35&lt;&gt;""),1,0)</f>
        <v>0</v>
      </c>
      <c r="AB28" s="38">
        <f ca="1">IF(AND(I28&lt;&gt;"DONE",I28&lt;&gt;"CANCELLED",AND(M35&lt;=$V$10,M35&gt;0)),1,0)</f>
        <v>0</v>
      </c>
      <c r="AC28" s="35" t="b">
        <f>'HIDE CALCULATIONS'!A31</f>
        <v>1</v>
      </c>
      <c r="AD28" s="35"/>
      <c r="AE28" s="35"/>
      <c r="AF28" s="35"/>
      <c r="AG28" s="35"/>
      <c r="AH28" s="35"/>
      <c r="AI28" s="35"/>
      <c r="AJ28" s="35"/>
      <c r="AK28" s="35"/>
      <c r="AL28" s="35"/>
      <c r="AM28" s="35"/>
    </row>
    <row r="29" spans="1:39" ht="21.75" customHeight="1" x14ac:dyDescent="0.25">
      <c r="A29" s="35"/>
      <c r="B29" s="208"/>
      <c r="C29" s="209"/>
      <c r="D29" s="210"/>
      <c r="E29" s="211"/>
      <c r="F29" s="211"/>
      <c r="G29" s="207"/>
      <c r="H29" s="39"/>
      <c r="I29" s="39"/>
      <c r="J29" s="93" t="str" cm="1">
        <f t="array" ref="J29">IFERROR(_xlfn.IFS(I29="DONE","✓",I29="OPEN","U",I29="IN_PROGRESS","&gt;",I29="CANCELLED","X",I29="ON_HOLD","H"),"")</f>
        <v/>
      </c>
      <c r="K29" s="206"/>
      <c r="L29" s="207"/>
      <c r="M29" s="40" t="str">
        <f t="shared" ca="1" si="0"/>
        <v/>
      </c>
      <c r="N29" s="276"/>
      <c r="O29" s="277"/>
      <c r="P29" s="287"/>
      <c r="Q29" s="287"/>
      <c r="R29" s="287"/>
      <c r="S29" s="287"/>
      <c r="T29" s="287"/>
      <c r="U29" s="287"/>
      <c r="V29" s="287"/>
      <c r="W29" s="288"/>
      <c r="X29" s="37"/>
      <c r="Y29" s="35"/>
      <c r="Z29" s="38">
        <f ca="1">IF(AND(I29&lt;&gt;"DONE",I29&lt;&gt;"CANCELLED",M36&lt;0),1,0)</f>
        <v>0</v>
      </c>
      <c r="AA29" s="38">
        <f ca="1">IF(AND(I29&lt;&gt;"DONE",I29&lt;&gt;"CANCELLED",M36&lt;&gt;""),1,0)</f>
        <v>0</v>
      </c>
      <c r="AB29" s="38">
        <f ca="1">IF(AND(I29&lt;&gt;"DONE",I29&lt;&gt;"CANCELLED",AND(M36&lt;=$V$10,M36&gt;0)),1,0)</f>
        <v>0</v>
      </c>
      <c r="AC29" s="35" t="b">
        <f>'HIDE CALCULATIONS'!A32</f>
        <v>0</v>
      </c>
      <c r="AD29" s="35"/>
      <c r="AE29" s="35"/>
      <c r="AF29" s="35"/>
      <c r="AG29" s="35"/>
      <c r="AH29" s="35"/>
      <c r="AI29" s="35"/>
      <c r="AJ29" s="35"/>
      <c r="AK29" s="35"/>
      <c r="AL29" s="35"/>
      <c r="AM29" s="35"/>
    </row>
    <row r="30" spans="1:39" ht="21.75" customHeight="1" x14ac:dyDescent="0.25">
      <c r="A30" s="35"/>
      <c r="B30" s="208"/>
      <c r="C30" s="209"/>
      <c r="D30" s="210"/>
      <c r="E30" s="211"/>
      <c r="F30" s="211"/>
      <c r="G30" s="207"/>
      <c r="H30" s="39"/>
      <c r="I30" s="39"/>
      <c r="J30" s="93" t="str" cm="1">
        <f t="array" ref="J30">IFERROR(_xlfn.IFS(I30="DONE","✓",I30="OPEN","U",I30="IN_PROGRESS","&gt;",I30="CANCELLED","X",I30="ON_HOLD","H"),"")</f>
        <v/>
      </c>
      <c r="K30" s="206"/>
      <c r="L30" s="207"/>
      <c r="M30" s="40" t="str">
        <f t="shared" ca="1" si="0"/>
        <v/>
      </c>
      <c r="N30" s="276"/>
      <c r="O30" s="277"/>
      <c r="P30" s="287"/>
      <c r="Q30" s="287"/>
      <c r="R30" s="287"/>
      <c r="S30" s="287"/>
      <c r="T30" s="287"/>
      <c r="U30" s="287"/>
      <c r="V30" s="287"/>
      <c r="W30" s="288"/>
      <c r="X30" s="37"/>
      <c r="Y30" s="35"/>
      <c r="Z30" s="38">
        <f ca="1">IF(AND(I30&lt;&gt;"DONE",I30&lt;&gt;"CANCELLED",M37&lt;0),1,0)</f>
        <v>0</v>
      </c>
      <c r="AA30" s="38">
        <f ca="1">IF(AND(I30&lt;&gt;"DONE",I30&lt;&gt;"CANCELLED",M37&lt;&gt;""),1,0)</f>
        <v>0</v>
      </c>
      <c r="AB30" s="38">
        <f ca="1">IF(AND(I30&lt;&gt;"DONE",I30&lt;&gt;"CANCELLED",AND(M37&lt;=$V$10,M37&gt;0)),1,0)</f>
        <v>0</v>
      </c>
      <c r="AC30" s="35" t="b">
        <f>'HIDE CALCULATIONS'!A33</f>
        <v>0</v>
      </c>
      <c r="AD30" s="35"/>
      <c r="AE30" s="35"/>
      <c r="AF30" s="35"/>
      <c r="AG30" s="35"/>
      <c r="AH30" s="35"/>
      <c r="AI30" s="35"/>
      <c r="AJ30" s="35"/>
      <c r="AK30" s="35"/>
      <c r="AL30" s="35"/>
      <c r="AM30" s="35"/>
    </row>
    <row r="31" spans="1:39" ht="21.75" customHeight="1" x14ac:dyDescent="0.25">
      <c r="A31" s="35"/>
      <c r="B31" s="208"/>
      <c r="C31" s="209"/>
      <c r="D31" s="210"/>
      <c r="E31" s="211"/>
      <c r="F31" s="211"/>
      <c r="G31" s="207"/>
      <c r="H31" s="39"/>
      <c r="I31" s="39"/>
      <c r="J31" s="93" t="str" cm="1">
        <f t="array" ref="J31">IFERROR(_xlfn.IFS(I31="DONE","✓",I31="OPEN","U",I31="IN_PROGRESS","&gt;",I31="CANCELLED","X",I31="ON_HOLD","H"),"")</f>
        <v/>
      </c>
      <c r="K31" s="206"/>
      <c r="L31" s="207"/>
      <c r="M31" s="40" t="str">
        <f t="shared" ca="1" si="0"/>
        <v/>
      </c>
      <c r="N31" s="276"/>
      <c r="O31" s="277"/>
      <c r="P31" s="287"/>
      <c r="Q31" s="287"/>
      <c r="R31" s="287"/>
      <c r="S31" s="287"/>
      <c r="T31" s="287"/>
      <c r="U31" s="287"/>
      <c r="V31" s="287"/>
      <c r="W31" s="288"/>
      <c r="X31" s="37"/>
      <c r="Y31" s="35"/>
      <c r="Z31" s="38">
        <f ca="1">IF(AND(I31&lt;&gt;"DONE",I31&lt;&gt;"CANCELLED",M38&lt;0),1,0)</f>
        <v>0</v>
      </c>
      <c r="AA31" s="38">
        <f ca="1">IF(AND(I31&lt;&gt;"DONE",I31&lt;&gt;"CANCELLED",M38&lt;&gt;""),1,0)</f>
        <v>0</v>
      </c>
      <c r="AB31" s="38">
        <f ca="1">IF(AND(I31&lt;&gt;"DONE",I31&lt;&gt;"CANCELLED",AND(M38&lt;=$V$10,M38&gt;0)),1,0)</f>
        <v>0</v>
      </c>
      <c r="AC31" s="35" t="b">
        <f>'HIDE CALCULATIONS'!A35</f>
        <v>0</v>
      </c>
      <c r="AD31" s="35"/>
      <c r="AE31" s="35"/>
      <c r="AF31" s="35"/>
      <c r="AG31" s="35"/>
      <c r="AH31" s="35"/>
      <c r="AI31" s="35"/>
      <c r="AJ31" s="35"/>
      <c r="AK31" s="35"/>
      <c r="AL31" s="35"/>
      <c r="AM31" s="35"/>
    </row>
    <row r="32" spans="1:39" ht="21.75" customHeight="1" x14ac:dyDescent="0.25">
      <c r="A32" s="35"/>
      <c r="B32" s="208"/>
      <c r="C32" s="209"/>
      <c r="D32" s="210"/>
      <c r="E32" s="211"/>
      <c r="F32" s="211"/>
      <c r="G32" s="207"/>
      <c r="H32" s="39"/>
      <c r="I32" s="39"/>
      <c r="J32" s="93" t="str" cm="1">
        <f t="array" ref="J32">IFERROR(_xlfn.IFS(I32="DONE","✓",I32="OPEN","U",I32="IN_PROGRESS","&gt;",I32="CANCELLED","X",I32="ON_HOLD","H"),"")</f>
        <v/>
      </c>
      <c r="K32" s="206"/>
      <c r="L32" s="207"/>
      <c r="M32" s="40" t="str">
        <f t="shared" ca="1" si="0"/>
        <v/>
      </c>
      <c r="N32" s="276"/>
      <c r="O32" s="277"/>
      <c r="P32" s="287"/>
      <c r="Q32" s="287"/>
      <c r="R32" s="287"/>
      <c r="S32" s="287"/>
      <c r="T32" s="287"/>
      <c r="U32" s="287"/>
      <c r="V32" s="287"/>
      <c r="W32" s="288"/>
      <c r="X32" s="37"/>
      <c r="Y32" s="35"/>
      <c r="Z32" s="38">
        <f ca="1">IF(AND(I32&lt;&gt;"DONE",I32&lt;&gt;"CANCELLED",M39&lt;0),1,0)</f>
        <v>0</v>
      </c>
      <c r="AA32" s="38">
        <f ca="1">IF(AND(I32&lt;&gt;"DONE",I32&lt;&gt;"CANCELLED",M39&lt;&gt;""),1,0)</f>
        <v>0</v>
      </c>
      <c r="AB32" s="38">
        <f ca="1">IF(AND(I32&lt;&gt;"DONE",I32&lt;&gt;"CANCELLED",AND(M39&lt;=$V$10,M39&gt;0)),1,0)</f>
        <v>0</v>
      </c>
      <c r="AC32" s="35" t="b">
        <f>'HIDE CALCULATIONS'!A38</f>
        <v>0</v>
      </c>
      <c r="AD32" s="35"/>
      <c r="AE32" s="35"/>
      <c r="AF32" s="35"/>
      <c r="AG32" s="35"/>
      <c r="AH32" s="35"/>
      <c r="AI32" s="35"/>
      <c r="AJ32" s="35"/>
      <c r="AK32" s="35"/>
      <c r="AL32" s="35"/>
      <c r="AM32" s="35"/>
    </row>
    <row r="33" spans="1:39" ht="21.75" customHeight="1" x14ac:dyDescent="0.25">
      <c r="A33" s="35"/>
      <c r="B33" s="208"/>
      <c r="C33" s="209"/>
      <c r="D33" s="210"/>
      <c r="E33" s="211"/>
      <c r="F33" s="211"/>
      <c r="G33" s="207"/>
      <c r="H33" s="39"/>
      <c r="I33" s="39"/>
      <c r="J33" s="93" t="str" cm="1">
        <f t="array" ref="J33">IFERROR(_xlfn.IFS(I33="DONE","✓",I33="OPEN","U",I33="IN_PROGRESS","&gt;",I33="CANCELLED","X",I33="ON_HOLD","H"),"")</f>
        <v/>
      </c>
      <c r="K33" s="206"/>
      <c r="L33" s="207"/>
      <c r="M33" s="40" t="str">
        <f t="shared" ca="1" si="0"/>
        <v/>
      </c>
      <c r="N33" s="276"/>
      <c r="O33" s="277"/>
      <c r="P33" s="287"/>
      <c r="Q33" s="287"/>
      <c r="R33" s="287"/>
      <c r="S33" s="287"/>
      <c r="T33" s="287"/>
      <c r="U33" s="287"/>
      <c r="V33" s="287"/>
      <c r="W33" s="288"/>
      <c r="X33" s="37"/>
      <c r="Y33" s="35"/>
      <c r="Z33" s="38">
        <f ca="1">IF(AND(I33&lt;&gt;"DONE",I33&lt;&gt;"CANCELLED",M40&lt;0),1,0)</f>
        <v>0</v>
      </c>
      <c r="AA33" s="38">
        <f ca="1">IF(AND(I33&lt;&gt;"DONE",I33&lt;&gt;"CANCELLED",M40&lt;&gt;""),1,0)</f>
        <v>0</v>
      </c>
      <c r="AB33" s="38">
        <f ca="1">IF(AND(I33&lt;&gt;"DONE",I33&lt;&gt;"CANCELLED",AND(M40&lt;=$V$10,M40&gt;0)),1,0)</f>
        <v>0</v>
      </c>
      <c r="AC33" s="35" t="b">
        <f>'HIDE CALCULATIONS'!A39</f>
        <v>0</v>
      </c>
      <c r="AD33" s="35"/>
      <c r="AE33" s="35"/>
      <c r="AF33" s="35"/>
      <c r="AG33" s="35"/>
      <c r="AH33" s="35"/>
      <c r="AI33" s="35"/>
      <c r="AJ33" s="35"/>
      <c r="AK33" s="35"/>
      <c r="AL33" s="35"/>
      <c r="AM33" s="35"/>
    </row>
    <row r="34" spans="1:39" ht="21.75" customHeight="1" x14ac:dyDescent="0.25">
      <c r="A34" s="35"/>
      <c r="B34" s="208"/>
      <c r="C34" s="209"/>
      <c r="D34" s="210"/>
      <c r="E34" s="211"/>
      <c r="F34" s="211"/>
      <c r="G34" s="207"/>
      <c r="H34" s="39"/>
      <c r="I34" s="39"/>
      <c r="J34" s="93" t="str" cm="1">
        <f t="array" ref="J34">IFERROR(_xlfn.IFS(I34="DONE","✓",I34="OPEN","U",I34="IN_PROGRESS","&gt;",I34="CANCELLED","X",I34="ON_HOLD","H"),"")</f>
        <v/>
      </c>
      <c r="K34" s="206"/>
      <c r="L34" s="207"/>
      <c r="M34" s="40" t="str">
        <f t="shared" ca="1" si="0"/>
        <v/>
      </c>
      <c r="N34" s="276"/>
      <c r="O34" s="277"/>
      <c r="P34" s="287"/>
      <c r="Q34" s="287"/>
      <c r="R34" s="287"/>
      <c r="S34" s="287"/>
      <c r="T34" s="287"/>
      <c r="U34" s="287"/>
      <c r="V34" s="287"/>
      <c r="W34" s="288"/>
      <c r="X34" s="37"/>
      <c r="Y34" s="35"/>
      <c r="Z34" s="38">
        <f ca="1">IF(AND(I34&lt;&gt;"DONE",I34&lt;&gt;"CANCELLED",M41&lt;0),1,0)</f>
        <v>0</v>
      </c>
      <c r="AA34" s="38">
        <f ca="1">IF(AND(I34&lt;&gt;"DONE",I34&lt;&gt;"CANCELLED",M41&lt;&gt;""),1,0)</f>
        <v>0</v>
      </c>
      <c r="AB34" s="38">
        <f ca="1">IF(AND(I34&lt;&gt;"DONE",I34&lt;&gt;"CANCELLED",AND(M41&lt;=$V$10,M41&gt;0)),1,0)</f>
        <v>0</v>
      </c>
      <c r="AC34" s="35" t="b">
        <f>'HIDE CALCULATIONS'!A41</f>
        <v>0</v>
      </c>
      <c r="AD34" s="35"/>
      <c r="AE34" s="35"/>
      <c r="AF34" s="35"/>
      <c r="AG34" s="35"/>
      <c r="AH34" s="35"/>
      <c r="AI34" s="35"/>
      <c r="AJ34" s="35"/>
      <c r="AK34" s="35"/>
      <c r="AL34" s="35"/>
      <c r="AM34" s="35"/>
    </row>
    <row r="35" spans="1:39" ht="21.75" customHeight="1" x14ac:dyDescent="0.25">
      <c r="A35" s="35"/>
      <c r="B35" s="208"/>
      <c r="C35" s="209"/>
      <c r="D35" s="210"/>
      <c r="E35" s="211"/>
      <c r="F35" s="211"/>
      <c r="G35" s="207"/>
      <c r="H35" s="39"/>
      <c r="I35" s="39"/>
      <c r="J35" s="93" t="str" cm="1">
        <f t="array" ref="J35">IFERROR(_xlfn.IFS(I35="DONE","✓",I35="OPEN","U",I35="IN_PROGRESS","&gt;",I35="CANCELLED","X",I35="ON_HOLD","H"),"")</f>
        <v/>
      </c>
      <c r="K35" s="206"/>
      <c r="L35" s="207"/>
      <c r="M35" s="40" t="str">
        <f t="shared" ca="1" si="0"/>
        <v/>
      </c>
      <c r="N35" s="276"/>
      <c r="O35" s="277"/>
      <c r="P35" s="287"/>
      <c r="Q35" s="287"/>
      <c r="R35" s="287"/>
      <c r="S35" s="287"/>
      <c r="T35" s="287"/>
      <c r="U35" s="287"/>
      <c r="V35" s="287"/>
      <c r="W35" s="288"/>
      <c r="X35" s="37"/>
      <c r="Y35" s="35"/>
      <c r="Z35" s="38">
        <f ca="1">IF(AND(I35&lt;&gt;"DONE",I35&lt;&gt;"CANCELLED",M42&lt;0),1,0)</f>
        <v>0</v>
      </c>
      <c r="AA35" s="38">
        <f ca="1">IF(AND(I35&lt;&gt;"DONE",I35&lt;&gt;"CANCELLED",M42&lt;&gt;""),1,0)</f>
        <v>0</v>
      </c>
      <c r="AB35" s="38">
        <f ca="1">IF(AND(I35&lt;&gt;"DONE",I35&lt;&gt;"CANCELLED",AND(M42&lt;=$V$10,M42&gt;0)),1,0)</f>
        <v>0</v>
      </c>
      <c r="AC35" s="35" t="b">
        <f>'HIDE CALCULATIONS'!A43</f>
        <v>0</v>
      </c>
      <c r="AD35" s="35"/>
      <c r="AE35" s="35"/>
      <c r="AF35" s="35"/>
      <c r="AG35" s="35"/>
      <c r="AH35" s="35"/>
      <c r="AI35" s="35"/>
      <c r="AJ35" s="35"/>
      <c r="AK35" s="35"/>
      <c r="AL35" s="35"/>
      <c r="AM35" s="35"/>
    </row>
    <row r="36" spans="1:39" ht="21.75" customHeight="1" x14ac:dyDescent="0.25">
      <c r="A36" s="35"/>
      <c r="B36" s="208"/>
      <c r="C36" s="209"/>
      <c r="D36" s="210"/>
      <c r="E36" s="211"/>
      <c r="F36" s="211"/>
      <c r="G36" s="207"/>
      <c r="H36" s="39"/>
      <c r="I36" s="39"/>
      <c r="J36" s="93" t="str" cm="1">
        <f t="array" ref="J36">IFERROR(_xlfn.IFS(I36="DONE","✓",I36="OPEN","U",I36="IN_PROGRESS","&gt;",I36="CANCELLED","X",I36="ON_HOLD","H"),"")</f>
        <v/>
      </c>
      <c r="K36" s="206"/>
      <c r="L36" s="207"/>
      <c r="M36" s="40" t="str">
        <f t="shared" ca="1" si="0"/>
        <v/>
      </c>
      <c r="N36" s="276"/>
      <c r="O36" s="277"/>
      <c r="P36" s="287"/>
      <c r="Q36" s="287"/>
      <c r="R36" s="287"/>
      <c r="S36" s="287"/>
      <c r="T36" s="287"/>
      <c r="U36" s="287"/>
      <c r="V36" s="287"/>
      <c r="W36" s="288"/>
      <c r="X36" s="37"/>
      <c r="Y36" s="35"/>
      <c r="Z36" s="38">
        <f ca="1">IF(AND(I36&lt;&gt;"DONE",I36&lt;&gt;"CANCELLED",M43&lt;0),1,0)</f>
        <v>0</v>
      </c>
      <c r="AA36" s="38">
        <f ca="1">IF(AND(I36&lt;&gt;"DONE",I36&lt;&gt;"CANCELLED",M43&lt;&gt;""),1,0)</f>
        <v>0</v>
      </c>
      <c r="AB36" s="38">
        <f ca="1">IF(AND(I36&lt;&gt;"DONE",I36&lt;&gt;"CANCELLED",AND(M43&lt;=$V$10,M43&gt;0)),1,0)</f>
        <v>0</v>
      </c>
      <c r="AC36" s="35" t="b">
        <f>'HIDE CALCULATIONS'!A44</f>
        <v>0</v>
      </c>
      <c r="AD36" s="35"/>
      <c r="AE36" s="35"/>
      <c r="AF36" s="35"/>
      <c r="AG36" s="35"/>
      <c r="AH36" s="35"/>
      <c r="AI36" s="35"/>
      <c r="AJ36" s="35"/>
      <c r="AK36" s="35"/>
      <c r="AL36" s="35"/>
      <c r="AM36" s="35"/>
    </row>
    <row r="37" spans="1:39" ht="21.75" customHeight="1" x14ac:dyDescent="0.25">
      <c r="A37" s="35"/>
      <c r="B37" s="208"/>
      <c r="C37" s="209"/>
      <c r="D37" s="210"/>
      <c r="E37" s="211"/>
      <c r="F37" s="211"/>
      <c r="G37" s="207"/>
      <c r="H37" s="39"/>
      <c r="I37" s="39"/>
      <c r="J37" s="93" t="str" cm="1">
        <f t="array" ref="J37">IFERROR(_xlfn.IFS(I37="DONE","✓",I37="OPEN","U",I37="IN_PROGRESS","&gt;",I37="CANCELLED","X",I37="ON_HOLD","H"),"")</f>
        <v/>
      </c>
      <c r="K37" s="206"/>
      <c r="L37" s="207"/>
      <c r="M37" s="40" t="str">
        <f t="shared" ca="1" si="0"/>
        <v/>
      </c>
      <c r="N37" s="276"/>
      <c r="O37" s="277"/>
      <c r="P37" s="287"/>
      <c r="Q37" s="287"/>
      <c r="R37" s="287"/>
      <c r="S37" s="287"/>
      <c r="T37" s="287"/>
      <c r="U37" s="287"/>
      <c r="V37" s="287"/>
      <c r="W37" s="288"/>
      <c r="X37" s="37"/>
      <c r="Y37" s="35"/>
      <c r="Z37" s="38">
        <f ca="1">IF(AND(I37&lt;&gt;"DONE",I37&lt;&gt;"CANCELLED",M44&lt;0),1,0)</f>
        <v>0</v>
      </c>
      <c r="AA37" s="38">
        <f ca="1">IF(AND(I37&lt;&gt;"DONE",I37&lt;&gt;"CANCELLED",M44&lt;&gt;""),1,0)</f>
        <v>0</v>
      </c>
      <c r="AB37" s="38">
        <f ca="1">IF(AND(I37&lt;&gt;"DONE",I37&lt;&gt;"CANCELLED",AND(M44&lt;=$V$10,M44&gt;0)),1,0)</f>
        <v>0</v>
      </c>
      <c r="AC37" s="35" t="b">
        <f>'HIDE CALCULATIONS'!A45</f>
        <v>0</v>
      </c>
      <c r="AD37" s="35"/>
      <c r="AE37" s="35"/>
      <c r="AF37" s="35"/>
      <c r="AG37" s="35"/>
      <c r="AH37" s="35"/>
      <c r="AI37" s="35"/>
      <c r="AJ37" s="35"/>
      <c r="AK37" s="35"/>
      <c r="AL37" s="35"/>
      <c r="AM37" s="35"/>
    </row>
    <row r="38" spans="1:39" ht="21.75" customHeight="1" x14ac:dyDescent="0.25">
      <c r="A38" s="35"/>
      <c r="B38" s="208"/>
      <c r="C38" s="209"/>
      <c r="D38" s="210"/>
      <c r="E38" s="211"/>
      <c r="F38" s="211"/>
      <c r="G38" s="207"/>
      <c r="H38" s="39"/>
      <c r="I38" s="39"/>
      <c r="J38" s="93" t="str" cm="1">
        <f t="array" ref="J38">IFERROR(_xlfn.IFS(I38="DONE","✓",I38="OPEN","U",I38="IN_PROGRESS","&gt;",I38="CANCELLED","X",I38="ON_HOLD","H"),"")</f>
        <v/>
      </c>
      <c r="K38" s="206"/>
      <c r="L38" s="207"/>
      <c r="M38" s="40" t="str">
        <f t="shared" ca="1" si="0"/>
        <v/>
      </c>
      <c r="N38" s="276"/>
      <c r="O38" s="277"/>
      <c r="P38" s="287"/>
      <c r="Q38" s="287"/>
      <c r="R38" s="287"/>
      <c r="S38" s="287"/>
      <c r="T38" s="287"/>
      <c r="U38" s="287"/>
      <c r="V38" s="287"/>
      <c r="W38" s="288"/>
      <c r="X38" s="37"/>
      <c r="Y38" s="35"/>
      <c r="Z38" s="38">
        <f ca="1">IF(AND(I38&lt;&gt;"DONE",I38&lt;&gt;"CANCELLED",M45&lt;0),1,0)</f>
        <v>0</v>
      </c>
      <c r="AA38" s="38">
        <f ca="1">IF(AND(I38&lt;&gt;"DONE",I38&lt;&gt;"CANCELLED",M45&lt;&gt;""),1,0)</f>
        <v>0</v>
      </c>
      <c r="AB38" s="38">
        <f ca="1">IF(AND(I38&lt;&gt;"DONE",I38&lt;&gt;"CANCELLED",AND(M45&lt;=$V$10,M45&gt;0)),1,0)</f>
        <v>0</v>
      </c>
      <c r="AC38" s="35" t="b">
        <f>'HIDE CALCULATIONS'!A46</f>
        <v>0</v>
      </c>
      <c r="AD38" s="35"/>
      <c r="AE38" s="35"/>
      <c r="AF38" s="35"/>
      <c r="AG38" s="35"/>
      <c r="AH38" s="35"/>
      <c r="AI38" s="35"/>
      <c r="AJ38" s="35"/>
      <c r="AK38" s="35"/>
      <c r="AL38" s="35"/>
      <c r="AM38" s="35"/>
    </row>
    <row r="39" spans="1:39" ht="21.75" customHeight="1" x14ac:dyDescent="0.25">
      <c r="A39" s="35"/>
      <c r="B39" s="208"/>
      <c r="C39" s="209"/>
      <c r="D39" s="210"/>
      <c r="E39" s="211"/>
      <c r="F39" s="211"/>
      <c r="G39" s="207"/>
      <c r="H39" s="39"/>
      <c r="I39" s="39"/>
      <c r="J39" s="93" t="str" cm="1">
        <f t="array" ref="J39">IFERROR(_xlfn.IFS(I39="DONE","✓",I39="OPEN","U",I39="IN_PROGRESS","&gt;",I39="CANCELLED","X",I39="ON_HOLD","H"),"")</f>
        <v/>
      </c>
      <c r="K39" s="206"/>
      <c r="L39" s="207"/>
      <c r="M39" s="40" t="str">
        <f t="shared" ca="1" si="0"/>
        <v/>
      </c>
      <c r="N39" s="276"/>
      <c r="O39" s="277"/>
      <c r="P39" s="287"/>
      <c r="Q39" s="287"/>
      <c r="R39" s="287"/>
      <c r="S39" s="287"/>
      <c r="T39" s="287"/>
      <c r="U39" s="287"/>
      <c r="V39" s="287"/>
      <c r="W39" s="288"/>
      <c r="X39" s="37"/>
      <c r="Y39" s="35"/>
      <c r="Z39" s="38">
        <f ca="1">IF(AND(I39&lt;&gt;"DONE",I39&lt;&gt;"CANCELLED",M46&lt;0),1,0)</f>
        <v>0</v>
      </c>
      <c r="AA39" s="38">
        <f ca="1">IF(AND(I39&lt;&gt;"DONE",I39&lt;&gt;"CANCELLED",M46&lt;&gt;""),1,0)</f>
        <v>0</v>
      </c>
      <c r="AB39" s="38">
        <f ca="1">IF(AND(I39&lt;&gt;"DONE",I39&lt;&gt;"CANCELLED",AND(M46&lt;=$V$10,M46&gt;0)),1,0)</f>
        <v>0</v>
      </c>
      <c r="AC39" s="35" t="b">
        <f>'HIDE CALCULATIONS'!A47</f>
        <v>0</v>
      </c>
      <c r="AD39" s="35"/>
      <c r="AE39" s="35"/>
      <c r="AF39" s="35"/>
      <c r="AG39" s="35"/>
      <c r="AH39" s="35"/>
      <c r="AI39" s="35"/>
      <c r="AJ39" s="35"/>
      <c r="AK39" s="35"/>
      <c r="AL39" s="35"/>
      <c r="AM39" s="35"/>
    </row>
    <row r="40" spans="1:39" ht="21.75" customHeight="1" x14ac:dyDescent="0.25">
      <c r="A40" s="35"/>
      <c r="B40" s="208"/>
      <c r="C40" s="209"/>
      <c r="D40" s="210"/>
      <c r="E40" s="211"/>
      <c r="F40" s="211"/>
      <c r="G40" s="207"/>
      <c r="H40" s="39"/>
      <c r="I40" s="39"/>
      <c r="J40" s="93" t="str" cm="1">
        <f t="array" ref="J40">IFERROR(_xlfn.IFS(I40="DONE","✓",I40="OPEN","U",I40="IN_PROGRESS","&gt;",I40="CANCELLED","X",I40="ON_HOLD","H"),"")</f>
        <v/>
      </c>
      <c r="K40" s="206"/>
      <c r="L40" s="207"/>
      <c r="M40" s="40" t="str">
        <f t="shared" ca="1" si="0"/>
        <v/>
      </c>
      <c r="N40" s="276"/>
      <c r="O40" s="277"/>
      <c r="P40" s="287"/>
      <c r="Q40" s="287"/>
      <c r="R40" s="287"/>
      <c r="S40" s="287"/>
      <c r="T40" s="287"/>
      <c r="U40" s="287"/>
      <c r="V40" s="287"/>
      <c r="W40" s="288"/>
      <c r="X40" s="37"/>
      <c r="Y40" s="35"/>
      <c r="Z40" s="38">
        <f ca="1">IF(AND(I40&lt;&gt;"DONE",I40&lt;&gt;"CANCELLED",M47&lt;0),1,0)</f>
        <v>0</v>
      </c>
      <c r="AA40" s="38">
        <f ca="1">IF(AND(I40&lt;&gt;"DONE",I40&lt;&gt;"CANCELLED",M47&lt;&gt;""),1,0)</f>
        <v>0</v>
      </c>
      <c r="AB40" s="38">
        <f ca="1">IF(AND(I40&lt;&gt;"DONE",I40&lt;&gt;"CANCELLED",AND(M47&lt;=$V$10,M47&gt;0)),1,0)</f>
        <v>0</v>
      </c>
      <c r="AC40" s="35" t="b">
        <f>'HIDE CALCULATIONS'!A48</f>
        <v>0</v>
      </c>
      <c r="AD40" s="35"/>
      <c r="AE40" s="35"/>
      <c r="AF40" s="35"/>
      <c r="AG40" s="35"/>
      <c r="AH40" s="35"/>
      <c r="AI40" s="35"/>
      <c r="AJ40" s="35"/>
      <c r="AK40" s="35"/>
      <c r="AL40" s="35"/>
      <c r="AM40" s="35"/>
    </row>
    <row r="41" spans="1:39" ht="21.75" customHeight="1" x14ac:dyDescent="0.25">
      <c r="A41" s="35"/>
      <c r="B41" s="208"/>
      <c r="C41" s="209"/>
      <c r="D41" s="210"/>
      <c r="E41" s="211"/>
      <c r="F41" s="211"/>
      <c r="G41" s="207"/>
      <c r="H41" s="39"/>
      <c r="I41" s="39"/>
      <c r="J41" s="93" t="str" cm="1">
        <f t="array" ref="J41">IFERROR(_xlfn.IFS(I41="DONE","✓",I41="OPEN","U",I41="IN_PROGRESS","&gt;",I41="CANCELLED","X",I41="ON_HOLD","H"),"")</f>
        <v/>
      </c>
      <c r="K41" s="206"/>
      <c r="L41" s="207"/>
      <c r="M41" s="40" t="str">
        <f t="shared" ca="1" si="0"/>
        <v/>
      </c>
      <c r="N41" s="276"/>
      <c r="O41" s="277"/>
      <c r="P41" s="287"/>
      <c r="Q41" s="287"/>
      <c r="R41" s="287"/>
      <c r="S41" s="287"/>
      <c r="T41" s="287"/>
      <c r="U41" s="287"/>
      <c r="V41" s="287"/>
      <c r="W41" s="288"/>
      <c r="X41" s="37"/>
      <c r="Y41" s="35"/>
      <c r="Z41" s="38">
        <f ca="1">IF(AND(I41&lt;&gt;"DONE",I41&lt;&gt;"CANCELLED",M48&lt;0),1,0)</f>
        <v>0</v>
      </c>
      <c r="AA41" s="38">
        <f ca="1">IF(AND(I41&lt;&gt;"DONE",I41&lt;&gt;"CANCELLED",M48&lt;&gt;""),1,0)</f>
        <v>0</v>
      </c>
      <c r="AB41" s="38">
        <f ca="1">IF(AND(I41&lt;&gt;"DONE",I41&lt;&gt;"CANCELLED",AND(M48&lt;=$V$10,M48&gt;0)),1,0)</f>
        <v>0</v>
      </c>
      <c r="AC41" s="35" t="b">
        <f>'HIDE CALCULATIONS'!A49</f>
        <v>0</v>
      </c>
      <c r="AD41" s="35"/>
      <c r="AE41" s="35"/>
      <c r="AF41" s="35"/>
      <c r="AG41" s="35"/>
      <c r="AH41" s="35"/>
      <c r="AI41" s="35"/>
      <c r="AJ41" s="35"/>
      <c r="AK41" s="35"/>
      <c r="AL41" s="35"/>
      <c r="AM41" s="35"/>
    </row>
    <row r="42" spans="1:39" ht="21.75" customHeight="1" x14ac:dyDescent="0.25">
      <c r="A42" s="35"/>
      <c r="B42" s="208"/>
      <c r="C42" s="209"/>
      <c r="D42" s="210"/>
      <c r="E42" s="211"/>
      <c r="F42" s="211"/>
      <c r="G42" s="207"/>
      <c r="H42" s="39"/>
      <c r="I42" s="39"/>
      <c r="J42" s="93" t="str" cm="1">
        <f t="array" ref="J42">IFERROR(_xlfn.IFS(I42="DONE","✓",I42="OPEN","U",I42="IN_PROGRESS","&gt;",I42="CANCELLED","X",I42="ON_HOLD","H"),"")</f>
        <v/>
      </c>
      <c r="K42" s="206"/>
      <c r="L42" s="207"/>
      <c r="M42" s="40" t="str">
        <f t="shared" ca="1" si="0"/>
        <v/>
      </c>
      <c r="N42" s="276"/>
      <c r="O42" s="277"/>
      <c r="P42" s="287"/>
      <c r="Q42" s="287"/>
      <c r="R42" s="287"/>
      <c r="S42" s="287"/>
      <c r="T42" s="287"/>
      <c r="U42" s="287"/>
      <c r="V42" s="287"/>
      <c r="W42" s="288"/>
      <c r="X42" s="37"/>
      <c r="Y42" s="35"/>
      <c r="Z42" s="38">
        <f ca="1">IF(AND(I42&lt;&gt;"DONE",I42&lt;&gt;"CANCELLED",M49&lt;0),1,0)</f>
        <v>0</v>
      </c>
      <c r="AA42" s="38">
        <f ca="1">IF(AND(I42&lt;&gt;"DONE",I42&lt;&gt;"CANCELLED",M49&lt;&gt;""),1,0)</f>
        <v>0</v>
      </c>
      <c r="AB42" s="38">
        <f ca="1">IF(AND(I42&lt;&gt;"DONE",I42&lt;&gt;"CANCELLED",AND(M49&lt;=$V$10,M49&gt;0)),1,0)</f>
        <v>0</v>
      </c>
      <c r="AC42" s="35" t="b">
        <f>'HIDE CALCULATIONS'!A50</f>
        <v>0</v>
      </c>
      <c r="AD42" s="5"/>
      <c r="AE42" s="5"/>
      <c r="AF42" s="35"/>
      <c r="AG42" s="35"/>
      <c r="AH42" s="35"/>
      <c r="AI42" s="35"/>
      <c r="AJ42" s="35"/>
      <c r="AK42" s="35"/>
      <c r="AL42" s="35"/>
      <c r="AM42" s="35"/>
    </row>
    <row r="43" spans="1:39" ht="21.75" customHeight="1" x14ac:dyDescent="0.25">
      <c r="A43" s="35"/>
      <c r="B43" s="208"/>
      <c r="C43" s="209"/>
      <c r="D43" s="210"/>
      <c r="E43" s="211"/>
      <c r="F43" s="211"/>
      <c r="G43" s="207"/>
      <c r="H43" s="39"/>
      <c r="I43" s="39"/>
      <c r="J43" s="93" t="str" cm="1">
        <f t="array" ref="J43">IFERROR(_xlfn.IFS(I43="DONE","✓",I43="OPEN","U",I43="IN_PROGRESS","&gt;",I43="CANCELLED","X",I43="ON_HOLD","H"),"")</f>
        <v/>
      </c>
      <c r="K43" s="206"/>
      <c r="L43" s="207"/>
      <c r="M43" s="40" t="str">
        <f t="shared" ca="1" si="0"/>
        <v/>
      </c>
      <c r="N43" s="276"/>
      <c r="O43" s="277"/>
      <c r="P43" s="287"/>
      <c r="Q43" s="287"/>
      <c r="R43" s="287"/>
      <c r="S43" s="287"/>
      <c r="T43" s="287"/>
      <c r="U43" s="287"/>
      <c r="V43" s="287"/>
      <c r="W43" s="288"/>
      <c r="X43" s="37"/>
      <c r="Y43" s="35"/>
      <c r="Z43" s="38">
        <f ca="1">IF(AND(I43&lt;&gt;"DONE",I43&lt;&gt;"CANCELLED",M50&lt;0),1,0)</f>
        <v>0</v>
      </c>
      <c r="AA43" s="38">
        <f ca="1">IF(AND(I43&lt;&gt;"DONE",I43&lt;&gt;"CANCELLED",M50&lt;&gt;""),1,0)</f>
        <v>0</v>
      </c>
      <c r="AB43" s="38">
        <f ca="1">IF(AND(I43&lt;&gt;"DONE",I43&lt;&gt;"CANCELLED",AND(M50&lt;=$V$10,M50&gt;0)),1,0)</f>
        <v>0</v>
      </c>
      <c r="AC43" s="35" t="b">
        <f>'HIDE CALCULATIONS'!A51</f>
        <v>0</v>
      </c>
      <c r="AD43" s="5"/>
      <c r="AE43" s="5"/>
      <c r="AF43" s="35"/>
      <c r="AG43" s="35"/>
      <c r="AH43" s="35"/>
      <c r="AI43" s="35"/>
      <c r="AJ43" s="35"/>
      <c r="AK43" s="35"/>
      <c r="AL43" s="35"/>
      <c r="AM43" s="35"/>
    </row>
    <row r="44" spans="1:39" ht="21.75" customHeight="1" x14ac:dyDescent="0.25">
      <c r="A44" s="35"/>
      <c r="B44" s="208"/>
      <c r="C44" s="209"/>
      <c r="D44" s="210"/>
      <c r="E44" s="211"/>
      <c r="F44" s="211"/>
      <c r="G44" s="207"/>
      <c r="H44" s="39"/>
      <c r="I44" s="39"/>
      <c r="J44" s="93" t="str" cm="1">
        <f t="array" ref="J44">IFERROR(_xlfn.IFS(I44="DONE","✓",I44="OPEN","U",I44="IN_PROGRESS","&gt;",I44="CANCELLED","X",I44="ON_HOLD","H"),"")</f>
        <v/>
      </c>
      <c r="K44" s="206"/>
      <c r="L44" s="207"/>
      <c r="M44" s="40" t="str">
        <f t="shared" ca="1" si="0"/>
        <v/>
      </c>
      <c r="N44" s="276"/>
      <c r="O44" s="277"/>
      <c r="P44" s="287"/>
      <c r="Q44" s="287"/>
      <c r="R44" s="287"/>
      <c r="S44" s="287"/>
      <c r="T44" s="287"/>
      <c r="U44" s="287"/>
      <c r="V44" s="287"/>
      <c r="W44" s="288"/>
      <c r="X44" s="1"/>
      <c r="Y44" s="5"/>
      <c r="Z44" s="38">
        <f ca="1">IF(AND(I44&lt;&gt;"DONE",I44&lt;&gt;"CANCELLED",M51&lt;0),1,0)</f>
        <v>0</v>
      </c>
      <c r="AA44" s="38">
        <f ca="1">IF(AND(I44&lt;&gt;"DONE",I44&lt;&gt;"CANCELLED",M51&lt;&gt;""),1,0)</f>
        <v>0</v>
      </c>
      <c r="AB44" s="38">
        <f ca="1">IF(AND(I44&lt;&gt;"DONE",I44&lt;&gt;"CANCELLED",AND(M51&lt;=$V$10,M51&gt;0)),1,0)</f>
        <v>0</v>
      </c>
      <c r="AC44" s="35" t="b">
        <f>'HIDE CALCULATIONS'!A52</f>
        <v>0</v>
      </c>
      <c r="AD44" s="5"/>
      <c r="AE44" s="5"/>
      <c r="AF44" s="5"/>
      <c r="AG44" s="5"/>
      <c r="AH44" s="5"/>
      <c r="AI44" s="5"/>
      <c r="AJ44" s="5"/>
      <c r="AK44" s="5"/>
      <c r="AL44" s="5"/>
      <c r="AM44" s="5"/>
    </row>
    <row r="45" spans="1:39" ht="21.75" customHeight="1" x14ac:dyDescent="0.25">
      <c r="A45" s="5"/>
      <c r="B45" s="208"/>
      <c r="C45" s="209"/>
      <c r="D45" s="210"/>
      <c r="E45" s="211"/>
      <c r="F45" s="211"/>
      <c r="G45" s="207"/>
      <c r="H45" s="39"/>
      <c r="I45" s="39"/>
      <c r="J45" s="93" t="str" cm="1">
        <f t="array" ref="J45">IFERROR(_xlfn.IFS(I45="DONE","✓",I45="OPEN","U",I45="IN_PROGRESS","&gt;",I45="CANCELLED","X",I45="ON_HOLD","H"),"")</f>
        <v/>
      </c>
      <c r="K45" s="206"/>
      <c r="L45" s="207"/>
      <c r="M45" s="40" t="str">
        <f t="shared" ca="1" si="0"/>
        <v/>
      </c>
      <c r="N45" s="276"/>
      <c r="O45" s="277"/>
      <c r="P45" s="287"/>
      <c r="Q45" s="287"/>
      <c r="R45" s="287"/>
      <c r="S45" s="287"/>
      <c r="T45" s="287"/>
      <c r="U45" s="287"/>
      <c r="V45" s="287"/>
      <c r="W45" s="288"/>
      <c r="X45" s="1"/>
      <c r="Y45" s="5"/>
      <c r="Z45" s="38">
        <f ca="1">IF(AND(I45&lt;&gt;"DONE",I45&lt;&gt;"CANCELLED",M52&lt;0),1,0)</f>
        <v>0</v>
      </c>
      <c r="AA45" s="38">
        <f ca="1">IF(AND(I45&lt;&gt;"DONE",I45&lt;&gt;"CANCELLED",M52&lt;&gt;""),1,0)</f>
        <v>0</v>
      </c>
      <c r="AB45" s="38">
        <f ca="1">IF(AND(I45&lt;&gt;"DONE",I45&lt;&gt;"CANCELLED",AND(M52&lt;=$V$10,M52&gt;0)),1,0)</f>
        <v>0</v>
      </c>
      <c r="AC45" s="35" t="b">
        <f>'HIDE CALCULATIONS'!A53</f>
        <v>0</v>
      </c>
      <c r="AD45" s="5"/>
      <c r="AE45" s="5"/>
      <c r="AF45" s="5"/>
      <c r="AG45" s="5"/>
      <c r="AH45" s="5"/>
      <c r="AI45" s="5"/>
      <c r="AJ45" s="5"/>
      <c r="AK45" s="5"/>
      <c r="AL45" s="5"/>
      <c r="AM45" s="5"/>
    </row>
    <row r="46" spans="1:39" ht="21.75" customHeight="1" x14ac:dyDescent="0.25">
      <c r="A46" s="5"/>
      <c r="B46" s="208"/>
      <c r="C46" s="209"/>
      <c r="D46" s="210"/>
      <c r="E46" s="211"/>
      <c r="F46" s="211"/>
      <c r="G46" s="207"/>
      <c r="H46" s="39"/>
      <c r="I46" s="39"/>
      <c r="J46" s="93" t="str" cm="1">
        <f t="array" ref="J46">IFERROR(_xlfn.IFS(I46="DONE","✓",I46="OPEN","U",I46="IN_PROGRESS","&gt;",I46="CANCELLED","X",I46="ON_HOLD","H"),"")</f>
        <v/>
      </c>
      <c r="K46" s="206"/>
      <c r="L46" s="207"/>
      <c r="M46" s="40" t="str">
        <f t="shared" ca="1" si="0"/>
        <v/>
      </c>
      <c r="N46" s="276"/>
      <c r="O46" s="277"/>
      <c r="P46" s="287"/>
      <c r="Q46" s="287"/>
      <c r="R46" s="287"/>
      <c r="S46" s="287"/>
      <c r="T46" s="287"/>
      <c r="U46" s="287"/>
      <c r="V46" s="287"/>
      <c r="W46" s="288"/>
      <c r="X46" s="1"/>
      <c r="Y46" s="5"/>
      <c r="Z46" s="38">
        <f ca="1">IF(AND(I46&lt;&gt;"DONE",I46&lt;&gt;"CANCELLED",M53&lt;0),1,0)</f>
        <v>0</v>
      </c>
      <c r="AA46" s="38">
        <f ca="1">IF(AND(I46&lt;&gt;"DONE",I46&lt;&gt;"CANCELLED",M53&lt;&gt;""),1,0)</f>
        <v>0</v>
      </c>
      <c r="AB46" s="38">
        <f ca="1">IF(AND(I46&lt;&gt;"DONE",I46&lt;&gt;"CANCELLED",AND(M53&lt;=$V$10,M53&gt;0)),1,0)</f>
        <v>0</v>
      </c>
      <c r="AC46" s="35" t="b">
        <f>'HIDE CALCULATIONS'!A54</f>
        <v>0</v>
      </c>
      <c r="AD46" s="5"/>
      <c r="AE46" s="5"/>
      <c r="AF46" s="5"/>
      <c r="AG46" s="5"/>
      <c r="AH46" s="5"/>
      <c r="AI46" s="5"/>
      <c r="AJ46" s="5"/>
      <c r="AK46" s="5"/>
      <c r="AL46" s="5"/>
      <c r="AM46" s="5"/>
    </row>
    <row r="47" spans="1:39" ht="21.75" customHeight="1" x14ac:dyDescent="0.25">
      <c r="A47" s="5"/>
      <c r="B47" s="208"/>
      <c r="C47" s="209"/>
      <c r="D47" s="210"/>
      <c r="E47" s="211"/>
      <c r="F47" s="211"/>
      <c r="G47" s="207"/>
      <c r="H47" s="39"/>
      <c r="I47" s="39"/>
      <c r="J47" s="93" t="str" cm="1">
        <f t="array" ref="J47">IFERROR(_xlfn.IFS(I47="DONE","✓",I47="OPEN","U",I47="IN_PROGRESS","&gt;",I47="CANCELLED","X",I47="ON_HOLD","H"),"")</f>
        <v/>
      </c>
      <c r="K47" s="206"/>
      <c r="L47" s="207"/>
      <c r="M47" s="40" t="str">
        <f t="shared" ca="1" si="0"/>
        <v/>
      </c>
      <c r="N47" s="276"/>
      <c r="O47" s="277"/>
      <c r="P47" s="287"/>
      <c r="Q47" s="287"/>
      <c r="R47" s="287"/>
      <c r="S47" s="287"/>
      <c r="T47" s="287"/>
      <c r="U47" s="287"/>
      <c r="V47" s="287"/>
      <c r="W47" s="288"/>
      <c r="X47" s="1"/>
      <c r="Y47" s="5"/>
      <c r="Z47" s="38">
        <f ca="1">IF(AND(I47&lt;&gt;"DONE",I47&lt;&gt;"CANCELLED",M54&lt;0),1,0)</f>
        <v>0</v>
      </c>
      <c r="AA47" s="38">
        <f ca="1">IF(AND(I47&lt;&gt;"DONE",I47&lt;&gt;"CANCELLED",M54&lt;&gt;""),1,0)</f>
        <v>0</v>
      </c>
      <c r="AB47" s="38">
        <f ca="1">IF(AND(I47&lt;&gt;"DONE",I47&lt;&gt;"CANCELLED",AND(M54&lt;=$V$10,M54&gt;0)),1,0)</f>
        <v>0</v>
      </c>
      <c r="AC47" s="35" t="b">
        <f>'HIDE CALCULATIONS'!A55</f>
        <v>0</v>
      </c>
      <c r="AD47" s="5"/>
      <c r="AE47" s="5"/>
      <c r="AF47" s="5"/>
      <c r="AG47" s="5"/>
      <c r="AH47" s="5"/>
      <c r="AI47" s="5"/>
      <c r="AJ47" s="5"/>
      <c r="AK47" s="5"/>
      <c r="AL47" s="5"/>
      <c r="AM47" s="5"/>
    </row>
    <row r="48" spans="1:39" ht="21.75" customHeight="1" x14ac:dyDescent="0.25">
      <c r="A48" s="5"/>
      <c r="B48" s="208"/>
      <c r="C48" s="209"/>
      <c r="D48" s="210"/>
      <c r="E48" s="211"/>
      <c r="F48" s="211"/>
      <c r="G48" s="207"/>
      <c r="H48" s="39"/>
      <c r="I48" s="39"/>
      <c r="J48" s="93" t="str" cm="1">
        <f t="array" ref="J48">IFERROR(_xlfn.IFS(I48="DONE","✓",I48="OPEN","U",I48="IN_PROGRESS","&gt;",I48="CANCELLED","X",I48="ON_HOLD","H"),"")</f>
        <v/>
      </c>
      <c r="K48" s="206"/>
      <c r="L48" s="207"/>
      <c r="M48" s="40" t="str">
        <f t="shared" ca="1" si="0"/>
        <v/>
      </c>
      <c r="N48" s="276"/>
      <c r="O48" s="277"/>
      <c r="P48" s="287"/>
      <c r="Q48" s="287"/>
      <c r="R48" s="287"/>
      <c r="S48" s="287"/>
      <c r="T48" s="287"/>
      <c r="U48" s="287"/>
      <c r="V48" s="287"/>
      <c r="W48" s="288"/>
      <c r="X48" s="1"/>
      <c r="Y48" s="5"/>
      <c r="Z48" s="38">
        <f ca="1">IF(AND(I48&lt;&gt;"DONE",I48&lt;&gt;"CANCELLED",M55&lt;0),1,0)</f>
        <v>0</v>
      </c>
      <c r="AA48" s="38">
        <f ca="1">IF(AND(I48&lt;&gt;"DONE",I48&lt;&gt;"CANCELLED",M55&lt;&gt;""),1,0)</f>
        <v>0</v>
      </c>
      <c r="AB48" s="38">
        <f ca="1">IF(AND(I48&lt;&gt;"DONE",I48&lt;&gt;"CANCELLED",AND(M55&lt;=$V$10,M55&gt;0)),1,0)</f>
        <v>0</v>
      </c>
      <c r="AC48" s="35" t="b">
        <f>'HIDE CALCULATIONS'!A56</f>
        <v>0</v>
      </c>
      <c r="AD48" s="5"/>
      <c r="AE48" s="5"/>
      <c r="AF48" s="5"/>
      <c r="AG48" s="5"/>
      <c r="AH48" s="5"/>
      <c r="AI48" s="5"/>
      <c r="AJ48" s="5"/>
      <c r="AK48" s="5"/>
      <c r="AL48" s="5"/>
      <c r="AM48" s="5"/>
    </row>
    <row r="49" spans="1:39" ht="21.75" customHeight="1" x14ac:dyDescent="0.25">
      <c r="A49" s="5"/>
      <c r="B49" s="208"/>
      <c r="C49" s="209"/>
      <c r="D49" s="210"/>
      <c r="E49" s="211"/>
      <c r="F49" s="211"/>
      <c r="G49" s="207"/>
      <c r="H49" s="39"/>
      <c r="I49" s="39"/>
      <c r="J49" s="93" t="str" cm="1">
        <f t="array" ref="J49">IFERROR(_xlfn.IFS(I49="DONE","✓",I49="OPEN","U",I49="IN_PROGRESS","&gt;",I49="CANCELLED","X",I49="ON_HOLD","H"),"")</f>
        <v/>
      </c>
      <c r="K49" s="206"/>
      <c r="L49" s="207"/>
      <c r="M49" s="40" t="str">
        <f t="shared" ca="1" si="0"/>
        <v/>
      </c>
      <c r="N49" s="276"/>
      <c r="O49" s="277"/>
      <c r="P49" s="287"/>
      <c r="Q49" s="287"/>
      <c r="R49" s="287"/>
      <c r="S49" s="287"/>
      <c r="T49" s="287"/>
      <c r="U49" s="287"/>
      <c r="V49" s="287"/>
      <c r="W49" s="288"/>
      <c r="X49" s="1"/>
      <c r="Y49" s="5"/>
      <c r="Z49" s="38">
        <f ca="1">IF(AND(I49&lt;&gt;"DONE",I49&lt;&gt;"CANCELLED",M56&lt;0),1,0)</f>
        <v>0</v>
      </c>
      <c r="AA49" s="38">
        <f ca="1">IF(AND(I49&lt;&gt;"DONE",I49&lt;&gt;"CANCELLED",M56&lt;&gt;""),1,0)</f>
        <v>0</v>
      </c>
      <c r="AB49" s="38">
        <f ca="1">IF(AND(I49&lt;&gt;"DONE",I49&lt;&gt;"CANCELLED",AND(M56&lt;=$V$10,M56&gt;0)),1,0)</f>
        <v>0</v>
      </c>
      <c r="AC49" s="35" t="b">
        <f>'HIDE CALCULATIONS'!A57</f>
        <v>0</v>
      </c>
      <c r="AD49" s="5"/>
      <c r="AE49" s="5"/>
      <c r="AF49" s="5"/>
      <c r="AG49" s="5"/>
      <c r="AH49" s="5"/>
      <c r="AI49" s="5"/>
      <c r="AJ49" s="5"/>
      <c r="AK49" s="5"/>
      <c r="AL49" s="5"/>
      <c r="AM49" s="5"/>
    </row>
    <row r="50" spans="1:39" ht="21.75" customHeight="1" x14ac:dyDescent="0.25">
      <c r="A50" s="5"/>
      <c r="B50" s="208"/>
      <c r="C50" s="209"/>
      <c r="D50" s="210"/>
      <c r="E50" s="211"/>
      <c r="F50" s="211"/>
      <c r="G50" s="207"/>
      <c r="H50" s="39"/>
      <c r="I50" s="39"/>
      <c r="J50" s="93" t="str" cm="1">
        <f t="array" ref="J50">IFERROR(_xlfn.IFS(I50="DONE","✓",I50="OPEN","U",I50="IN_PROGRESS","&gt;",I50="CANCELLED","X",I50="ON_HOLD","H"),"")</f>
        <v/>
      </c>
      <c r="K50" s="206"/>
      <c r="L50" s="207"/>
      <c r="M50" s="40" t="str">
        <f t="shared" ca="1" si="0"/>
        <v/>
      </c>
      <c r="N50" s="276"/>
      <c r="O50" s="277"/>
      <c r="P50" s="287"/>
      <c r="Q50" s="287"/>
      <c r="R50" s="287"/>
      <c r="S50" s="287"/>
      <c r="T50" s="287"/>
      <c r="U50" s="287"/>
      <c r="V50" s="287"/>
      <c r="W50" s="288"/>
      <c r="X50" s="1"/>
      <c r="Y50" s="5"/>
      <c r="Z50" s="38">
        <f ca="1">IF(AND(I50&lt;&gt;"DONE",I50&lt;&gt;"CANCELLED",M57&lt;0),1,0)</f>
        <v>0</v>
      </c>
      <c r="AA50" s="38">
        <f ca="1">IF(AND(I50&lt;&gt;"DONE",I50&lt;&gt;"CANCELLED",M57&lt;&gt;""),1,0)</f>
        <v>0</v>
      </c>
      <c r="AB50" s="38">
        <f ca="1">IF(AND(I50&lt;&gt;"DONE",I50&lt;&gt;"CANCELLED",AND(M57&lt;=$V$10,M57&gt;0)),1,0)</f>
        <v>0</v>
      </c>
      <c r="AC50" s="35" t="b">
        <f>'HIDE CALCULATIONS'!A58</f>
        <v>0</v>
      </c>
      <c r="AD50" s="5"/>
      <c r="AE50" s="5"/>
      <c r="AF50" s="5"/>
      <c r="AG50" s="5"/>
      <c r="AH50" s="5"/>
      <c r="AI50" s="5"/>
      <c r="AJ50" s="5"/>
      <c r="AK50" s="5"/>
      <c r="AL50" s="5"/>
      <c r="AM50" s="5"/>
    </row>
    <row r="51" spans="1:39" ht="21.75" customHeight="1" x14ac:dyDescent="0.25">
      <c r="A51" s="5"/>
      <c r="B51" s="208"/>
      <c r="C51" s="209"/>
      <c r="D51" s="210"/>
      <c r="E51" s="211"/>
      <c r="F51" s="211"/>
      <c r="G51" s="207"/>
      <c r="H51" s="39"/>
      <c r="I51" s="39"/>
      <c r="J51" s="93" t="str" cm="1">
        <f t="array" ref="J51">IFERROR(_xlfn.IFS(I51="DONE","✓",I51="OPEN","U",I51="IN_PROGRESS","&gt;",I51="CANCELLED","X",I51="ON_HOLD","H"),"")</f>
        <v/>
      </c>
      <c r="K51" s="206"/>
      <c r="L51" s="207"/>
      <c r="M51" s="40" t="str">
        <f t="shared" ca="1" si="0"/>
        <v/>
      </c>
      <c r="N51" s="276"/>
      <c r="O51" s="277"/>
      <c r="P51" s="287"/>
      <c r="Q51" s="287"/>
      <c r="R51" s="287"/>
      <c r="S51" s="287"/>
      <c r="T51" s="287"/>
      <c r="U51" s="287"/>
      <c r="V51" s="287"/>
      <c r="W51" s="288"/>
      <c r="X51" s="1"/>
      <c r="Y51" s="5"/>
      <c r="Z51" s="38">
        <f ca="1">IF(AND(I51&lt;&gt;"DONE",I51&lt;&gt;"CANCELLED",M58&lt;0),1,0)</f>
        <v>0</v>
      </c>
      <c r="AA51" s="38">
        <f ca="1">IF(AND(I51&lt;&gt;"DONE",I51&lt;&gt;"CANCELLED",M58&lt;&gt;""),1,0)</f>
        <v>0</v>
      </c>
      <c r="AB51" s="38">
        <f ca="1">IF(AND(I51&lt;&gt;"DONE",I51&lt;&gt;"CANCELLED",AND(M58&lt;=$V$10,M58&gt;0)),1,0)</f>
        <v>0</v>
      </c>
      <c r="AC51" s="35" t="b">
        <f>'HIDE CALCULATIONS'!A59</f>
        <v>0</v>
      </c>
      <c r="AD51" s="5"/>
      <c r="AE51" s="5"/>
      <c r="AF51" s="5"/>
      <c r="AG51" s="5"/>
      <c r="AH51" s="5"/>
      <c r="AI51" s="5"/>
      <c r="AJ51" s="5"/>
      <c r="AK51" s="5"/>
      <c r="AL51" s="5"/>
      <c r="AM51" s="5"/>
    </row>
    <row r="52" spans="1:39" ht="21.75" customHeight="1" x14ac:dyDescent="0.25">
      <c r="A52" s="5"/>
      <c r="B52" s="208"/>
      <c r="C52" s="209"/>
      <c r="D52" s="210"/>
      <c r="E52" s="211"/>
      <c r="F52" s="211"/>
      <c r="G52" s="207"/>
      <c r="H52" s="39"/>
      <c r="I52" s="39"/>
      <c r="J52" s="93" t="str" cm="1">
        <f t="array" ref="J52">IFERROR(_xlfn.IFS(I52="DONE","✓",I52="OPEN","U",I52="IN_PROGRESS","&gt;",I52="CANCELLED","X",I52="ON_HOLD","H"),"")</f>
        <v/>
      </c>
      <c r="K52" s="206"/>
      <c r="L52" s="207"/>
      <c r="M52" s="40" t="str">
        <f t="shared" ca="1" si="0"/>
        <v/>
      </c>
      <c r="N52" s="276"/>
      <c r="O52" s="277"/>
      <c r="P52" s="287"/>
      <c r="Q52" s="287"/>
      <c r="R52" s="287"/>
      <c r="S52" s="287"/>
      <c r="T52" s="287"/>
      <c r="U52" s="287"/>
      <c r="V52" s="287"/>
      <c r="W52" s="288"/>
      <c r="X52" s="1"/>
      <c r="Y52" s="5"/>
      <c r="Z52" s="38">
        <f ca="1">IF(AND(I52&lt;&gt;"DONE",I52&lt;&gt;"CANCELLED",M59&lt;0),1,0)</f>
        <v>0</v>
      </c>
      <c r="AA52" s="38">
        <f ca="1">IF(AND(I52&lt;&gt;"DONE",I52&lt;&gt;"CANCELLED",M59&lt;&gt;""),1,0)</f>
        <v>0</v>
      </c>
      <c r="AB52" s="38">
        <f ca="1">IF(AND(I52&lt;&gt;"DONE",I52&lt;&gt;"CANCELLED",AND(M59&lt;=$V$10,M59&gt;0)),1,0)</f>
        <v>0</v>
      </c>
      <c r="AC52" s="35" t="b">
        <f>'HIDE CALCULATIONS'!A60</f>
        <v>0</v>
      </c>
      <c r="AD52" s="5"/>
      <c r="AE52" s="5"/>
      <c r="AF52" s="5"/>
      <c r="AG52" s="5"/>
      <c r="AH52" s="5"/>
      <c r="AI52" s="5"/>
      <c r="AJ52" s="5"/>
      <c r="AK52" s="5"/>
      <c r="AL52" s="5"/>
      <c r="AM52" s="5"/>
    </row>
    <row r="53" spans="1:39" ht="21.75" customHeight="1" thickBot="1" x14ac:dyDescent="0.3">
      <c r="A53" s="5"/>
      <c r="B53" s="208"/>
      <c r="C53" s="209"/>
      <c r="D53" s="247"/>
      <c r="E53" s="249"/>
      <c r="F53" s="249"/>
      <c r="G53" s="248"/>
      <c r="H53" s="41"/>
      <c r="I53" s="41"/>
      <c r="J53" s="41" t="str" cm="1">
        <f t="array" ref="J53">IFERROR(_xlfn.IFS(I53="DONE","✓",I53="OPEN","U",I53="IN_PROGRESS","&gt;",I53="CANCELLED","X",I53="ON_HOLD","H"),"")</f>
        <v/>
      </c>
      <c r="K53" s="245"/>
      <c r="L53" s="246"/>
      <c r="M53" s="40" t="str">
        <f t="shared" ca="1" si="0"/>
        <v/>
      </c>
      <c r="N53" s="276"/>
      <c r="O53" s="277"/>
      <c r="P53" s="287"/>
      <c r="Q53" s="287"/>
      <c r="R53" s="287"/>
      <c r="S53" s="287"/>
      <c r="T53" s="287"/>
      <c r="U53" s="287"/>
      <c r="V53" s="287"/>
      <c r="W53" s="288"/>
      <c r="X53" s="1"/>
      <c r="Y53" s="5"/>
      <c r="Z53" s="38">
        <f ca="1">IF(AND(I53&lt;&gt;"DONE",I53&lt;&gt;"CANCELLED",M60&lt;0),1,0)</f>
        <v>0</v>
      </c>
      <c r="AA53" s="38">
        <f ca="1">IF(AND(I53&lt;&gt;"DONE",I53&lt;&gt;"CANCELLED",M60&lt;&gt;""),1,0)</f>
        <v>0</v>
      </c>
      <c r="AB53" s="38">
        <f ca="1">IF(AND(I53&lt;&gt;"DONE",I53&lt;&gt;"CANCELLED",AND(M60&lt;=$V$10,M60&gt;0)),1,0)</f>
        <v>0</v>
      </c>
      <c r="AC53" s="35" t="b">
        <f>'HIDE CALCULATIONS'!A61</f>
        <v>0</v>
      </c>
      <c r="AD53" s="5"/>
      <c r="AE53" s="5"/>
      <c r="AF53" s="5"/>
      <c r="AG53" s="5"/>
      <c r="AH53" s="5"/>
      <c r="AI53" s="5"/>
      <c r="AJ53" s="5"/>
      <c r="AK53" s="5"/>
      <c r="AL53" s="5"/>
      <c r="AM53" s="5"/>
    </row>
    <row r="54" spans="1:39" ht="21.75" customHeight="1" thickTop="1" x14ac:dyDescent="0.25">
      <c r="A54" s="5"/>
      <c r="B54" s="208"/>
      <c r="C54" s="209"/>
      <c r="M54" s="40" t="str">
        <f t="shared" ca="1" si="0"/>
        <v/>
      </c>
      <c r="N54" s="276"/>
      <c r="O54" s="277"/>
      <c r="P54" s="287"/>
      <c r="Q54" s="287"/>
      <c r="R54" s="287"/>
      <c r="S54" s="287"/>
      <c r="T54" s="287"/>
      <c r="U54" s="287"/>
      <c r="V54" s="287"/>
      <c r="W54" s="288"/>
      <c r="X54" s="1"/>
      <c r="Y54" s="5"/>
      <c r="AC54" s="35" t="b">
        <f>'HIDE CALCULATIONS'!A62</f>
        <v>0</v>
      </c>
      <c r="AD54" s="5"/>
      <c r="AE54" s="5"/>
      <c r="AF54" s="5"/>
      <c r="AG54" s="5"/>
      <c r="AH54" s="5"/>
      <c r="AI54" s="5"/>
      <c r="AJ54" s="5"/>
      <c r="AK54" s="5"/>
      <c r="AL54" s="5"/>
      <c r="AM54" s="5"/>
    </row>
    <row r="55" spans="1:39" ht="21.75" customHeight="1" x14ac:dyDescent="0.25">
      <c r="A55" s="5"/>
      <c r="B55" s="208"/>
      <c r="C55" s="209"/>
      <c r="M55" s="40" t="str">
        <f t="shared" ca="1" si="0"/>
        <v/>
      </c>
      <c r="N55" s="276"/>
      <c r="O55" s="277"/>
      <c r="P55" s="287"/>
      <c r="Q55" s="287"/>
      <c r="R55" s="287"/>
      <c r="S55" s="287"/>
      <c r="T55" s="287"/>
      <c r="U55" s="287"/>
      <c r="V55" s="287"/>
      <c r="W55" s="288"/>
      <c r="X55" s="1"/>
      <c r="Y55" s="5"/>
      <c r="AC55" s="35" t="b">
        <f>'HIDE CALCULATIONS'!A63</f>
        <v>0</v>
      </c>
      <c r="AD55" s="5"/>
      <c r="AE55" s="5"/>
      <c r="AF55" s="5"/>
      <c r="AG55" s="5"/>
      <c r="AH55" s="5"/>
      <c r="AI55" s="5"/>
      <c r="AJ55" s="5"/>
      <c r="AK55" s="5"/>
      <c r="AL55" s="5"/>
      <c r="AM55" s="5"/>
    </row>
    <row r="56" spans="1:39" ht="21.75" customHeight="1" x14ac:dyDescent="0.25">
      <c r="A56" s="5"/>
      <c r="B56" s="208"/>
      <c r="C56" s="209"/>
      <c r="M56" s="40" t="str">
        <f t="shared" ca="1" si="0"/>
        <v/>
      </c>
      <c r="N56" s="276"/>
      <c r="O56" s="277"/>
      <c r="P56" s="287"/>
      <c r="Q56" s="287"/>
      <c r="R56" s="287"/>
      <c r="S56" s="287"/>
      <c r="T56" s="287"/>
      <c r="U56" s="287"/>
      <c r="V56" s="287"/>
      <c r="W56" s="288"/>
      <c r="X56" s="1"/>
      <c r="Y56" s="5"/>
      <c r="AC56" s="35" t="b">
        <f>'HIDE CALCULATIONS'!A64</f>
        <v>0</v>
      </c>
      <c r="AD56" s="5"/>
      <c r="AE56" s="5"/>
      <c r="AF56" s="5"/>
      <c r="AG56" s="5"/>
      <c r="AH56" s="5"/>
      <c r="AI56" s="5"/>
      <c r="AJ56" s="5"/>
      <c r="AK56" s="5"/>
      <c r="AL56" s="5"/>
      <c r="AM56" s="5"/>
    </row>
    <row r="57" spans="1:39" ht="21.75" customHeight="1" x14ac:dyDescent="0.25">
      <c r="A57" s="5"/>
      <c r="B57" s="208"/>
      <c r="C57" s="209"/>
      <c r="M57" s="40" t="str">
        <f t="shared" ca="1" si="0"/>
        <v/>
      </c>
      <c r="N57" s="278"/>
      <c r="O57" s="279"/>
      <c r="P57" s="287"/>
      <c r="Q57" s="287"/>
      <c r="R57" s="287"/>
      <c r="S57" s="287"/>
      <c r="T57" s="287"/>
      <c r="U57" s="287"/>
      <c r="V57" s="287"/>
      <c r="W57" s="288"/>
      <c r="X57" s="1"/>
      <c r="Y57" s="5"/>
      <c r="AC57" s="35" t="b">
        <f>'HIDE CALCULATIONS'!A65</f>
        <v>0</v>
      </c>
      <c r="AD57" s="5"/>
      <c r="AE57" s="5"/>
      <c r="AF57" s="5"/>
      <c r="AG57" s="5"/>
      <c r="AH57" s="5"/>
      <c r="AI57" s="5"/>
      <c r="AJ57" s="5"/>
      <c r="AK57" s="5"/>
      <c r="AL57" s="5"/>
      <c r="AM57" s="5"/>
    </row>
    <row r="58" spans="1:39" ht="21.75" customHeight="1" x14ac:dyDescent="0.25">
      <c r="A58" s="5"/>
      <c r="B58" s="208"/>
      <c r="C58" s="209"/>
      <c r="M58" s="40" t="str">
        <f t="shared" ca="1" si="0"/>
        <v/>
      </c>
      <c r="N58" s="278"/>
      <c r="O58" s="279"/>
      <c r="P58" s="287"/>
      <c r="Q58" s="287"/>
      <c r="R58" s="287"/>
      <c r="S58" s="287"/>
      <c r="T58" s="287"/>
      <c r="U58" s="287"/>
      <c r="V58" s="287"/>
      <c r="W58" s="288"/>
      <c r="X58" s="1"/>
      <c r="Y58" s="5"/>
      <c r="AC58" s="35" t="b">
        <f>'HIDE CALCULATIONS'!A66</f>
        <v>0</v>
      </c>
      <c r="AD58" s="5"/>
      <c r="AE58" s="5"/>
      <c r="AF58" s="5"/>
      <c r="AG58" s="5"/>
      <c r="AH58" s="5"/>
      <c r="AI58" s="5"/>
      <c r="AJ58" s="5"/>
      <c r="AK58" s="5"/>
      <c r="AL58" s="5"/>
      <c r="AM58" s="5"/>
    </row>
    <row r="59" spans="1:39" ht="21.75" customHeight="1" x14ac:dyDescent="0.25">
      <c r="A59" s="5"/>
      <c r="B59" s="208"/>
      <c r="C59" s="209"/>
      <c r="M59" s="40" t="str">
        <f t="shared" ca="1" si="0"/>
        <v/>
      </c>
      <c r="N59" s="278"/>
      <c r="O59" s="279"/>
      <c r="P59" s="287"/>
      <c r="Q59" s="287"/>
      <c r="R59" s="287"/>
      <c r="S59" s="287"/>
      <c r="T59" s="287"/>
      <c r="U59" s="287"/>
      <c r="V59" s="287"/>
      <c r="W59" s="288"/>
      <c r="X59" s="1"/>
      <c r="Y59" s="5"/>
      <c r="AF59" s="5"/>
      <c r="AG59" s="5"/>
      <c r="AH59" s="5"/>
      <c r="AI59" s="5"/>
      <c r="AJ59" s="5"/>
      <c r="AK59" s="5"/>
      <c r="AL59" s="5"/>
      <c r="AM59" s="5"/>
    </row>
    <row r="60" spans="1:39" ht="21.75" customHeight="1" thickBot="1" x14ac:dyDescent="0.3">
      <c r="A60" s="5"/>
      <c r="B60" s="247"/>
      <c r="C60" s="248"/>
      <c r="M60" s="40" t="str">
        <f t="shared" ca="1" si="0"/>
        <v/>
      </c>
      <c r="N60" s="280"/>
      <c r="O60" s="281"/>
      <c r="P60" s="289"/>
      <c r="Q60" s="289"/>
      <c r="R60" s="289"/>
      <c r="S60" s="289"/>
      <c r="T60" s="289"/>
      <c r="U60" s="289"/>
      <c r="V60" s="289"/>
      <c r="W60" s="290"/>
      <c r="X60" s="1"/>
      <c r="Y60" s="5"/>
      <c r="AF60" s="5"/>
      <c r="AG60" s="5"/>
      <c r="AH60" s="5"/>
      <c r="AI60" s="5"/>
      <c r="AJ60" s="5"/>
      <c r="AK60" s="5"/>
      <c r="AL60" s="5"/>
      <c r="AM60" s="5"/>
    </row>
    <row r="61" spans="1:39" ht="21.75" customHeight="1" thickTop="1" x14ac:dyDescent="0.25">
      <c r="A61" s="36"/>
      <c r="M61" s="291" t="str">
        <f t="shared" ca="1" si="0"/>
        <v/>
      </c>
    </row>
    <row r="62" spans="1:39" ht="15.75" customHeight="1" x14ac:dyDescent="0.25">
      <c r="M62" s="292"/>
    </row>
    <row r="63" spans="1:39" ht="15.75" customHeight="1" x14ac:dyDescent="0.25">
      <c r="M63" s="292"/>
    </row>
    <row r="64" spans="1:39" ht="15.75" customHeight="1" x14ac:dyDescent="0.25">
      <c r="M64" s="292"/>
    </row>
    <row r="65" spans="13:13" ht="15.75" customHeight="1" x14ac:dyDescent="0.25">
      <c r="M65" s="292"/>
    </row>
    <row r="66" spans="13:13" ht="15.75" customHeight="1" x14ac:dyDescent="0.25">
      <c r="M66" s="292"/>
    </row>
    <row r="67" spans="13:13" ht="15.75" customHeight="1" x14ac:dyDescent="0.25">
      <c r="M67" s="292"/>
    </row>
    <row r="68" spans="13:13" ht="15.75" customHeight="1" x14ac:dyDescent="0.25">
      <c r="M68" s="292"/>
    </row>
    <row r="69" spans="13:13" ht="15.75" customHeight="1" x14ac:dyDescent="0.25">
      <c r="M69" s="292"/>
    </row>
    <row r="70" spans="13:13" ht="15.75" customHeight="1" x14ac:dyDescent="0.25">
      <c r="M70" s="292"/>
    </row>
    <row r="71" spans="13:13" ht="15.75" customHeight="1" x14ac:dyDescent="0.25">
      <c r="M71" s="292"/>
    </row>
    <row r="72" spans="13:13" ht="15.75" customHeight="1" x14ac:dyDescent="0.25">
      <c r="M72" s="292"/>
    </row>
    <row r="73" spans="13:13" ht="15.75" customHeight="1" x14ac:dyDescent="0.25">
      <c r="M73" s="292"/>
    </row>
    <row r="74" spans="13:13" ht="15.75" customHeight="1" x14ac:dyDescent="0.25">
      <c r="M74" s="292"/>
    </row>
    <row r="75" spans="13:13" ht="15.75" customHeight="1" x14ac:dyDescent="0.25">
      <c r="M75" s="292"/>
    </row>
    <row r="76" spans="13:13" ht="15.75" customHeight="1" x14ac:dyDescent="0.25">
      <c r="M76" s="292"/>
    </row>
    <row r="77" spans="13:13" ht="15.75" customHeight="1" x14ac:dyDescent="0.25">
      <c r="M77" s="292"/>
    </row>
    <row r="78" spans="13:13" ht="15.75" customHeight="1" x14ac:dyDescent="0.25">
      <c r="M78" s="292"/>
    </row>
    <row r="79" spans="13:13" ht="15.75" customHeight="1" x14ac:dyDescent="0.25">
      <c r="M79" s="292"/>
    </row>
    <row r="80" spans="13:13" ht="15.75" customHeight="1" x14ac:dyDescent="0.25">
      <c r="M80" s="292"/>
    </row>
    <row r="81" spans="13:13" ht="15.75" customHeight="1" x14ac:dyDescent="0.25">
      <c r="M81" s="292"/>
    </row>
    <row r="82" spans="13:13" ht="15.75" customHeight="1" x14ac:dyDescent="0.25">
      <c r="M82" s="292"/>
    </row>
    <row r="83" spans="13:13" ht="15.75" customHeight="1" x14ac:dyDescent="0.25">
      <c r="M83" s="292"/>
    </row>
    <row r="84" spans="13:13" ht="15.75" customHeight="1" x14ac:dyDescent="0.25">
      <c r="M84" s="292"/>
    </row>
    <row r="85" spans="13:13" ht="15.75" customHeight="1" x14ac:dyDescent="0.25">
      <c r="M85" s="292"/>
    </row>
    <row r="86" spans="13:13" ht="15.75" customHeight="1" x14ac:dyDescent="0.25">
      <c r="M86" s="292"/>
    </row>
    <row r="87" spans="13:13" ht="15.75" customHeight="1" x14ac:dyDescent="0.25">
      <c r="M87" s="292"/>
    </row>
    <row r="88" spans="13:13" ht="15.75" customHeight="1" x14ac:dyDescent="0.25">
      <c r="M88" s="292"/>
    </row>
    <row r="89" spans="13:13" ht="15.75" customHeight="1" x14ac:dyDescent="0.25">
      <c r="M89" s="292"/>
    </row>
    <row r="90" spans="13:13" ht="15.75" customHeight="1" x14ac:dyDescent="0.25">
      <c r="M90" s="292"/>
    </row>
    <row r="91" spans="13:13" ht="15.75" customHeight="1" x14ac:dyDescent="0.25">
      <c r="M91" s="292"/>
    </row>
    <row r="92" spans="13:13" ht="15.75" customHeight="1" x14ac:dyDescent="0.25">
      <c r="M92" s="292"/>
    </row>
    <row r="93" spans="13:13" ht="15.75" customHeight="1" x14ac:dyDescent="0.25">
      <c r="M93" s="292"/>
    </row>
    <row r="94" spans="13:13" ht="15.75" customHeight="1" x14ac:dyDescent="0.25">
      <c r="M94" s="292"/>
    </row>
    <row r="95" spans="13:13" ht="15.75" customHeight="1" x14ac:dyDescent="0.25">
      <c r="M95" s="292"/>
    </row>
    <row r="96" spans="13:13" ht="15.75" customHeight="1" x14ac:dyDescent="0.25">
      <c r="M96" s="292"/>
    </row>
    <row r="97" spans="13:13" ht="15.75" customHeight="1" x14ac:dyDescent="0.25">
      <c r="M97" s="292"/>
    </row>
    <row r="98" spans="13:13" ht="15.75" customHeight="1" x14ac:dyDescent="0.25">
      <c r="M98" s="94"/>
    </row>
  </sheetData>
  <customSheetViews>
    <customSheetView guid="{297FCC11-B73F-4A77-9AC3-8938F3FD96B8}" filter="1" showAutoFilter="1">
      <pageMargins left="0.7" right="0.7" top="0.78740157499999996" bottom="0.78740157499999996" header="0.3" footer="0.3"/>
      <autoFilter ref="B16:W49" xr:uid="{CF91FB91-D69F-4F2F-B30C-B68DC02AACCE}"/>
    </customSheetView>
  </customSheetViews>
  <mergeCells count="182">
    <mergeCell ref="P54:W54"/>
    <mergeCell ref="P55:W55"/>
    <mergeCell ref="P56:W56"/>
    <mergeCell ref="P57:W57"/>
    <mergeCell ref="P58:W58"/>
    <mergeCell ref="P59:W59"/>
    <mergeCell ref="P60:W60"/>
    <mergeCell ref="P41:W41"/>
    <mergeCell ref="P42:W42"/>
    <mergeCell ref="P43:W43"/>
    <mergeCell ref="P44:W44"/>
    <mergeCell ref="P45:W45"/>
    <mergeCell ref="P46:W46"/>
    <mergeCell ref="P47:W47"/>
    <mergeCell ref="P48:W48"/>
    <mergeCell ref="P49:W49"/>
    <mergeCell ref="B44:C44"/>
    <mergeCell ref="D37:G37"/>
    <mergeCell ref="B45:C45"/>
    <mergeCell ref="D38:G38"/>
    <mergeCell ref="D39:G39"/>
    <mergeCell ref="B40:C40"/>
    <mergeCell ref="B41:C41"/>
    <mergeCell ref="B43:C43"/>
    <mergeCell ref="B42:C42"/>
    <mergeCell ref="B39:C39"/>
    <mergeCell ref="D40:G40"/>
    <mergeCell ref="D41:G41"/>
    <mergeCell ref="D42:G42"/>
    <mergeCell ref="D43:G43"/>
    <mergeCell ref="D44:G44"/>
    <mergeCell ref="D45:G45"/>
    <mergeCell ref="B37:C37"/>
    <mergeCell ref="B38:C38"/>
    <mergeCell ref="D47:G47"/>
    <mergeCell ref="D48:G48"/>
    <mergeCell ref="D49:G49"/>
    <mergeCell ref="D50:G50"/>
    <mergeCell ref="D51:G51"/>
    <mergeCell ref="D52:G52"/>
    <mergeCell ref="D53:G53"/>
    <mergeCell ref="B46:C46"/>
    <mergeCell ref="B47:C47"/>
    <mergeCell ref="B48:C48"/>
    <mergeCell ref="B49:C49"/>
    <mergeCell ref="B50:C50"/>
    <mergeCell ref="B51:C51"/>
    <mergeCell ref="B52:C52"/>
    <mergeCell ref="D46:G46"/>
    <mergeCell ref="B57:C57"/>
    <mergeCell ref="B58:C58"/>
    <mergeCell ref="B59:C59"/>
    <mergeCell ref="B60:C60"/>
    <mergeCell ref="B53:C53"/>
    <mergeCell ref="B54:C54"/>
    <mergeCell ref="B55:C55"/>
    <mergeCell ref="B56:C56"/>
    <mergeCell ref="P17:W17"/>
    <mergeCell ref="P18:W18"/>
    <mergeCell ref="P19:W19"/>
    <mergeCell ref="P20:W20"/>
    <mergeCell ref="P21:W21"/>
    <mergeCell ref="P22:W22"/>
    <mergeCell ref="P23:W23"/>
    <mergeCell ref="P24:W24"/>
    <mergeCell ref="K42:L42"/>
    <mergeCell ref="K43:L43"/>
    <mergeCell ref="K44:L44"/>
    <mergeCell ref="K52:L52"/>
    <mergeCell ref="K53:L53"/>
    <mergeCell ref="K45:L45"/>
    <mergeCell ref="K46:L46"/>
    <mergeCell ref="K47:L47"/>
    <mergeCell ref="K48:L48"/>
    <mergeCell ref="K49:L49"/>
    <mergeCell ref="K50:L50"/>
    <mergeCell ref="K51:L51"/>
    <mergeCell ref="P50:W50"/>
    <mergeCell ref="P51:W51"/>
    <mergeCell ref="P52:W52"/>
    <mergeCell ref="P53:W53"/>
    <mergeCell ref="K40:L40"/>
    <mergeCell ref="K41:L41"/>
    <mergeCell ref="B28:C28"/>
    <mergeCell ref="B29:C29"/>
    <mergeCell ref="B30:C30"/>
    <mergeCell ref="B31:C31"/>
    <mergeCell ref="B32:C32"/>
    <mergeCell ref="B33:C33"/>
    <mergeCell ref="K31:L31"/>
    <mergeCell ref="K32:L32"/>
    <mergeCell ref="K28:L28"/>
    <mergeCell ref="K29:L29"/>
    <mergeCell ref="D30:G30"/>
    <mergeCell ref="B34:C34"/>
    <mergeCell ref="B35:C35"/>
    <mergeCell ref="D28:G28"/>
    <mergeCell ref="B36:C36"/>
    <mergeCell ref="D29:G29"/>
    <mergeCell ref="K37:L37"/>
    <mergeCell ref="K38:L38"/>
    <mergeCell ref="B22:C22"/>
    <mergeCell ref="B23:C23"/>
    <mergeCell ref="B17:C17"/>
    <mergeCell ref="D17:G17"/>
    <mergeCell ref="K17:L17"/>
    <mergeCell ref="K20:L20"/>
    <mergeCell ref="D27:G27"/>
    <mergeCell ref="K27:L27"/>
    <mergeCell ref="D33:G33"/>
    <mergeCell ref="K33:L33"/>
    <mergeCell ref="D31:G31"/>
    <mergeCell ref="D32:G32"/>
    <mergeCell ref="K30:L30"/>
    <mergeCell ref="B18:C18"/>
    <mergeCell ref="D18:G18"/>
    <mergeCell ref="K18:L18"/>
    <mergeCell ref="D19:G19"/>
    <mergeCell ref="K19:L19"/>
    <mergeCell ref="D21:G21"/>
    <mergeCell ref="B20:C20"/>
    <mergeCell ref="K23:L23"/>
    <mergeCell ref="D23:G23"/>
    <mergeCell ref="K22:L22"/>
    <mergeCell ref="D22:G22"/>
    <mergeCell ref="Y6:Z6"/>
    <mergeCell ref="M7:N7"/>
    <mergeCell ref="J8:K8"/>
    <mergeCell ref="H9:H12"/>
    <mergeCell ref="I9:I12"/>
    <mergeCell ref="J9:K12"/>
    <mergeCell ref="I16:J16"/>
    <mergeCell ref="Y10:Y13"/>
    <mergeCell ref="Z10:Z13"/>
    <mergeCell ref="U11:V12"/>
    <mergeCell ref="N16:W16"/>
    <mergeCell ref="B19:C19"/>
    <mergeCell ref="B21:C21"/>
    <mergeCell ref="B1:W1"/>
    <mergeCell ref="B4:B13"/>
    <mergeCell ref="C4:D4"/>
    <mergeCell ref="H4:J4"/>
    <mergeCell ref="M4:O4"/>
    <mergeCell ref="H6:H7"/>
    <mergeCell ref="D16:F16"/>
    <mergeCell ref="I6:I7"/>
    <mergeCell ref="J6:K7"/>
    <mergeCell ref="D20:G20"/>
    <mergeCell ref="B24:C24"/>
    <mergeCell ref="D24:G24"/>
    <mergeCell ref="K24:L24"/>
    <mergeCell ref="B25:C25"/>
    <mergeCell ref="D25:G25"/>
    <mergeCell ref="K25:L25"/>
    <mergeCell ref="B26:C26"/>
    <mergeCell ref="D26:G26"/>
    <mergeCell ref="K26:L26"/>
    <mergeCell ref="B27:C27"/>
    <mergeCell ref="D34:G34"/>
    <mergeCell ref="D36:G36"/>
    <mergeCell ref="K34:L34"/>
    <mergeCell ref="D35:G35"/>
    <mergeCell ref="K35:L35"/>
    <mergeCell ref="K36:L36"/>
    <mergeCell ref="K39:L39"/>
    <mergeCell ref="P32:W32"/>
    <mergeCell ref="P33:W33"/>
    <mergeCell ref="P34:W34"/>
    <mergeCell ref="P35:W35"/>
    <mergeCell ref="P36:W36"/>
    <mergeCell ref="P37:W37"/>
    <mergeCell ref="P38:W38"/>
    <mergeCell ref="P39:W39"/>
    <mergeCell ref="P40:W40"/>
    <mergeCell ref="K21:L21"/>
    <mergeCell ref="P25:W25"/>
    <mergeCell ref="P26:W26"/>
    <mergeCell ref="P27:W27"/>
    <mergeCell ref="P28:W28"/>
    <mergeCell ref="P29:W29"/>
    <mergeCell ref="P30:W30"/>
    <mergeCell ref="P31:W31"/>
  </mergeCells>
  <conditionalFormatting sqref="B17:N26 M27:M61">
    <cfRule type="expression" dxfId="81" priority="4">
      <formula>$AC17=TRUE</formula>
    </cfRule>
  </conditionalFormatting>
  <conditionalFormatting sqref="M17:M61">
    <cfRule type="colorScale" priority="75">
      <colorScale>
        <cfvo type="formula" val="-75"/>
        <cfvo type="formula" val="0"/>
        <cfvo type="formula" val="180"/>
        <color rgb="FFDDB7AB"/>
        <color rgb="FFF4EEED"/>
        <color rgb="FF999B84"/>
      </colorScale>
    </cfRule>
  </conditionalFormatting>
  <conditionalFormatting sqref="O6 S6 S9 O9 O12 S12">
    <cfRule type="dataBar" priority="3">
      <dataBar showValue="0">
        <cfvo type="num" val="0"/>
        <cfvo type="num" val="1"/>
        <color rgb="FFDDB7AB"/>
      </dataBar>
      <extLst>
        <ext xmlns:x14="http://schemas.microsoft.com/office/spreadsheetml/2009/9/main" uri="{B025F937-C7B1-47D3-B67F-A62EFF666E3E}">
          <x14:id>{89928EEC-6B32-4B1D-A840-BE91B12C1B50}</x14:id>
        </ext>
      </extLst>
    </cfRule>
  </conditionalFormatting>
  <conditionalFormatting sqref="D28:L53">
    <cfRule type="expression" dxfId="80" priority="124">
      <formula>$AC33=TRUE</formula>
    </cfRule>
  </conditionalFormatting>
  <conditionalFormatting sqref="B27:C27 N27">
    <cfRule type="expression" dxfId="79" priority="126">
      <formula>#REF!=TRUE</formula>
    </cfRule>
  </conditionalFormatting>
  <conditionalFormatting sqref="B30:C60 N30:N60">
    <cfRule type="expression" dxfId="78" priority="127">
      <formula>$AC28=TRUE</formula>
    </cfRule>
  </conditionalFormatting>
  <conditionalFormatting sqref="D27:L27">
    <cfRule type="expression" dxfId="77" priority="132">
      <formula>$AC31=TRUE</formula>
    </cfRule>
  </conditionalFormatting>
  <conditionalFormatting sqref="H17">
    <cfRule type="expression" dxfId="76" priority="134">
      <formula>H$17&lt;=SMALL($I$17:$I$36,$S$7)</formula>
    </cfRule>
  </conditionalFormatting>
  <conditionalFormatting sqref="B28:C28 N28">
    <cfRule type="expression" dxfId="75" priority="135">
      <formula>$AC27=TRUE</formula>
    </cfRule>
  </conditionalFormatting>
  <conditionalFormatting sqref="B29:C29 N29">
    <cfRule type="expression" dxfId="74" priority="137">
      <formula>#REF!=TRUE</formula>
    </cfRule>
  </conditionalFormatting>
  <dataValidations count="4">
    <dataValidation type="list" allowBlank="1" sqref="N17:N60" xr:uid="{00000000-0002-0000-0000-000003000000}">
      <formula1>#REF!</formula1>
    </dataValidation>
    <dataValidation type="list" allowBlank="1" sqref="I17:I53" xr:uid="{00000000-0002-0000-0000-000000000000}">
      <formula1>"OPEN,IN_PROGRESS,ON_HOLD,CANCELLED,DONE"</formula1>
    </dataValidation>
    <dataValidation type="list" allowBlank="1" sqref="H17:H53" xr:uid="{00000000-0002-0000-0000-000001000000}">
      <formula1>"HIGH,MID,LOW"</formula1>
    </dataValidation>
    <dataValidation type="custom" allowBlank="1" showDropDown="1" sqref="K17:K53" xr:uid="{00000000-0002-0000-0000-000002000000}">
      <formula1>OR(NOT(ISERROR(DATEVALUE(K17))), AND(ISNUMBER(K17), LEFT(CELL("format", K17))="D"))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Check Box 7">
              <controlPr defaultSize="0" autoFill="0" autoLine="0" autoPict="0">
                <anchor moveWithCells="1">
                  <from>
                    <xdr:col>2</xdr:col>
                    <xdr:colOff>76200</xdr:colOff>
                    <xdr:row>16</xdr:row>
                    <xdr:rowOff>38100</xdr:rowOff>
                  </from>
                  <to>
                    <xdr:col>2</xdr:col>
                    <xdr:colOff>361950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5" r:id="rId5" name="Check Box 171">
              <controlPr defaultSize="0" autoFill="0" autoLine="0" autoPict="0">
                <anchor moveWithCells="1">
                  <from>
                    <xdr:col>2</xdr:col>
                    <xdr:colOff>76200</xdr:colOff>
                    <xdr:row>17</xdr:row>
                    <xdr:rowOff>38100</xdr:rowOff>
                  </from>
                  <to>
                    <xdr:col>2</xdr:col>
                    <xdr:colOff>361950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6" name="Check Box 172">
              <controlPr defaultSize="0" autoFill="0" autoLine="0" autoPict="0">
                <anchor moveWithCells="1">
                  <from>
                    <xdr:col>2</xdr:col>
                    <xdr:colOff>76200</xdr:colOff>
                    <xdr:row>18</xdr:row>
                    <xdr:rowOff>38100</xdr:rowOff>
                  </from>
                  <to>
                    <xdr:col>2</xdr:col>
                    <xdr:colOff>361950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7" name="Check Box 173">
              <controlPr defaultSize="0" autoFill="0" autoLine="0" autoPict="0">
                <anchor moveWithCells="1">
                  <from>
                    <xdr:col>2</xdr:col>
                    <xdr:colOff>76200</xdr:colOff>
                    <xdr:row>19</xdr:row>
                    <xdr:rowOff>38100</xdr:rowOff>
                  </from>
                  <to>
                    <xdr:col>2</xdr:col>
                    <xdr:colOff>361950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8" name="Check Box 174">
              <controlPr defaultSize="0" autoFill="0" autoLine="0" autoPict="0">
                <anchor moveWithCells="1">
                  <from>
                    <xdr:col>2</xdr:col>
                    <xdr:colOff>76200</xdr:colOff>
                    <xdr:row>20</xdr:row>
                    <xdr:rowOff>38100</xdr:rowOff>
                  </from>
                  <to>
                    <xdr:col>2</xdr:col>
                    <xdr:colOff>361950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9" name="Check Box 175">
              <controlPr defaultSize="0" autoFill="0" autoLine="0" autoPict="0">
                <anchor moveWithCells="1">
                  <from>
                    <xdr:col>2</xdr:col>
                    <xdr:colOff>76200</xdr:colOff>
                    <xdr:row>21</xdr:row>
                    <xdr:rowOff>38100</xdr:rowOff>
                  </from>
                  <to>
                    <xdr:col>2</xdr:col>
                    <xdr:colOff>361950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" name="Check Box 176">
              <controlPr defaultSize="0" autoFill="0" autoLine="0" autoPict="0">
                <anchor moveWithCells="1">
                  <from>
                    <xdr:col>2</xdr:col>
                    <xdr:colOff>76200</xdr:colOff>
                    <xdr:row>22</xdr:row>
                    <xdr:rowOff>38100</xdr:rowOff>
                  </from>
                  <to>
                    <xdr:col>2</xdr:col>
                    <xdr:colOff>361950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1" name="Check Box 177">
              <controlPr defaultSize="0" autoFill="0" autoLine="0" autoPict="0">
                <anchor moveWithCells="1">
                  <from>
                    <xdr:col>2</xdr:col>
                    <xdr:colOff>76200</xdr:colOff>
                    <xdr:row>23</xdr:row>
                    <xdr:rowOff>38100</xdr:rowOff>
                  </from>
                  <to>
                    <xdr:col>2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2" name="Check Box 178">
              <controlPr defaultSize="0" autoFill="0" autoLine="0" autoPict="0">
                <anchor moveWithCells="1">
                  <from>
                    <xdr:col>2</xdr:col>
                    <xdr:colOff>76200</xdr:colOff>
                    <xdr:row>24</xdr:row>
                    <xdr:rowOff>38100</xdr:rowOff>
                  </from>
                  <to>
                    <xdr:col>2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3" name="Check Box 179">
              <controlPr defaultSize="0" autoFill="0" autoLine="0" autoPict="0">
                <anchor moveWithCells="1">
                  <from>
                    <xdr:col>2</xdr:col>
                    <xdr:colOff>76200</xdr:colOff>
                    <xdr:row>25</xdr:row>
                    <xdr:rowOff>38100</xdr:rowOff>
                  </from>
                  <to>
                    <xdr:col>2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4" name="Check Box 180">
              <controlPr defaultSize="0" autoFill="0" autoLine="0" autoPict="0">
                <anchor moveWithCells="1">
                  <from>
                    <xdr:col>2</xdr:col>
                    <xdr:colOff>76200</xdr:colOff>
                    <xdr:row>26</xdr:row>
                    <xdr:rowOff>38100</xdr:rowOff>
                  </from>
                  <to>
                    <xdr:col>2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5" name="Check Box 181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0</xdr:rowOff>
                  </from>
                  <to>
                    <xdr:col>2</xdr:col>
                    <xdr:colOff>361950</xdr:colOff>
                    <xdr:row>27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6" name="Check Box 182">
              <controlPr defaultSize="0" autoFill="0" autoLine="0" autoPict="0">
                <anchor moveWithCells="1">
                  <from>
                    <xdr:col>2</xdr:col>
                    <xdr:colOff>76200</xdr:colOff>
                    <xdr:row>27</xdr:row>
                    <xdr:rowOff>38100</xdr:rowOff>
                  </from>
                  <to>
                    <xdr:col>2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7" name="Check Box 183">
              <controlPr defaultSize="0" autoFill="0" autoLine="0" autoPict="0">
                <anchor moveWithCells="1">
                  <from>
                    <xdr:col>2</xdr:col>
                    <xdr:colOff>76200</xdr:colOff>
                    <xdr:row>28</xdr:row>
                    <xdr:rowOff>38100</xdr:rowOff>
                  </from>
                  <to>
                    <xdr:col>2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8" name="Check Box 184">
              <controlPr defaultSize="0" autoFill="0" autoLine="0" autoPict="0">
                <anchor moveWithCells="1">
                  <from>
                    <xdr:col>2</xdr:col>
                    <xdr:colOff>76200</xdr:colOff>
                    <xdr:row>29</xdr:row>
                    <xdr:rowOff>38100</xdr:rowOff>
                  </from>
                  <to>
                    <xdr:col>2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9" name="Check Box 185">
              <controlPr defaultSize="0" autoFill="0" autoLine="0" autoPict="0">
                <anchor moveWithCells="1">
                  <from>
                    <xdr:col>2</xdr:col>
                    <xdr:colOff>76200</xdr:colOff>
                    <xdr:row>30</xdr:row>
                    <xdr:rowOff>38100</xdr:rowOff>
                  </from>
                  <to>
                    <xdr:col>2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20" name="Check Box 186">
              <controlPr defaultSize="0" autoFill="0" autoLine="0" autoPict="0">
                <anchor moveWithCells="1">
                  <from>
                    <xdr:col>2</xdr:col>
                    <xdr:colOff>76200</xdr:colOff>
                    <xdr:row>31</xdr:row>
                    <xdr:rowOff>38100</xdr:rowOff>
                  </from>
                  <to>
                    <xdr:col>2</xdr:col>
                    <xdr:colOff>361950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21" name="Check Box 188">
              <controlPr defaultSize="0" autoFill="0" autoLine="0" autoPict="0">
                <anchor moveWithCells="1">
                  <from>
                    <xdr:col>2</xdr:col>
                    <xdr:colOff>76200</xdr:colOff>
                    <xdr:row>32</xdr:row>
                    <xdr:rowOff>38100</xdr:rowOff>
                  </from>
                  <to>
                    <xdr:col>2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22" name="Check Box 191">
              <controlPr defaultSize="0" autoFill="0" autoLine="0" autoPict="0">
                <anchor moveWithCells="1">
                  <from>
                    <xdr:col>2</xdr:col>
                    <xdr:colOff>76200</xdr:colOff>
                    <xdr:row>33</xdr:row>
                    <xdr:rowOff>38100</xdr:rowOff>
                  </from>
                  <to>
                    <xdr:col>2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23" name="Check Box 192">
              <controlPr defaultSize="0" autoFill="0" autoLine="0" autoPict="0">
                <anchor moveWithCells="1">
                  <from>
                    <xdr:col>2</xdr:col>
                    <xdr:colOff>76200</xdr:colOff>
                    <xdr:row>34</xdr:row>
                    <xdr:rowOff>38100</xdr:rowOff>
                  </from>
                  <to>
                    <xdr:col>2</xdr:col>
                    <xdr:colOff>361950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24" name="Check Box 194">
              <controlPr defaultSize="0" autoFill="0" autoLine="0" autoPict="0">
                <anchor moveWithCells="1">
                  <from>
                    <xdr:col>2</xdr:col>
                    <xdr:colOff>76200</xdr:colOff>
                    <xdr:row>35</xdr:row>
                    <xdr:rowOff>38100</xdr:rowOff>
                  </from>
                  <to>
                    <xdr:col>2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25" name="Check Box 196">
              <controlPr defaultSize="0" autoFill="0" autoLine="0" autoPict="0">
                <anchor moveWithCells="1">
                  <from>
                    <xdr:col>2</xdr:col>
                    <xdr:colOff>76200</xdr:colOff>
                    <xdr:row>36</xdr:row>
                    <xdr:rowOff>38100</xdr:rowOff>
                  </from>
                  <to>
                    <xdr:col>2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26" name="Check Box 197">
              <controlPr defaultSize="0" autoFill="0" autoLine="0" autoPict="0">
                <anchor moveWithCells="1">
                  <from>
                    <xdr:col>2</xdr:col>
                    <xdr:colOff>76200</xdr:colOff>
                    <xdr:row>37</xdr:row>
                    <xdr:rowOff>38100</xdr:rowOff>
                  </from>
                  <to>
                    <xdr:col>2</xdr:col>
                    <xdr:colOff>361950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27" name="Check Box 198">
              <controlPr defaultSize="0" autoFill="0" autoLine="0" autoPict="0">
                <anchor moveWithCells="1">
                  <from>
                    <xdr:col>2</xdr:col>
                    <xdr:colOff>76200</xdr:colOff>
                    <xdr:row>38</xdr:row>
                    <xdr:rowOff>38100</xdr:rowOff>
                  </from>
                  <to>
                    <xdr:col>2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28" name="Check Box 199">
              <controlPr defaultSize="0" autoFill="0" autoLine="0" autoPict="0">
                <anchor moveWithCells="1">
                  <from>
                    <xdr:col>2</xdr:col>
                    <xdr:colOff>76200</xdr:colOff>
                    <xdr:row>39</xdr:row>
                    <xdr:rowOff>38100</xdr:rowOff>
                  </from>
                  <to>
                    <xdr:col>2</xdr:col>
                    <xdr:colOff>361950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29" name="Check Box 200">
              <controlPr defaultSize="0" autoFill="0" autoLine="0" autoPict="0">
                <anchor moveWithCells="1">
                  <from>
                    <xdr:col>2</xdr:col>
                    <xdr:colOff>76200</xdr:colOff>
                    <xdr:row>40</xdr:row>
                    <xdr:rowOff>38100</xdr:rowOff>
                  </from>
                  <to>
                    <xdr:col>2</xdr:col>
                    <xdr:colOff>361950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30" name="Check Box 201">
              <controlPr defaultSize="0" autoFill="0" autoLine="0" autoPict="0">
                <anchor moveWithCells="1">
                  <from>
                    <xdr:col>2</xdr:col>
                    <xdr:colOff>76200</xdr:colOff>
                    <xdr:row>41</xdr:row>
                    <xdr:rowOff>38100</xdr:rowOff>
                  </from>
                  <to>
                    <xdr:col>2</xdr:col>
                    <xdr:colOff>361950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31" name="Check Box 202">
              <controlPr defaultSize="0" autoFill="0" autoLine="0" autoPict="0">
                <anchor moveWithCells="1">
                  <from>
                    <xdr:col>2</xdr:col>
                    <xdr:colOff>76200</xdr:colOff>
                    <xdr:row>42</xdr:row>
                    <xdr:rowOff>38100</xdr:rowOff>
                  </from>
                  <to>
                    <xdr:col>2</xdr:col>
                    <xdr:colOff>361950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32" name="Check Box 203">
              <controlPr defaultSize="0" autoFill="0" autoLine="0" autoPict="0">
                <anchor moveWithCells="1">
                  <from>
                    <xdr:col>2</xdr:col>
                    <xdr:colOff>76200</xdr:colOff>
                    <xdr:row>43</xdr:row>
                    <xdr:rowOff>38100</xdr:rowOff>
                  </from>
                  <to>
                    <xdr:col>2</xdr:col>
                    <xdr:colOff>361950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33" name="Check Box 204">
              <controlPr defaultSize="0" autoFill="0" autoLine="0" autoPict="0">
                <anchor moveWithCells="1">
                  <from>
                    <xdr:col>2</xdr:col>
                    <xdr:colOff>76200</xdr:colOff>
                    <xdr:row>44</xdr:row>
                    <xdr:rowOff>38100</xdr:rowOff>
                  </from>
                  <to>
                    <xdr:col>2</xdr:col>
                    <xdr:colOff>361950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34" name="Check Box 205">
              <controlPr defaultSize="0" autoFill="0" autoLine="0" autoPict="0">
                <anchor moveWithCells="1">
                  <from>
                    <xdr:col>2</xdr:col>
                    <xdr:colOff>76200</xdr:colOff>
                    <xdr:row>45</xdr:row>
                    <xdr:rowOff>38100</xdr:rowOff>
                  </from>
                  <to>
                    <xdr:col>2</xdr:col>
                    <xdr:colOff>361950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35" name="Check Box 206">
              <controlPr defaultSize="0" autoFill="0" autoLine="0" autoPict="0">
                <anchor moveWithCells="1">
                  <from>
                    <xdr:col>2</xdr:col>
                    <xdr:colOff>76200</xdr:colOff>
                    <xdr:row>46</xdr:row>
                    <xdr:rowOff>38100</xdr:rowOff>
                  </from>
                  <to>
                    <xdr:col>2</xdr:col>
                    <xdr:colOff>361950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36" name="Check Box 207">
              <controlPr defaultSize="0" autoFill="0" autoLine="0" autoPict="0">
                <anchor moveWithCells="1">
                  <from>
                    <xdr:col>2</xdr:col>
                    <xdr:colOff>76200</xdr:colOff>
                    <xdr:row>47</xdr:row>
                    <xdr:rowOff>38100</xdr:rowOff>
                  </from>
                  <to>
                    <xdr:col>2</xdr:col>
                    <xdr:colOff>361950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37" name="Check Box 208">
              <controlPr defaultSize="0" autoFill="0" autoLine="0" autoPict="0">
                <anchor moveWithCells="1">
                  <from>
                    <xdr:col>2</xdr:col>
                    <xdr:colOff>76200</xdr:colOff>
                    <xdr:row>48</xdr:row>
                    <xdr:rowOff>38100</xdr:rowOff>
                  </from>
                  <to>
                    <xdr:col>2</xdr:col>
                    <xdr:colOff>361950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38" name="Check Box 209">
              <controlPr defaultSize="0" autoFill="0" autoLine="0" autoPict="0">
                <anchor moveWithCells="1">
                  <from>
                    <xdr:col>2</xdr:col>
                    <xdr:colOff>76200</xdr:colOff>
                    <xdr:row>49</xdr:row>
                    <xdr:rowOff>38100</xdr:rowOff>
                  </from>
                  <to>
                    <xdr:col>2</xdr:col>
                    <xdr:colOff>361950</xdr:colOff>
                    <xdr:row>49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39" name="Check Box 210">
              <controlPr defaultSize="0" autoFill="0" autoLine="0" autoPict="0">
                <anchor moveWithCells="1">
                  <from>
                    <xdr:col>2</xdr:col>
                    <xdr:colOff>76200</xdr:colOff>
                    <xdr:row>50</xdr:row>
                    <xdr:rowOff>38100</xdr:rowOff>
                  </from>
                  <to>
                    <xdr:col>2</xdr:col>
                    <xdr:colOff>361950</xdr:colOff>
                    <xdr:row>50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40" name="Check Box 211">
              <controlPr defaultSize="0" autoFill="0" autoLine="0" autoPict="0">
                <anchor moveWithCells="1">
                  <from>
                    <xdr:col>2</xdr:col>
                    <xdr:colOff>76200</xdr:colOff>
                    <xdr:row>51</xdr:row>
                    <xdr:rowOff>38100</xdr:rowOff>
                  </from>
                  <to>
                    <xdr:col>2</xdr:col>
                    <xdr:colOff>361950</xdr:colOff>
                    <xdr:row>51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41" name="Check Box 212">
              <controlPr defaultSize="0" autoFill="0" autoLine="0" autoPict="0">
                <anchor moveWithCells="1">
                  <from>
                    <xdr:col>2</xdr:col>
                    <xdr:colOff>76200</xdr:colOff>
                    <xdr:row>52</xdr:row>
                    <xdr:rowOff>38100</xdr:rowOff>
                  </from>
                  <to>
                    <xdr:col>2</xdr:col>
                    <xdr:colOff>361950</xdr:colOff>
                    <xdr:row>52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42" name="Check Box 213">
              <controlPr defaultSize="0" autoFill="0" autoLine="0" autoPict="0">
                <anchor moveWithCells="1">
                  <from>
                    <xdr:col>2</xdr:col>
                    <xdr:colOff>76200</xdr:colOff>
                    <xdr:row>53</xdr:row>
                    <xdr:rowOff>38100</xdr:rowOff>
                  </from>
                  <to>
                    <xdr:col>2</xdr:col>
                    <xdr:colOff>361950</xdr:colOff>
                    <xdr:row>53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43" name="Check Box 214">
              <controlPr defaultSize="0" autoFill="0" autoLine="0" autoPict="0">
                <anchor moveWithCells="1">
                  <from>
                    <xdr:col>2</xdr:col>
                    <xdr:colOff>76200</xdr:colOff>
                    <xdr:row>54</xdr:row>
                    <xdr:rowOff>38100</xdr:rowOff>
                  </from>
                  <to>
                    <xdr:col>2</xdr:col>
                    <xdr:colOff>361950</xdr:colOff>
                    <xdr:row>54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44" name="Check Box 215">
              <controlPr defaultSize="0" autoFill="0" autoLine="0" autoPict="0">
                <anchor moveWithCells="1">
                  <from>
                    <xdr:col>2</xdr:col>
                    <xdr:colOff>76200</xdr:colOff>
                    <xdr:row>55</xdr:row>
                    <xdr:rowOff>38100</xdr:rowOff>
                  </from>
                  <to>
                    <xdr:col>2</xdr:col>
                    <xdr:colOff>361950</xdr:colOff>
                    <xdr:row>55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45" name="Check Box 216">
              <controlPr defaultSize="0" autoFill="0" autoLine="0" autoPict="0">
                <anchor moveWithCells="1">
                  <from>
                    <xdr:col>2</xdr:col>
                    <xdr:colOff>76200</xdr:colOff>
                    <xdr:row>56</xdr:row>
                    <xdr:rowOff>38100</xdr:rowOff>
                  </from>
                  <to>
                    <xdr:col>2</xdr:col>
                    <xdr:colOff>361950</xdr:colOff>
                    <xdr:row>56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46" name="Check Box 217">
              <controlPr defaultSize="0" autoFill="0" autoLine="0" autoPict="0">
                <anchor moveWithCells="1">
                  <from>
                    <xdr:col>2</xdr:col>
                    <xdr:colOff>76200</xdr:colOff>
                    <xdr:row>57</xdr:row>
                    <xdr:rowOff>38100</xdr:rowOff>
                  </from>
                  <to>
                    <xdr:col>2</xdr:col>
                    <xdr:colOff>361950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47" name="Check Box 218">
              <controlPr defaultSize="0" autoFill="0" autoLine="0" autoPict="0">
                <anchor moveWithCells="1">
                  <from>
                    <xdr:col>2</xdr:col>
                    <xdr:colOff>76200</xdr:colOff>
                    <xdr:row>58</xdr:row>
                    <xdr:rowOff>38100</xdr:rowOff>
                  </from>
                  <to>
                    <xdr:col>2</xdr:col>
                    <xdr:colOff>361950</xdr:colOff>
                    <xdr:row>58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48" name="Check Box 219">
              <controlPr defaultSize="0" autoFill="0" autoLine="0" autoPict="0">
                <anchor moveWithCells="1">
                  <from>
                    <xdr:col>2</xdr:col>
                    <xdr:colOff>76200</xdr:colOff>
                    <xdr:row>59</xdr:row>
                    <xdr:rowOff>38100</xdr:rowOff>
                  </from>
                  <to>
                    <xdr:col>2</xdr:col>
                    <xdr:colOff>361950</xdr:colOff>
                    <xdr:row>59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49" name="Button 221">
              <controlPr defaultSize="0" print="0" autoFill="0" autoPict="0" macro="[0]!Schedule_Assessment">
                <anchor moveWithCells="1">
                  <from>
                    <xdr:col>25</xdr:col>
                    <xdr:colOff>323850</xdr:colOff>
                    <xdr:row>14</xdr:row>
                    <xdr:rowOff>2743200</xdr:rowOff>
                  </from>
                  <to>
                    <xdr:col>27</xdr:col>
                    <xdr:colOff>133350</xdr:colOff>
                    <xdr:row>14</xdr:row>
                    <xdr:rowOff>3571875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9928EEC-6B32-4B1D-A840-BE91B12C1B50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O6 S6 S9 O9 O12 S12</xm:sqref>
        </x14:conditionalFormatting>
        <x14:conditionalFormatting xmlns:xm="http://schemas.microsoft.com/office/excel/2006/main">
          <x14:cfRule type="expression" priority="49" id="{96BEC0D8-EF10-4D84-AE5A-403087465591}">
            <xm:f>'HIDE CALCULATIONS'!$A$17=TRUE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B17:N17</xm:sqref>
        </x14:conditionalFormatting>
        <x14:conditionalFormatting xmlns:xm="http://schemas.microsoft.com/office/excel/2006/main">
          <x14:cfRule type="expression" priority="50" id="{57083472-E8EF-4AAB-94A2-23E63727DFAB}">
            <xm:f>'HIDE CALCULATIONS'!$A$18=TRUE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B18:N18</xm:sqref>
        </x14:conditionalFormatting>
        <x14:conditionalFormatting xmlns:xm="http://schemas.microsoft.com/office/excel/2006/main">
          <x14:cfRule type="expression" priority="51" id="{35CC01F5-2938-4714-82A0-97A181771AE2}">
            <xm:f>'HIDE CALCULATIONS'!$A$19=TRUE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B19:N19</xm:sqref>
        </x14:conditionalFormatting>
        <x14:conditionalFormatting xmlns:xm="http://schemas.microsoft.com/office/excel/2006/main">
          <x14:cfRule type="expression" priority="52" id="{8EBA5624-9188-40F7-897C-AA15A0FB6AF1}">
            <xm:f>'HIDE CALCULATIONS'!$A$20=TRUE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B20:N20</xm:sqref>
        </x14:conditionalFormatting>
        <x14:conditionalFormatting xmlns:xm="http://schemas.microsoft.com/office/excel/2006/main">
          <x14:cfRule type="expression" priority="53" id="{3AEC0B00-19B2-412C-9745-1DD1409A6567}">
            <xm:f>'HIDE CALCULATIONS'!$A$21=TRUE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B21:N21</xm:sqref>
        </x14:conditionalFormatting>
        <x14:conditionalFormatting xmlns:xm="http://schemas.microsoft.com/office/excel/2006/main">
          <x14:cfRule type="expression" priority="54" id="{35324475-1B42-47B0-9009-91E204268453}">
            <xm:f>'HIDE CALCULATIONS'!$A$22=TRUE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B22:N22</xm:sqref>
        </x14:conditionalFormatting>
        <x14:conditionalFormatting xmlns:xm="http://schemas.microsoft.com/office/excel/2006/main">
          <x14:cfRule type="expression" priority="55" id="{7FB7A49E-2717-4F2D-A0AB-E81E3B41EE38}">
            <xm:f>'HIDE CALCULATIONS'!$A$23=TRUE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B23:N23</xm:sqref>
        </x14:conditionalFormatting>
        <x14:conditionalFormatting xmlns:xm="http://schemas.microsoft.com/office/excel/2006/main">
          <x14:cfRule type="expression" priority="56" id="{E6FA5E8C-05AE-4277-93FA-8CBCA569260B}">
            <xm:f>'HIDE CALCULATIONS'!$A$24=TRUE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B24:N24</xm:sqref>
        </x14:conditionalFormatting>
        <x14:conditionalFormatting xmlns:xm="http://schemas.microsoft.com/office/excel/2006/main">
          <x14:cfRule type="expression" priority="65" id="{4964F6AD-4703-47FA-BD22-CFA017AB6092}">
            <xm:f>'HIDE CALCULATIONS'!$A$25=TRUE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B25:N25</xm:sqref>
        </x14:conditionalFormatting>
        <x14:conditionalFormatting xmlns:xm="http://schemas.microsoft.com/office/excel/2006/main">
          <x14:cfRule type="expression" priority="46" id="{921C5E05-CE40-4DCB-9012-1FDDF5314C7A}">
            <xm:f>'HIDE CALCULATIONS'!$A$26=TRUE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B26:N26 M27:M61</xm:sqref>
        </x14:conditionalFormatting>
        <x14:conditionalFormatting xmlns:xm="http://schemas.microsoft.com/office/excel/2006/main">
          <x14:cfRule type="expression" priority="45" id="{9009DE8A-B7A3-45B8-85A9-CB7494CBFABF}">
            <xm:f>'HIDE CALCULATIONS'!$A$27=TRUE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B27:L27 N27</xm:sqref>
        </x14:conditionalFormatting>
        <x14:conditionalFormatting xmlns:xm="http://schemas.microsoft.com/office/excel/2006/main">
          <x14:cfRule type="expression" priority="43" id="{4CD5FB98-256D-4158-92B2-4AEEE62B1E8B}">
            <xm:f>'HIDE CALCULATIONS'!$A$29=TRUE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B28:C28 N28</xm:sqref>
        </x14:conditionalFormatting>
        <x14:conditionalFormatting xmlns:xm="http://schemas.microsoft.com/office/excel/2006/main">
          <x14:cfRule type="expression" priority="42" id="{D2FA9ED7-2A97-48EF-A101-846BF5A9120A}">
            <xm:f>'HIDE CALCULATIONS'!$A$30=TRUE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B29:C29 N29 D27:L27</xm:sqref>
        </x14:conditionalFormatting>
        <x14:conditionalFormatting xmlns:xm="http://schemas.microsoft.com/office/excel/2006/main">
          <x14:cfRule type="expression" priority="41" id="{D5AE0099-9C70-4506-86F1-0BBFC7CBE7B2}">
            <xm:f>'HIDE CALCULATIONS'!$A$31=TRUE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B30:C30 N30</xm:sqref>
        </x14:conditionalFormatting>
        <x14:conditionalFormatting xmlns:xm="http://schemas.microsoft.com/office/excel/2006/main">
          <x14:cfRule type="expression" priority="40" id="{48B4A231-B2BF-4987-9311-BE4F0CB75C43}">
            <xm:f>'HIDE CALCULATIONS'!$A$32=TRUE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B31:C31 N31</xm:sqref>
        </x14:conditionalFormatting>
        <x14:conditionalFormatting xmlns:xm="http://schemas.microsoft.com/office/excel/2006/main">
          <x14:cfRule type="expression" priority="39" id="{F08A5448-7D2B-4203-809B-DB15BA568924}">
            <xm:f>'HIDE CALCULATIONS'!$A$33=TRUE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B32:C32 N32</xm:sqref>
        </x14:conditionalFormatting>
        <x14:conditionalFormatting xmlns:xm="http://schemas.microsoft.com/office/excel/2006/main">
          <x14:cfRule type="expression" priority="37" id="{B8689B3D-83DB-4A9E-A7D8-EBD8AA04F4F0}">
            <xm:f>'HIDE CALCULATIONS'!$A$35=TRUE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B33:C33 N33 D27:L27</xm:sqref>
        </x14:conditionalFormatting>
        <x14:conditionalFormatting xmlns:xm="http://schemas.microsoft.com/office/excel/2006/main">
          <x14:cfRule type="expression" priority="33" id="{50F4F407-8D3E-4FD9-9B45-2F8D85868B7B}">
            <xm:f>'HIDE CALCULATIONS'!$A$38=TRUE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B34:C34 N34</xm:sqref>
        </x14:conditionalFormatting>
        <x14:conditionalFormatting xmlns:xm="http://schemas.microsoft.com/office/excel/2006/main">
          <x14:cfRule type="expression" priority="32" id="{B22BAF3E-1354-41DE-8E11-BB454FC6DB09}">
            <xm:f>'HIDE CALCULATIONS'!$A$39=TRUE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B35:C35 N35 D28:L28</xm:sqref>
        </x14:conditionalFormatting>
        <x14:conditionalFormatting xmlns:xm="http://schemas.microsoft.com/office/excel/2006/main">
          <x14:cfRule type="expression" priority="30" id="{FB25A58D-2A73-4C0D-A4EE-D61C61F7DAF4}">
            <xm:f>'HIDE CALCULATIONS'!$A$41=TRUE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B36:C36 N36 D29:L29</xm:sqref>
        </x14:conditionalFormatting>
        <x14:conditionalFormatting xmlns:xm="http://schemas.microsoft.com/office/excel/2006/main">
          <x14:cfRule type="expression" priority="28" id="{5A5FFACA-5296-418F-BBA5-15D1D4C8A7BF}">
            <xm:f>'HIDE CALCULATIONS'!$A$43=TRUE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B37:C37 N37 D30:L30</xm:sqref>
        </x14:conditionalFormatting>
        <x14:conditionalFormatting xmlns:xm="http://schemas.microsoft.com/office/excel/2006/main">
          <x14:cfRule type="expression" priority="27" id="{AE192948-8FD6-47AF-940A-739CCC5DFA44}">
            <xm:f>'HIDE CALCULATIONS'!$A$44=TRUE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B38:C38 N38 D31:L31</xm:sqref>
        </x14:conditionalFormatting>
        <x14:conditionalFormatting xmlns:xm="http://schemas.microsoft.com/office/excel/2006/main">
          <x14:cfRule type="expression" priority="26" id="{031F370A-4426-44E8-8861-EDECA0DFA3A4}">
            <xm:f>'HIDE CALCULATIONS'!$A$45=TRUE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B39:C39 N39 D32:L32</xm:sqref>
        </x14:conditionalFormatting>
        <x14:conditionalFormatting xmlns:xm="http://schemas.microsoft.com/office/excel/2006/main">
          <x14:cfRule type="expression" priority="25" id="{0350A896-0AD7-4B7D-81C2-0586A7654550}">
            <xm:f>'HIDE CALCULATIONS'!$A$46=TRUE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B40:C40 N40 D33:L33</xm:sqref>
        </x14:conditionalFormatting>
        <x14:conditionalFormatting xmlns:xm="http://schemas.microsoft.com/office/excel/2006/main">
          <x14:cfRule type="expression" priority="24" id="{07CCF0D4-7670-461D-9790-3E898B8F68A8}">
            <xm:f>'HIDE CALCULATIONS'!$A$47=TRUE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B41:C41 N41 D34:L34</xm:sqref>
        </x14:conditionalFormatting>
        <x14:conditionalFormatting xmlns:xm="http://schemas.microsoft.com/office/excel/2006/main">
          <x14:cfRule type="expression" priority="23" id="{79E15931-2B5A-467E-BDCB-CB1F86243466}">
            <xm:f>'HIDE CALCULATIONS'!$A$48=TRUE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B42:C42 N42 D35:L35</xm:sqref>
        </x14:conditionalFormatting>
        <x14:conditionalFormatting xmlns:xm="http://schemas.microsoft.com/office/excel/2006/main">
          <x14:cfRule type="expression" priority="22" id="{F5312851-5E80-44E6-814A-90A93648A178}">
            <xm:f>'HIDE CALCULATIONS'!$A$49=TRUE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B43:C43 N43 D36:L36</xm:sqref>
        </x14:conditionalFormatting>
        <x14:conditionalFormatting xmlns:xm="http://schemas.microsoft.com/office/excel/2006/main">
          <x14:cfRule type="expression" priority="21" id="{99F014F4-0AF9-45B7-9C77-9075D369C86B}">
            <xm:f>'HIDE CALCULATIONS'!$A$50=TRUE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B44:C44 N44 D37:L37</xm:sqref>
        </x14:conditionalFormatting>
        <x14:conditionalFormatting xmlns:xm="http://schemas.microsoft.com/office/excel/2006/main">
          <x14:cfRule type="expression" priority="20" id="{E9B6A11D-B98B-4BD7-915D-4F1B26B681C1}">
            <xm:f>'HIDE CALCULATIONS'!$A$51=TRUE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B45:C45 N45 D38:L38</xm:sqref>
        </x14:conditionalFormatting>
        <x14:conditionalFormatting xmlns:xm="http://schemas.microsoft.com/office/excel/2006/main">
          <x14:cfRule type="expression" priority="19" id="{05E9BC02-1520-46C5-A5D3-04178D37799C}">
            <xm:f>'HIDE CALCULATIONS'!$A$52=TRUE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B46:C46 N46 D39:L39</xm:sqref>
        </x14:conditionalFormatting>
        <x14:conditionalFormatting xmlns:xm="http://schemas.microsoft.com/office/excel/2006/main">
          <x14:cfRule type="expression" priority="18" id="{9EAE51CB-0146-42D0-A3E0-F929E75C4C15}">
            <xm:f>'HIDE CALCULATIONS'!$A$53=TRUE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B47:C47 N47 D40:L40</xm:sqref>
        </x14:conditionalFormatting>
        <x14:conditionalFormatting xmlns:xm="http://schemas.microsoft.com/office/excel/2006/main">
          <x14:cfRule type="expression" priority="17" id="{CAD12D59-C080-4043-8823-9F69A090F5AD}">
            <xm:f>'HIDE CALCULATIONS'!$A$54=TRUE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B48:C48 N48 D41:L41</xm:sqref>
        </x14:conditionalFormatting>
        <x14:conditionalFormatting xmlns:xm="http://schemas.microsoft.com/office/excel/2006/main">
          <x14:cfRule type="expression" priority="16" id="{043DB579-B21A-4E07-BECC-51D0EAD8A4B6}">
            <xm:f>'HIDE CALCULATIONS'!$A$55=TRUE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B49:C49 N49 D42:L42</xm:sqref>
        </x14:conditionalFormatting>
        <x14:conditionalFormatting xmlns:xm="http://schemas.microsoft.com/office/excel/2006/main">
          <x14:cfRule type="expression" priority="15" id="{719E68B5-4D9E-46E3-94CD-3DABB8081434}">
            <xm:f>'HIDE CALCULATIONS'!$A$56=TRUE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B50:C50 N50 D43:L43</xm:sqref>
        </x14:conditionalFormatting>
        <x14:conditionalFormatting xmlns:xm="http://schemas.microsoft.com/office/excel/2006/main">
          <x14:cfRule type="expression" priority="14" id="{D89FE1BD-7C9C-416B-8DF0-03713189A250}">
            <xm:f>'HIDE CALCULATIONS'!$A$57=TRUE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B51:C51 N51 D44:L44</xm:sqref>
        </x14:conditionalFormatting>
        <x14:conditionalFormatting xmlns:xm="http://schemas.microsoft.com/office/excel/2006/main">
          <x14:cfRule type="expression" priority="13" id="{5D98CADF-A5C6-455A-A816-CB1580606872}">
            <xm:f>'HIDE CALCULATIONS'!$A$58=TRUE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B52:C52 N52 D45:L45</xm:sqref>
        </x14:conditionalFormatting>
        <x14:conditionalFormatting xmlns:xm="http://schemas.microsoft.com/office/excel/2006/main">
          <x14:cfRule type="expression" priority="12" id="{B99645E4-6183-4CF2-A8F7-75014D9C5230}">
            <xm:f>'HIDE CALCULATIONS'!$A$59=TRUE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B53:C53 N53 D46:L46</xm:sqref>
        </x14:conditionalFormatting>
        <x14:conditionalFormatting xmlns:xm="http://schemas.microsoft.com/office/excel/2006/main">
          <x14:cfRule type="expression" priority="11" id="{530944F7-9663-45D1-926B-2ECA6DB7E772}">
            <xm:f>'HIDE CALCULATIONS'!$A$60=TRUE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B54:C54 N54 D47:L47</xm:sqref>
        </x14:conditionalFormatting>
        <x14:conditionalFormatting xmlns:xm="http://schemas.microsoft.com/office/excel/2006/main">
          <x14:cfRule type="expression" priority="10" id="{BD00B137-4A9D-4A38-ABA7-5803AC7C818C}">
            <xm:f>'HIDE CALCULATIONS'!$A$61=TRUE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B55:C55 N55 D48:L48</xm:sqref>
        </x14:conditionalFormatting>
        <x14:conditionalFormatting xmlns:xm="http://schemas.microsoft.com/office/excel/2006/main">
          <x14:cfRule type="expression" priority="9" id="{DA6A2B16-2763-4EB7-98D2-324B586D8E8C}">
            <xm:f>'HIDE CALCULATIONS'!$A$62=TRUE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B56:C56 N56 D49:L49</xm:sqref>
        </x14:conditionalFormatting>
        <x14:conditionalFormatting xmlns:xm="http://schemas.microsoft.com/office/excel/2006/main">
          <x14:cfRule type="expression" priority="8" id="{4134C7F6-691F-4B7C-805B-12AE54654FB4}">
            <xm:f>'HIDE CALCULATIONS'!$A$63=TRUE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B57:C57 N57 D50:L50</xm:sqref>
        </x14:conditionalFormatting>
        <x14:conditionalFormatting xmlns:xm="http://schemas.microsoft.com/office/excel/2006/main">
          <x14:cfRule type="expression" priority="7" id="{287A9E21-4AA2-487A-96EC-D71CF20BE3B2}">
            <xm:f>'HIDE CALCULATIONS'!$A$64=TRUE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B58:C58 N58 D51:L51</xm:sqref>
        </x14:conditionalFormatting>
        <x14:conditionalFormatting xmlns:xm="http://schemas.microsoft.com/office/excel/2006/main">
          <x14:cfRule type="expression" priority="6" id="{4DB30FCE-3A77-4479-BEE1-1DEBB1B20B8D}">
            <xm:f>'HIDE CALCULATIONS'!$A$65=TRUE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B59:C59 N59 D52:L52</xm:sqref>
        </x14:conditionalFormatting>
        <x14:conditionalFormatting xmlns:xm="http://schemas.microsoft.com/office/excel/2006/main">
          <x14:cfRule type="expression" priority="5" id="{F1226DE0-C81A-4E38-BD6C-3516218CDA19}">
            <xm:f>'HIDE CALCULATIONS'!$A$66=TRUE</xm:f>
            <x14:dxf>
              <font>
                <strike/>
                <color rgb="FF999B84"/>
              </font>
              <fill>
                <patternFill patternType="solid">
                  <fgColor rgb="FFF4EEED"/>
                  <bgColor rgb="FFF4EEED"/>
                </patternFill>
              </fill>
            </x14:dxf>
          </x14:cfRule>
          <xm:sqref>B60:C60 N60 D53:L53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6CFD6-2893-475B-9FED-4A8D00D2F713}">
  <sheetPr codeName="Sheet3"/>
  <dimension ref="A1:H29"/>
  <sheetViews>
    <sheetView view="pageLayout" zoomScaleNormal="100" workbookViewId="0">
      <selection activeCell="H6" sqref="H6"/>
    </sheetView>
  </sheetViews>
  <sheetFormatPr defaultColWidth="9.140625" defaultRowHeight="14.25" x14ac:dyDescent="0.2"/>
  <cols>
    <col min="1" max="1" width="10.28515625" style="102" customWidth="1"/>
    <col min="2" max="8" width="11.7109375" style="102" customWidth="1"/>
    <col min="9" max="16384" width="9.140625" style="102"/>
  </cols>
  <sheetData>
    <row r="1" spans="1:8" ht="15" customHeight="1" x14ac:dyDescent="0.2">
      <c r="C1" s="250">
        <v>45613</v>
      </c>
      <c r="D1" s="252"/>
      <c r="E1" s="250">
        <v>45620</v>
      </c>
      <c r="F1" s="251"/>
    </row>
    <row r="2" spans="1:8" ht="15" customHeight="1" x14ac:dyDescent="0.2">
      <c r="B2" s="107"/>
      <c r="C2" s="252"/>
      <c r="D2" s="252"/>
      <c r="E2" s="251"/>
      <c r="F2" s="251"/>
      <c r="G2" s="107"/>
      <c r="H2" s="107"/>
    </row>
    <row r="3" spans="1:8" ht="15" customHeight="1" x14ac:dyDescent="0.2">
      <c r="B3" s="107"/>
      <c r="C3" s="109"/>
      <c r="D3" s="109"/>
      <c r="E3" s="108"/>
      <c r="F3" s="108"/>
      <c r="G3" s="107"/>
      <c r="H3" s="107"/>
    </row>
    <row r="4" spans="1:8" ht="15" x14ac:dyDescent="0.2">
      <c r="B4" s="106">
        <f>C1</f>
        <v>45613</v>
      </c>
      <c r="C4" s="106">
        <f t="shared" ref="C4:H4" si="0">B4+1</f>
        <v>45614</v>
      </c>
      <c r="D4" s="106">
        <f t="shared" si="0"/>
        <v>45615</v>
      </c>
      <c r="E4" s="106">
        <f t="shared" si="0"/>
        <v>45616</v>
      </c>
      <c r="F4" s="106">
        <f t="shared" si="0"/>
        <v>45617</v>
      </c>
      <c r="G4" s="106">
        <f t="shared" si="0"/>
        <v>45618</v>
      </c>
      <c r="H4" s="106">
        <f t="shared" si="0"/>
        <v>45619</v>
      </c>
    </row>
    <row r="5" spans="1:8" ht="15" x14ac:dyDescent="0.25">
      <c r="A5" s="105" t="s">
        <v>65</v>
      </c>
      <c r="B5" s="104" t="s">
        <v>64</v>
      </c>
      <c r="C5" s="104" t="s">
        <v>63</v>
      </c>
      <c r="D5" s="104" t="s">
        <v>62</v>
      </c>
      <c r="E5" s="104" t="s">
        <v>61</v>
      </c>
      <c r="F5" s="104" t="s">
        <v>60</v>
      </c>
      <c r="G5" s="104" t="s">
        <v>59</v>
      </c>
      <c r="H5" s="104" t="s">
        <v>58</v>
      </c>
    </row>
    <row r="6" spans="1:8" x14ac:dyDescent="0.2">
      <c r="A6" s="103">
        <v>0.33333333333333331</v>
      </c>
      <c r="B6" s="102" t="str">
        <f>IFERROR(INDEX(DASHBOARD!$D$17:$D$99, MATCH($B$4, DASHBOARD!$K$17:$K$99, 0)), "")</f>
        <v/>
      </c>
      <c r="C6" s="102" t="str">
        <f>IFERROR(INDEX(DASHBOARD!$D$17:$D$99, MATCH($C$4, DASHBOARD!$K$17:$K$99, 0)), "")</f>
        <v>Assessment</v>
      </c>
      <c r="D6" s="102" t="str">
        <f>IFERROR(INDEX(DASHBOARD!$D$17:$D$99, MATCH($D$4, DASHBOARD!$K$17:$K$99, 0)), "")</f>
        <v>Group Term Project Milestone 2</v>
      </c>
      <c r="E6" s="102" t="str">
        <f>IFERROR(INDEX(DASHBOARD!$D$17:$D$99, MATCH($E$4, DASHBOARD!$K$17:$K$99, 0)), "")</f>
        <v>CS assignment</v>
      </c>
      <c r="F6" s="102" t="str">
        <f>IFERROR(INDEX(DASHBOARD!$D$17:$D$99, MATCH($F$4, DASHBOARD!$K$17:$K$99, 0)), "")</f>
        <v/>
      </c>
      <c r="G6" s="102" t="str">
        <f>IFERROR(INDEX(DASHBOARD!$D$17:$D$99, MATCH($G$4, DASHBOARD!$K$17:$K$99, 0)), "")</f>
        <v>CS Quiz</v>
      </c>
      <c r="H6" s="102" t="str">
        <f>IFERROR(INDEX(DASHBOARD!$D$17:$D$99, MATCH($H$4, DASHBOARD!$K$17:$K$99, 0)), "")</f>
        <v>calc tutorial</v>
      </c>
    </row>
    <row r="7" spans="1:8" x14ac:dyDescent="0.2">
      <c r="A7" s="103">
        <v>0.375</v>
      </c>
    </row>
    <row r="8" spans="1:8" x14ac:dyDescent="0.2">
      <c r="A8" s="103">
        <v>0.41666666666666702</v>
      </c>
    </row>
    <row r="9" spans="1:8" x14ac:dyDescent="0.2">
      <c r="A9" s="103">
        <v>0.45833333333333298</v>
      </c>
    </row>
    <row r="10" spans="1:8" x14ac:dyDescent="0.2">
      <c r="A10" s="103">
        <v>0.5</v>
      </c>
    </row>
    <row r="11" spans="1:8" x14ac:dyDescent="0.2">
      <c r="A11" s="103">
        <v>0.54166666666666696</v>
      </c>
    </row>
    <row r="12" spans="1:8" x14ac:dyDescent="0.2">
      <c r="A12" s="103">
        <v>0.58333333333333304</v>
      </c>
    </row>
    <row r="13" spans="1:8" x14ac:dyDescent="0.2">
      <c r="A13" s="103">
        <v>0.625</v>
      </c>
    </row>
    <row r="14" spans="1:8" x14ac:dyDescent="0.2">
      <c r="A14" s="103">
        <v>0.66666666666666696</v>
      </c>
    </row>
    <row r="15" spans="1:8" x14ac:dyDescent="0.2">
      <c r="A15" s="103">
        <v>0.70833333333333304</v>
      </c>
    </row>
    <row r="16" spans="1:8" x14ac:dyDescent="0.2">
      <c r="A16" s="103">
        <v>0.75</v>
      </c>
    </row>
    <row r="17" spans="1:1" x14ac:dyDescent="0.2">
      <c r="A17" s="103">
        <v>0.79166666666666696</v>
      </c>
    </row>
    <row r="18" spans="1:1" x14ac:dyDescent="0.2">
      <c r="A18" s="103">
        <v>0.83333333333333304</v>
      </c>
    </row>
    <row r="19" spans="1:1" x14ac:dyDescent="0.2">
      <c r="A19" s="103">
        <v>0.875</v>
      </c>
    </row>
    <row r="20" spans="1:1" x14ac:dyDescent="0.2">
      <c r="A20" s="103">
        <v>0.91666666666666696</v>
      </c>
    </row>
    <row r="21" spans="1:1" x14ac:dyDescent="0.2">
      <c r="A21" s="103">
        <v>0.95833333333333304</v>
      </c>
    </row>
    <row r="22" spans="1:1" x14ac:dyDescent="0.2">
      <c r="A22" s="103">
        <v>1</v>
      </c>
    </row>
    <row r="23" spans="1:1" x14ac:dyDescent="0.2">
      <c r="A23" s="103">
        <v>1.0416666666666701</v>
      </c>
    </row>
    <row r="24" spans="1:1" x14ac:dyDescent="0.2">
      <c r="A24" s="103">
        <v>1.0833333333333299</v>
      </c>
    </row>
    <row r="25" spans="1:1" x14ac:dyDescent="0.2">
      <c r="A25" s="103">
        <v>1.125</v>
      </c>
    </row>
    <row r="26" spans="1:1" x14ac:dyDescent="0.2">
      <c r="A26" s="103">
        <v>1.1666666666666701</v>
      </c>
    </row>
    <row r="27" spans="1:1" x14ac:dyDescent="0.2">
      <c r="A27" s="103">
        <v>1.2083333333333299</v>
      </c>
    </row>
    <row r="28" spans="1:1" x14ac:dyDescent="0.2">
      <c r="A28" s="103">
        <v>1.25</v>
      </c>
    </row>
    <row r="29" spans="1:1" x14ac:dyDescent="0.2">
      <c r="A29" s="103">
        <v>1.2916666666666701</v>
      </c>
    </row>
  </sheetData>
  <mergeCells count="2">
    <mergeCell ref="E1:F2"/>
    <mergeCell ref="C1:D2"/>
  </mergeCells>
  <pageMargins left="0.375" right="1" top="1" bottom="1" header="0.5" footer="0.5"/>
  <pageSetup orientation="portrait" r:id="rId1"/>
  <headerFooter>
    <oddHeader xml:space="preserve">&amp;C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DBF87-2E3B-42B3-B121-DB5DBB42D32D}">
  <sheetPr codeName="Sheet4"/>
  <dimension ref="A1:T22"/>
  <sheetViews>
    <sheetView zoomScale="85" zoomScaleNormal="85" workbookViewId="0">
      <selection activeCell="G3" sqref="G3"/>
    </sheetView>
  </sheetViews>
  <sheetFormatPr defaultColWidth="11.7109375" defaultRowHeight="12.75" x14ac:dyDescent="0.2"/>
  <cols>
    <col min="1" max="1" width="3.7109375" style="95" customWidth="1"/>
    <col min="2" max="4" width="18.7109375" style="99" customWidth="1"/>
    <col min="5" max="5" width="3.7109375" style="101" customWidth="1"/>
    <col min="6" max="8" width="18.7109375" style="99" customWidth="1"/>
    <col min="9" max="9" width="3.7109375" style="101" customWidth="1"/>
    <col min="10" max="12" width="18.7109375" style="99" customWidth="1"/>
    <col min="13" max="13" width="3.7109375" style="101" customWidth="1"/>
    <col min="14" max="16" width="18.7109375" style="99" customWidth="1"/>
    <col min="17" max="17" width="3.7109375" style="101" customWidth="1"/>
    <col min="18" max="20" width="18.7109375" style="99" customWidth="1"/>
    <col min="21" max="16384" width="11.7109375" style="95"/>
  </cols>
  <sheetData>
    <row r="1" spans="1:20" x14ac:dyDescent="0.2"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</row>
    <row r="2" spans="1:20" ht="15" x14ac:dyDescent="0.25">
      <c r="B2" s="253" t="s">
        <v>5</v>
      </c>
      <c r="C2" s="253"/>
      <c r="D2" s="253"/>
      <c r="E2" s="95"/>
      <c r="F2" s="254" t="s">
        <v>18</v>
      </c>
      <c r="G2" s="254"/>
      <c r="H2" s="254"/>
      <c r="I2" s="95"/>
      <c r="J2" s="255" t="s">
        <v>19</v>
      </c>
      <c r="K2" s="255"/>
      <c r="L2" s="255"/>
      <c r="M2" s="95"/>
      <c r="N2" s="256" t="s">
        <v>8</v>
      </c>
      <c r="O2" s="256"/>
      <c r="P2" s="256"/>
      <c r="Q2" s="95"/>
      <c r="R2" s="257" t="s">
        <v>6</v>
      </c>
      <c r="S2" s="257"/>
      <c r="T2" s="257"/>
    </row>
    <row r="3" spans="1:20" ht="15" x14ac:dyDescent="0.2">
      <c r="A3" s="96"/>
      <c r="B3" s="97"/>
      <c r="C3" s="98" t="str" cm="1">
        <f t="array" ref="C3:C9">_xlfn._xlws.FILTER(DASHBOARD!D17:D1048576, (DASHBOARD!I17:I1048576=B2), "")</f>
        <v>Lin alg</v>
      </c>
      <c r="D3" s="98"/>
      <c r="E3" s="100"/>
      <c r="F3" s="97"/>
      <c r="G3" s="98" t="str" cm="1">
        <f t="array" ref="G3">_xlfn._xlws.FILTER(DASHBOARD!D17:D1048576, (DASHBOARD!I17:I1048576=F2), "")</f>
        <v/>
      </c>
      <c r="H3" s="98"/>
      <c r="I3" s="100"/>
      <c r="J3" s="97"/>
      <c r="K3" s="98" t="str" cm="1">
        <f t="array" ref="K3:K4">_xlfn._xlws.FILTER(DASHBOARD!D17:D1048576, (DASHBOARD!I17:I1048576=J2), "")</f>
        <v>calc tutorial</v>
      </c>
      <c r="L3" s="98"/>
      <c r="N3" s="97"/>
      <c r="O3" s="98" t="str" cm="1">
        <f t="array" ref="O3">_xlfn._xlws.FILTER(DASHBOARD!D17:D1048576, (DASHBOARD!I17:I1048576=N2), "")</f>
        <v/>
      </c>
      <c r="P3" s="98"/>
      <c r="R3" s="97"/>
      <c r="S3" s="98" t="str" cm="1">
        <f t="array" ref="S3:S5">_xlfn._xlws.FILTER(DASHBOARD!D17:D1048576, (DASHBOARD!I17:I1048576=R2), "")</f>
        <v>chem tutorial</v>
      </c>
      <c r="T3" s="98"/>
    </row>
    <row r="4" spans="1:20" ht="15" x14ac:dyDescent="0.2">
      <c r="A4" s="96"/>
      <c r="B4" s="97"/>
      <c r="C4" s="98" t="str">
        <v>Individual Term Project</v>
      </c>
      <c r="D4" s="98"/>
      <c r="E4" s="100"/>
      <c r="F4" s="97"/>
      <c r="G4" s="98"/>
      <c r="H4" s="98"/>
      <c r="I4" s="100"/>
      <c r="J4" s="97"/>
      <c r="K4" s="98" t="str">
        <v>CS assignment</v>
      </c>
      <c r="L4" s="98"/>
      <c r="N4" s="97"/>
      <c r="O4" s="98"/>
      <c r="P4" s="98"/>
      <c r="R4" s="97"/>
      <c r="S4" s="98" t="str">
        <v>CS Quiz</v>
      </c>
      <c r="T4" s="98"/>
    </row>
    <row r="5" spans="1:20" ht="15" x14ac:dyDescent="0.2">
      <c r="A5" s="96"/>
      <c r="B5" s="97"/>
      <c r="C5" s="98" t="str">
        <v>Group Term Project Milestone 2</v>
      </c>
      <c r="D5" s="98"/>
      <c r="E5" s="100"/>
      <c r="F5" s="97"/>
      <c r="G5" s="98"/>
      <c r="H5" s="98"/>
      <c r="I5" s="100"/>
      <c r="J5" s="97"/>
      <c r="K5" s="98"/>
      <c r="L5" s="98"/>
      <c r="N5" s="97"/>
      <c r="O5" s="98"/>
      <c r="P5" s="98"/>
      <c r="R5" s="97"/>
      <c r="S5" s="98" t="str">
        <v>Group Term Project Milestone 3</v>
      </c>
      <c r="T5" s="98"/>
    </row>
    <row r="6" spans="1:20" ht="15" x14ac:dyDescent="0.2">
      <c r="A6" s="96"/>
      <c r="B6" s="97"/>
      <c r="C6" s="98" t="str">
        <v>Calc tutorial 1</v>
      </c>
      <c r="D6" s="98"/>
      <c r="E6" s="100"/>
      <c r="F6" s="97"/>
      <c r="G6" s="98"/>
      <c r="H6" s="98"/>
      <c r="I6" s="100"/>
      <c r="J6" s="97"/>
      <c r="K6" s="98"/>
      <c r="L6" s="98"/>
      <c r="N6" s="97"/>
      <c r="O6" s="98"/>
      <c r="P6" s="98"/>
      <c r="R6" s="97"/>
      <c r="S6" s="98"/>
      <c r="T6" s="98"/>
    </row>
    <row r="7" spans="1:20" ht="15" x14ac:dyDescent="0.2">
      <c r="A7" s="96"/>
      <c r="B7" s="97"/>
      <c r="C7" s="98" t="str">
        <v>Physics course tutorial 1</v>
      </c>
      <c r="D7" s="98"/>
      <c r="E7" s="100"/>
      <c r="F7" s="97"/>
      <c r="G7" s="98"/>
      <c r="H7" s="98"/>
      <c r="I7" s="100"/>
      <c r="J7" s="97"/>
      <c r="K7" s="98"/>
      <c r="L7" s="98"/>
      <c r="N7" s="97"/>
      <c r="O7" s="98"/>
      <c r="P7" s="98"/>
      <c r="R7" s="97"/>
      <c r="S7" s="98"/>
      <c r="T7" s="98"/>
    </row>
    <row r="8" spans="1:20" ht="15" x14ac:dyDescent="0.2">
      <c r="A8" s="96"/>
      <c r="B8" s="97"/>
      <c r="C8" s="98" t="str">
        <v>Assessment</v>
      </c>
      <c r="D8" s="98"/>
      <c r="E8" s="100"/>
      <c r="F8" s="97"/>
      <c r="G8" s="98"/>
      <c r="H8" s="98"/>
      <c r="I8" s="100"/>
      <c r="J8" s="97"/>
      <c r="K8" s="98"/>
      <c r="L8" s="98"/>
      <c r="N8" s="97"/>
      <c r="O8" s="98"/>
      <c r="P8" s="98"/>
      <c r="R8" s="97"/>
      <c r="S8" s="98"/>
      <c r="T8" s="98"/>
    </row>
    <row r="9" spans="1:20" ht="15" x14ac:dyDescent="0.2">
      <c r="A9" s="96"/>
      <c r="B9" s="97"/>
      <c r="C9" s="98" t="str">
        <v>Assessment</v>
      </c>
      <c r="D9" s="98"/>
      <c r="E9" s="100"/>
      <c r="F9" s="97"/>
      <c r="G9" s="98"/>
      <c r="H9" s="98"/>
      <c r="I9" s="100"/>
      <c r="J9" s="97"/>
      <c r="K9" s="98"/>
      <c r="L9" s="98"/>
      <c r="N9" s="97"/>
      <c r="O9" s="98"/>
      <c r="P9" s="98"/>
      <c r="R9" s="97"/>
      <c r="S9" s="98"/>
      <c r="T9" s="98"/>
    </row>
    <row r="10" spans="1:20" ht="15" x14ac:dyDescent="0.2">
      <c r="A10" s="96"/>
      <c r="B10" s="97"/>
      <c r="C10" s="98"/>
      <c r="D10" s="98"/>
      <c r="E10" s="100"/>
      <c r="F10" s="97"/>
      <c r="G10" s="98"/>
      <c r="H10" s="98"/>
      <c r="I10" s="100"/>
      <c r="J10" s="97"/>
      <c r="K10" s="98"/>
      <c r="L10" s="98"/>
      <c r="N10" s="97"/>
      <c r="O10" s="98"/>
      <c r="P10" s="98"/>
      <c r="R10" s="97"/>
      <c r="S10" s="98"/>
      <c r="T10" s="98"/>
    </row>
    <row r="11" spans="1:20" ht="15" x14ac:dyDescent="0.2">
      <c r="A11" s="96"/>
      <c r="B11" s="97"/>
      <c r="C11" s="98"/>
      <c r="D11" s="98"/>
      <c r="E11" s="100"/>
      <c r="F11" s="97"/>
      <c r="G11" s="98"/>
      <c r="H11" s="98"/>
      <c r="I11" s="100"/>
      <c r="J11" s="97"/>
      <c r="K11" s="98"/>
      <c r="L11" s="98"/>
      <c r="N11" s="97"/>
      <c r="O11" s="98"/>
      <c r="P11" s="98"/>
      <c r="R11" s="97"/>
      <c r="S11" s="98"/>
      <c r="T11" s="98"/>
    </row>
    <row r="12" spans="1:20" ht="15" x14ac:dyDescent="0.2">
      <c r="A12" s="96"/>
      <c r="B12" s="97"/>
      <c r="C12" s="98"/>
      <c r="D12" s="98"/>
      <c r="E12" s="100"/>
      <c r="F12" s="97"/>
      <c r="G12" s="98"/>
      <c r="H12" s="98"/>
      <c r="I12" s="100"/>
      <c r="J12" s="97"/>
      <c r="K12" s="98"/>
      <c r="L12" s="98"/>
      <c r="N12" s="97"/>
      <c r="O12" s="98"/>
      <c r="P12" s="98"/>
      <c r="R12" s="97"/>
      <c r="S12" s="98"/>
      <c r="T12" s="98"/>
    </row>
    <row r="13" spans="1:20" ht="15" x14ac:dyDescent="0.2">
      <c r="B13" s="97"/>
      <c r="C13" s="98"/>
      <c r="D13" s="98"/>
      <c r="E13" s="100"/>
      <c r="F13" s="97"/>
      <c r="G13" s="98"/>
      <c r="H13" s="98"/>
      <c r="I13" s="100"/>
      <c r="J13" s="97"/>
      <c r="K13" s="98"/>
      <c r="L13" s="98"/>
      <c r="N13" s="97"/>
      <c r="O13" s="98"/>
      <c r="P13" s="98"/>
      <c r="R13" s="97"/>
      <c r="S13" s="98"/>
      <c r="T13" s="98"/>
    </row>
    <row r="14" spans="1:20" ht="15" x14ac:dyDescent="0.2">
      <c r="B14" s="97"/>
      <c r="C14" s="98"/>
      <c r="D14" s="98"/>
      <c r="E14" s="100"/>
      <c r="F14" s="97"/>
      <c r="G14" s="98"/>
      <c r="H14" s="98"/>
      <c r="I14" s="100"/>
      <c r="J14" s="97"/>
      <c r="K14" s="98"/>
      <c r="L14" s="98"/>
      <c r="N14" s="97"/>
      <c r="O14" s="98"/>
      <c r="P14" s="98"/>
      <c r="R14" s="97"/>
      <c r="S14" s="98"/>
      <c r="T14" s="98"/>
    </row>
    <row r="15" spans="1:20" ht="15" x14ac:dyDescent="0.2">
      <c r="B15" s="97"/>
      <c r="C15" s="98"/>
      <c r="D15" s="98"/>
      <c r="E15" s="100" t="s">
        <v>55</v>
      </c>
      <c r="F15" s="97"/>
      <c r="G15" s="98"/>
      <c r="H15" s="98"/>
      <c r="I15" s="100"/>
      <c r="J15" s="97"/>
      <c r="K15" s="98"/>
      <c r="L15" s="98"/>
      <c r="N15" s="97"/>
      <c r="O15" s="98"/>
      <c r="P15" s="98"/>
      <c r="R15" s="97"/>
      <c r="S15" s="98"/>
      <c r="T15" s="98"/>
    </row>
    <row r="16" spans="1:20" ht="15" x14ac:dyDescent="0.2">
      <c r="A16" s="95" t="s">
        <v>56</v>
      </c>
      <c r="B16" s="97"/>
      <c r="C16" s="98"/>
      <c r="D16" s="98"/>
      <c r="E16" s="100"/>
      <c r="F16" s="97"/>
      <c r="G16" s="98"/>
      <c r="H16" s="98"/>
      <c r="I16" s="100"/>
      <c r="J16" s="97"/>
      <c r="K16" s="98"/>
      <c r="L16" s="98"/>
      <c r="N16" s="97"/>
      <c r="O16" s="98"/>
      <c r="P16" s="98"/>
      <c r="R16" s="97"/>
      <c r="S16" s="98"/>
      <c r="T16" s="98"/>
    </row>
    <row r="17" spans="2:20" ht="15" x14ac:dyDescent="0.2">
      <c r="B17" s="97"/>
      <c r="C17" s="98"/>
      <c r="D17" s="98"/>
      <c r="E17" s="100"/>
      <c r="F17" s="97"/>
      <c r="G17" s="98"/>
      <c r="H17" s="98"/>
      <c r="I17" s="100"/>
      <c r="J17" s="97"/>
      <c r="K17" s="98"/>
      <c r="L17" s="98"/>
      <c r="N17" s="97"/>
      <c r="O17" s="98"/>
      <c r="P17" s="98"/>
      <c r="R17" s="97"/>
      <c r="S17" s="98"/>
      <c r="T17" s="98"/>
    </row>
    <row r="18" spans="2:20" ht="15" x14ac:dyDescent="0.2">
      <c r="B18" s="97"/>
      <c r="C18" s="98"/>
      <c r="D18" s="98"/>
      <c r="E18" s="100"/>
      <c r="F18" s="97"/>
      <c r="G18" s="98"/>
      <c r="H18" s="98"/>
      <c r="I18" s="100"/>
      <c r="J18" s="97"/>
      <c r="K18" s="98"/>
      <c r="L18" s="98"/>
      <c r="N18" s="97"/>
      <c r="O18" s="98"/>
      <c r="P18" s="98"/>
      <c r="R18" s="97"/>
      <c r="S18" s="98"/>
      <c r="T18" s="98"/>
    </row>
    <row r="19" spans="2:20" ht="15" x14ac:dyDescent="0.2">
      <c r="B19" s="97"/>
      <c r="C19" s="98"/>
      <c r="D19" s="98"/>
      <c r="E19" s="100"/>
      <c r="F19" s="97"/>
      <c r="G19" s="98"/>
      <c r="H19" s="98"/>
      <c r="I19" s="100"/>
      <c r="J19" s="97"/>
      <c r="K19" s="98"/>
      <c r="L19" s="98"/>
      <c r="N19" s="97"/>
      <c r="O19" s="98"/>
      <c r="P19" s="98"/>
      <c r="R19" s="97"/>
      <c r="S19" s="98"/>
      <c r="T19" s="98"/>
    </row>
    <row r="20" spans="2:20" ht="15" x14ac:dyDescent="0.2">
      <c r="B20" s="97"/>
      <c r="C20" s="98"/>
      <c r="D20" s="98"/>
      <c r="E20" s="100"/>
      <c r="F20" s="97"/>
      <c r="G20" s="98"/>
      <c r="H20" s="98"/>
      <c r="I20" s="100"/>
      <c r="J20" s="97"/>
      <c r="K20" s="98"/>
      <c r="L20" s="98"/>
      <c r="N20" s="97"/>
      <c r="O20" s="98"/>
      <c r="P20" s="98"/>
      <c r="R20" s="97"/>
      <c r="S20" s="98"/>
      <c r="T20" s="98"/>
    </row>
    <row r="21" spans="2:20" ht="15" x14ac:dyDescent="0.2">
      <c r="B21" s="97"/>
      <c r="C21" s="98"/>
      <c r="D21" s="98"/>
      <c r="E21" s="100"/>
      <c r="F21" s="97"/>
      <c r="G21" s="98"/>
      <c r="H21" s="98"/>
      <c r="I21" s="100"/>
      <c r="J21" s="97"/>
      <c r="K21" s="98"/>
      <c r="L21" s="98"/>
      <c r="N21" s="97"/>
      <c r="O21" s="98"/>
      <c r="P21" s="98"/>
      <c r="R21" s="97"/>
      <c r="S21" s="98"/>
      <c r="T21" s="98"/>
    </row>
    <row r="22" spans="2:20" ht="15" x14ac:dyDescent="0.2">
      <c r="B22" s="97"/>
      <c r="C22" s="98"/>
      <c r="D22" s="98"/>
      <c r="E22" s="100"/>
      <c r="F22" s="97"/>
      <c r="G22" s="98"/>
      <c r="H22" s="98"/>
      <c r="I22" s="100"/>
      <c r="J22" s="97"/>
      <c r="K22" s="98"/>
      <c r="L22" s="98"/>
      <c r="N22" s="97"/>
      <c r="O22" s="98"/>
      <c r="P22" s="98"/>
      <c r="R22" s="97"/>
      <c r="S22" s="98"/>
      <c r="T22" s="98"/>
    </row>
  </sheetData>
  <mergeCells count="5">
    <mergeCell ref="B2:D2"/>
    <mergeCell ref="F2:H2"/>
    <mergeCell ref="J2:L2"/>
    <mergeCell ref="N2:P2"/>
    <mergeCell ref="R2:T2"/>
  </mergeCells>
  <conditionalFormatting sqref="M2:M5 E2:E4">
    <cfRule type="beginsWith" dxfId="29" priority="9" operator="beginsWith" text="Not Started">
      <formula>LEFT(E2,LEN("Not Started"))="Not Started"</formula>
    </cfRule>
    <cfRule type="beginsWith" dxfId="28" priority="10" operator="beginsWith" text="Complete">
      <formula>LEFT(E2,LEN("Complete"))="Complete"</formula>
    </cfRule>
  </conditionalFormatting>
  <conditionalFormatting sqref="M3:M5">
    <cfRule type="colorScale" priority="7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M2:M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">
    <cfRule type="beginsWith" dxfId="27" priority="6" operator="beginsWith" text="In Progress">
      <formula>LEFT(E3,LEN("In Progress"))="In Progress"</formula>
    </cfRule>
  </conditionalFormatting>
  <conditionalFormatting sqref="Q2:Q5">
    <cfRule type="beginsWith" dxfId="26" priority="3" operator="beginsWith" text="Not Started">
      <formula>LEFT(Q2,LEN("Not Started"))="Not Started"</formula>
    </cfRule>
    <cfRule type="beginsWith" dxfId="25" priority="4" operator="beginsWith" text="Complete">
      <formula>LEFT(Q2,LEN("Complete"))="Complete"</formula>
    </cfRule>
  </conditionalFormatting>
  <conditionalFormatting sqref="Q3:Q5">
    <cfRule type="colorScale" priority="1">
      <colorScale>
        <cfvo type="percent" val="0"/>
        <cfvo type="percent" val="50"/>
        <cfvo type="percent" val="100"/>
        <color rgb="FF63BE7B"/>
        <color rgb="FFFFEB84"/>
        <color rgb="FFF8696B"/>
      </colorScale>
    </cfRule>
  </conditionalFormatting>
  <conditionalFormatting sqref="Q2:Q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whole" allowBlank="1" showInputMessage="1" showErrorMessage="1" errorTitle="Invalid Input" error="Please input a valid whole number between 1 and 10 (inclusive)." sqref="M3:M5 I3:I4 Q3:Q5" xr:uid="{D02E0434-D82E-4F5F-BC61-18439EBDA184}">
      <formula1>1</formula1>
      <formula2>10</formula2>
    </dataValidation>
    <dataValidation type="list" allowBlank="1" showInputMessage="1" showErrorMessage="1" sqref="A3:A5 E3:E4" xr:uid="{CA10C037-52EB-4B6F-B4C9-728014123A87}">
      <formula1>#REF!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44B08-BA4D-4F6B-BAB9-DA1AE9C03719}">
  <sheetPr codeName="Sheet5"/>
  <dimension ref="A1:B8"/>
  <sheetViews>
    <sheetView workbookViewId="0">
      <selection activeCell="C1" sqref="C1:XFD1048576"/>
    </sheetView>
  </sheetViews>
  <sheetFormatPr defaultColWidth="9.140625" defaultRowHeight="94.5" thickTop="1" thickBottom="1" x14ac:dyDescent="0.25"/>
  <cols>
    <col min="1" max="1" width="20.7109375" style="199" customWidth="1"/>
    <col min="2" max="2" width="20.7109375" style="200" customWidth="1"/>
    <col min="3" max="7" width="9.140625" style="258"/>
    <col min="8" max="20" width="8.7109375" style="258" customWidth="1"/>
    <col min="21" max="16384" width="9.140625" style="258"/>
  </cols>
  <sheetData>
    <row r="1" spans="1:2" thickTop="1" thickBot="1" x14ac:dyDescent="0.25">
      <c r="A1" s="199" t="s">
        <v>66</v>
      </c>
      <c r="B1" s="200" t="s">
        <v>67</v>
      </c>
    </row>
    <row r="2" spans="1:2" thickTop="1" thickBot="1" x14ac:dyDescent="0.25">
      <c r="A2" s="201">
        <v>45614</v>
      </c>
      <c r="B2" s="200" t="s">
        <v>68</v>
      </c>
    </row>
    <row r="3" spans="1:2" thickTop="1" thickBot="1" x14ac:dyDescent="0.25">
      <c r="A3" s="201">
        <v>45614</v>
      </c>
      <c r="B3" s="200" t="s">
        <v>69</v>
      </c>
    </row>
    <row r="4" spans="1:2" thickTop="1" thickBot="1" x14ac:dyDescent="0.25">
      <c r="A4" s="201">
        <v>45614</v>
      </c>
      <c r="B4" s="200" t="s">
        <v>70</v>
      </c>
    </row>
    <row r="5" spans="1:2" thickTop="1" thickBot="1" x14ac:dyDescent="0.25">
      <c r="A5" s="201">
        <v>45614</v>
      </c>
    </row>
    <row r="6" spans="1:2" thickTop="1" thickBot="1" x14ac:dyDescent="0.25">
      <c r="A6" s="201">
        <v>45614</v>
      </c>
      <c r="B6" s="200" t="s">
        <v>71</v>
      </c>
    </row>
    <row r="7" spans="1:2" thickTop="1" thickBot="1" x14ac:dyDescent="0.25">
      <c r="A7" s="201"/>
    </row>
    <row r="8" spans="1:2" thickTop="1" thickBot="1" x14ac:dyDescent="0.25">
      <c r="A8" s="201"/>
    </row>
  </sheetData>
  <mergeCells count="1">
    <mergeCell ref="C1:XFD1048576"/>
  </mergeCells>
  <pageMargins left="0.7" right="0.7" top="0.75" bottom="0.75" header="0.3" footer="0.3"/>
  <pageSetup orientation="portrait" r:id="rId1"/>
  <drawing r:id="rId2"/>
  <picture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DD3DE-5853-4C7F-A114-F9797FF4E519}">
  <sheetPr codeName="Sheet6"/>
  <dimension ref="A1:N55"/>
  <sheetViews>
    <sheetView showGridLines="0" zoomScale="80" zoomScaleNormal="80" workbookViewId="0">
      <selection activeCell="B17" sqref="B17"/>
    </sheetView>
  </sheetViews>
  <sheetFormatPr defaultColWidth="10.85546875" defaultRowHeight="14.25" x14ac:dyDescent="0.2"/>
  <cols>
    <col min="1" max="1" width="6.85546875" style="111" customWidth="1"/>
    <col min="2" max="2" width="25.140625" style="111" customWidth="1"/>
    <col min="3" max="5" width="24.85546875" style="111" customWidth="1"/>
    <col min="6" max="6" width="27.85546875" style="111" customWidth="1"/>
    <col min="7" max="10" width="24.85546875" style="111" customWidth="1"/>
    <col min="11" max="11" width="6.28515625" style="111" customWidth="1"/>
    <col min="12" max="16" width="11.85546875" style="111" customWidth="1"/>
    <col min="17" max="16384" width="10.85546875" style="111"/>
  </cols>
  <sheetData>
    <row r="1" spans="1:14" s="112" customFormat="1" ht="60" customHeight="1" x14ac:dyDescent="0.2">
      <c r="A1" s="259" t="s">
        <v>93</v>
      </c>
      <c r="B1" s="260"/>
      <c r="C1" s="260"/>
      <c r="D1" s="260"/>
      <c r="E1" s="260"/>
      <c r="F1" s="260"/>
      <c r="G1" s="260"/>
      <c r="H1" s="260"/>
      <c r="I1" s="260"/>
      <c r="J1" s="260"/>
      <c r="K1" s="261"/>
    </row>
    <row r="2" spans="1:14" ht="20.100000000000001" customHeight="1" x14ac:dyDescent="0.25">
      <c r="A2" s="134"/>
      <c r="B2" s="114"/>
      <c r="C2" s="114"/>
      <c r="D2" s="114"/>
      <c r="E2" s="114"/>
      <c r="F2" s="114"/>
      <c r="G2" s="114"/>
      <c r="H2" s="114"/>
      <c r="I2" s="114"/>
      <c r="J2" s="114"/>
      <c r="K2" s="113"/>
    </row>
    <row r="3" spans="1:14" ht="20.100000000000001" customHeight="1" thickBot="1" x14ac:dyDescent="0.3">
      <c r="A3" s="134"/>
      <c r="B3" s="133" t="s">
        <v>92</v>
      </c>
      <c r="C3" s="132" t="s">
        <v>91</v>
      </c>
      <c r="D3" s="132" t="s">
        <v>90</v>
      </c>
      <c r="E3" s="132" t="s">
        <v>89</v>
      </c>
      <c r="F3" s="132" t="s">
        <v>88</v>
      </c>
      <c r="G3" s="131" t="s">
        <v>87</v>
      </c>
      <c r="H3" s="293"/>
      <c r="I3" s="129" t="s">
        <v>86</v>
      </c>
      <c r="J3" s="128">
        <f ca="1">IFERROR(SUMIFS(GPADB[CLASS WEIGHTED CREDITS],GPADB[TERM NUMBER],1) / SUMIFS(GPADB[CLASS CREDITS],GPADB[TERM NUMBER],1)*4,"")</f>
        <v>3.3909090909090907</v>
      </c>
      <c r="K3" s="295"/>
    </row>
    <row r="4" spans="1:14" s="112" customFormat="1" ht="20.100000000000001" customHeight="1" x14ac:dyDescent="0.2">
      <c r="A4" s="121"/>
      <c r="B4" s="130" t="s">
        <v>85</v>
      </c>
      <c r="C4" s="126" cm="1">
        <f t="array" aca="1" ref="C4" ca="1">IFERROR(    IF( INDIRECT($B4&amp;"!$h$7") = "Yes",  IF( INDIRECT($B4&amp;"!$f$6") = 0, "Update Course Tab", INDIRECT($B4&amp;"!$f$6") ), "Link Course Tab"), "Add New CourseTab")</f>
        <v>1</v>
      </c>
      <c r="D4" s="123" cm="1">
        <f t="array" aca="1" ref="D4" ca="1">IFERROR(    IF( INDIRECT($B4&amp;"!$h$7") = "Yes",  IF( INDIRECT($B4&amp;"!$f$5") = 0, "Update Course Tab", INDIRECT($B4&amp;"!$f$5")*4 ), "Link Course Tab"), "Add New CourseTab")</f>
        <v>0.5</v>
      </c>
      <c r="E4" s="124" cm="1">
        <f t="array" aca="1" ref="E4" ca="1">IFERROR(    IF( INDIRECT($B4&amp;"!$h$7") = "Yes",  IF( INDIRECT($B4&amp;"!$H$21") = 0, "Update Course Tab", INDIRECT($B4&amp;"!$H$21") ), "Link Course Tab"), "Add New CourseTab")</f>
        <v>0.84894736842105256</v>
      </c>
      <c r="F4" s="123" cm="1">
        <f t="array" aca="1" ref="F4" ca="1">IFERROR(    IF( INDIRECT($B4&amp;"!$h$7") = "Yes",  IF( INDIRECT($B4&amp;"!$c$7") = 0, "Update Course Tab", INDIRECT($B4&amp;"!$c$7")), "Link Course Tab"), "Add New CourseTab")</f>
        <v>0.46250000000000002</v>
      </c>
      <c r="G4" s="122" cm="1">
        <f t="array" aca="1" ref="G4" ca="1">IFERROR(    IF( INDIRECT($B4&amp;"!$h$7") = "Yes",  IF( INDIRECT($B4&amp;"!$f$21") = 0, "Update Course Tab", INDIRECT($B4&amp;"!$f$21") ), "Link Course Tab"), "Add New CourseTab")</f>
        <v>7</v>
      </c>
      <c r="H4" s="294"/>
      <c r="I4" s="129" t="s">
        <v>84</v>
      </c>
      <c r="J4" s="128" t="str">
        <f ca="1">IFERROR(SUMIFS(GPADB[CLASS WEIGHTED CREDITS],GPADB[TERM NUMBER],2) / SUMIFS(GPADB[CLASS CREDITS],GPADB[TERM NUMBER],2)*4,"")</f>
        <v/>
      </c>
      <c r="K4" s="296"/>
      <c r="L4" s="111"/>
      <c r="M4" s="111"/>
      <c r="N4" s="111"/>
    </row>
    <row r="5" spans="1:14" s="112" customFormat="1" ht="20.100000000000001" customHeight="1" x14ac:dyDescent="0.2">
      <c r="A5" s="121"/>
      <c r="B5" s="127" t="s">
        <v>83</v>
      </c>
      <c r="C5" s="126" cm="1">
        <f t="array" aca="1" ref="C5" ca="1">IFERROR(    IF( INDIRECT($B5&amp;"!$h$7") = "Yes",  IF( INDIRECT($B5&amp;"!$f$6") = 0, "Update Course Tab", INDIRECT($B5&amp;"!$f$6") ), "Link Course Tab"), "Add New CourseTab")</f>
        <v>1</v>
      </c>
      <c r="D5" s="123" cm="1">
        <f t="array" aca="1" ref="D5" ca="1">IFERROR(    IF( INDIRECT($B5&amp;"!$h$7") = "Yes",  IF( INDIRECT($B5&amp;"!$f$5") = 0, "Update Course Tab", INDIRECT($B5&amp;"!$f$5")*4 ), "Link Course Tab"), "Add New CourseTab")</f>
        <v>0.5</v>
      </c>
      <c r="E5" s="124" cm="1">
        <f t="array" aca="1" ref="E5" ca="1">IFERROR(    IF( INDIRECT($B5&amp;"!$h$7") = "Yes",  IF( INDIRECT($B5&amp;"!$H$21") = 0, "Update Course Tab", INDIRECT($B5&amp;"!$H$21") ), "Link Course Tab"), "Add New CourseTab")</f>
        <v>0.58750000000000013</v>
      </c>
      <c r="F5" s="123" cm="1">
        <f t="array" aca="1" ref="F5" ca="1">IFERROR(    IF( INDIRECT($B5&amp;"!$h$7") = "Yes",  IF( INDIRECT($B5&amp;"!$c$7") = 0, "Update Course Tab", INDIRECT($B5&amp;"!$c$7")), "Link Course Tab"), "Add New CourseTab")</f>
        <v>0.16250000000000001</v>
      </c>
      <c r="G5" s="122" cm="1">
        <f t="array" aca="1" ref="G5" ca="1">IFERROR(    IF( INDIRECT($B5&amp;"!$h$7") = "Yes",  IF( INDIRECT($B5&amp;"!$f$21") = 0, "Update Course Tab", INDIRECT($B5&amp;"!$f$21") ), "Link Course Tab"), "Add New CourseTab")</f>
        <v>12</v>
      </c>
      <c r="H5" s="294"/>
      <c r="I5" s="129" t="s">
        <v>82</v>
      </c>
      <c r="J5" s="128" t="str">
        <f ca="1">IFERROR(SUMIFS(GPADB[CLASS WEIGHTED CREDITS],GPADB[TERM NUMBER],3) / SUMIFS(GPADB[CLASS CREDITS],GPADB[TERM NUMBER],3)*4,"")</f>
        <v/>
      </c>
      <c r="K5" s="296"/>
    </row>
    <row r="6" spans="1:14" s="112" customFormat="1" ht="20.100000000000001" customHeight="1" x14ac:dyDescent="0.2">
      <c r="A6" s="121"/>
      <c r="B6" s="127" t="s">
        <v>81</v>
      </c>
      <c r="C6" s="126" cm="1">
        <f t="array" aca="1" ref="C6" ca="1">IFERROR(    IF( INDIRECT($B6&amp;"!$h$7") = "Yes",  IF( INDIRECT($B6&amp;"!$f$6") = 0, "Update Course Tab", INDIRECT($B6&amp;"!$f$6") ), "Link Course Tab"), "Add New CourseTab")</f>
        <v>1</v>
      </c>
      <c r="D6" s="123" cm="1">
        <f t="array" aca="1" ref="D6" ca="1">IFERROR(    IF( INDIRECT($B6&amp;"!$h$7") = "Yes",  IF( INDIRECT($B6&amp;"!$f$5") = 0, "Update Course Tab", INDIRECT($B6&amp;"!$f$5")*4 ), "Link Course Tab"), "Add New CourseTab")</f>
        <v>0.5</v>
      </c>
      <c r="E6" s="124" cm="1">
        <f t="array" aca="1" ref="E6" ca="1">IFERROR(    IF( INDIRECT($B6&amp;"!$h$7") = "Yes",  IF( INDIRECT($B6&amp;"!$H$21") = 0, "Update Course Tab", INDIRECT($B6&amp;"!$H$21") ), "Link Course Tab"), "Add New CourseTab")</f>
        <v>0.85550000000000015</v>
      </c>
      <c r="F6" s="123" cm="1">
        <f t="array" aca="1" ref="F6" ca="1">IFERROR(    IF( INDIRECT($B6&amp;"!$h$7") = "Yes",  IF( INDIRECT($B6&amp;"!$c$7") = 0, "Update Course Tab", INDIRECT($B6&amp;"!$c$7")), "Link Course Tab"), "Add New CourseTab")</f>
        <v>0.48749999999999999</v>
      </c>
      <c r="G6" s="122" cm="1">
        <f t="array" aca="1" ref="G6" ca="1">IFERROR(    IF( INDIRECT($B6&amp;"!$h$7") = "Yes",  IF( INDIRECT($B6&amp;"!$f$21") = 0, "Update Course Tab", INDIRECT($B6&amp;"!$f$21") ), "Link Course Tab"), "Add New CourseTab")</f>
        <v>11</v>
      </c>
      <c r="H6" s="294"/>
      <c r="I6" s="129" t="s">
        <v>80</v>
      </c>
      <c r="J6" s="128" t="str">
        <f ca="1">IFERROR(SUMIFS(GPADB[CLASS WEIGHTED CREDITS],GPADB[TERM NUMBER],4) / SUMIFS(GPADB[CLASS CREDITS],GPADB[TERM NUMBER],4)*4,"")</f>
        <v/>
      </c>
      <c r="K6" s="296"/>
    </row>
    <row r="7" spans="1:14" s="112" customFormat="1" ht="20.100000000000001" customHeight="1" x14ac:dyDescent="0.2">
      <c r="A7" s="121"/>
      <c r="B7" s="127" t="s">
        <v>79</v>
      </c>
      <c r="C7" s="126" cm="1">
        <f t="array" aca="1" ref="C7" ca="1">IFERROR(    IF( INDIRECT($B7&amp;"!$h$7") = "Yes",  IF( INDIRECT($B7&amp;"!$f$6") = 0, "Update Course Tab", INDIRECT($B7&amp;"!$f$6") ), "Link Course Tab"), "Add New CourseTab")</f>
        <v>1</v>
      </c>
      <c r="D7" s="123" cm="1">
        <f t="array" aca="1" ref="D7" ca="1">IFERROR(    IF( INDIRECT($B7&amp;"!$h$7") = "Yes",  IF( INDIRECT($B7&amp;"!$f$5") = 0, "Update Course Tab", INDIRECT($B7&amp;"!$f$5")*4 ), "Link Course Tab"), "Add New CourseTab")</f>
        <v>0.5</v>
      </c>
      <c r="E7" s="124" cm="1">
        <f t="array" aca="1" ref="E7" ca="1">IFERROR(    IF( INDIRECT($B7&amp;"!$h$7") = "Yes",  IF( INDIRECT($B7&amp;"!$H$21") = 0, "Update Course Tab", INDIRECT($B7&amp;"!$H$21") ), "Link Course Tab"), "Add New CourseTab")</f>
        <v>0.85150000000000015</v>
      </c>
      <c r="F7" s="123" cm="1">
        <f t="array" aca="1" ref="F7" ca="1">IFERROR(    IF( INDIRECT($B7&amp;"!$h$7") = "Yes",  IF( INDIRECT($B7&amp;"!$c$7") = 0, "Update Course Tab", INDIRECT($B7&amp;"!$c$7")), "Link Course Tab"), "Add New CourseTab")</f>
        <v>0.48749999999999999</v>
      </c>
      <c r="G7" s="122" cm="1">
        <f t="array" aca="1" ref="G7" ca="1">IFERROR(    IF( INDIRECT($B7&amp;"!$h$7") = "Yes",  IF( INDIRECT($B7&amp;"!$f$21") = 0, "Update Course Tab", INDIRECT($B7&amp;"!$f$21") ), "Link Course Tab"), "Add New CourseTab")</f>
        <v>12</v>
      </c>
      <c r="H7" s="294"/>
      <c r="I7" s="129" t="s">
        <v>78</v>
      </c>
      <c r="J7" s="128" t="str">
        <f ca="1">IFERROR(SUMIFS(GPADB[CLASS WEIGHTED CREDITS],GPADB[TERM NUMBER],5) / SUMIFS(GPADB[CLASS CREDITS],GPADB[TERM NUMBER],5)*4,"")</f>
        <v/>
      </c>
      <c r="K7" s="296"/>
    </row>
    <row r="8" spans="1:14" s="112" customFormat="1" ht="20.100000000000001" customHeight="1" x14ac:dyDescent="0.2">
      <c r="A8" s="121"/>
      <c r="B8" s="127" t="s">
        <v>77</v>
      </c>
      <c r="C8" s="126" cm="1">
        <f t="array" aca="1" ref="C8" ca="1">IFERROR(    IF( INDIRECT($B8&amp;"!$h$7") = "Yes",  IF( INDIRECT($B8&amp;"!$f$6") = 0, "Update Course Tab", INDIRECT($B8&amp;"!$f$6") ), "Link Course Tab"), "Add New CourseTab")</f>
        <v>1</v>
      </c>
      <c r="D8" s="123" cm="1">
        <f t="array" aca="1" ref="D8" ca="1">IFERROR(    IF( INDIRECT($B8&amp;"!$h$7") = "Yes",  IF( INDIRECT($B8&amp;"!$f$5") = 0, "Update Course Tab", INDIRECT($B8&amp;"!$f$5")*4 ), "Link Course Tab"), "Add New CourseTab")</f>
        <v>0.75</v>
      </c>
      <c r="E8" s="124" cm="1">
        <f t="array" aca="1" ref="E8" ca="1">IFERROR(    IF( INDIRECT($B8&amp;"!$h$7") = "Yes",  IF( INDIRECT($B8&amp;"!$H$21") = 0, "Update Course Tab", INDIRECT($B8&amp;"!$H$21") ), "Link Course Tab"), "Add New CourseTab")</f>
        <v>0.85150000000000015</v>
      </c>
      <c r="F8" s="123" cm="1">
        <f t="array" aca="1" ref="F8" ca="1">IFERROR(    IF( INDIRECT($B8&amp;"!$h$7") = "Yes",  IF( INDIRECT($B8&amp;"!$c$7") = 0, "Update Course Tab", INDIRECT($B8&amp;"!$c$7")), "Link Course Tab"), "Add New CourseTab")</f>
        <v>0.73124999999999996</v>
      </c>
      <c r="G8" s="122" cm="1">
        <f t="array" aca="1" ref="G8" ca="1">IFERROR(    IF( INDIRECT($B8&amp;"!$h$7") = "Yes",  IF( INDIRECT($B8&amp;"!$f$21") = 0, "Update Course Tab", INDIRECT($B8&amp;"!$f$21") ), "Link Course Tab"), "Add New CourseTab")</f>
        <v>12</v>
      </c>
      <c r="H8" s="294"/>
      <c r="I8" s="129" t="s">
        <v>76</v>
      </c>
      <c r="J8" s="128" t="str">
        <f ca="1">IFERROR(SUMIFS(GPADB[CLASS WEIGHTED CREDITS],GPADB[TERM NUMBER],6) / SUMIFS(GPADB[CLASS CREDITS],GPADB[TERM NUMBER],6)*4,"")</f>
        <v/>
      </c>
      <c r="K8" s="296"/>
    </row>
    <row r="9" spans="1:14" s="112" customFormat="1" ht="78" customHeight="1" x14ac:dyDescent="0.2">
      <c r="A9" s="121"/>
      <c r="B9" s="127" t="s">
        <v>143</v>
      </c>
      <c r="C9" s="126" t="str" cm="1">
        <f t="array" aca="1" ref="C9" ca="1">IFERROR(    IF( INDIRECT($B9&amp;"!$h$7") = "Yes",  IF( INDIRECT($B9&amp;"!$f$6") = 0, "Update Course Tab", INDIRECT($B9&amp;"!$f$6") ), "Link Course Tab"), "Add New CourseTab")</f>
        <v>Add New CourseTab</v>
      </c>
      <c r="D9" s="125" t="str" cm="1">
        <f t="array" aca="1" ref="D9" ca="1">IFERROR(    IF( INDIRECT($B9&amp;"!$h$7") = "Yes",  IF( INDIRECT($B9&amp;"!$f$5") = 0, "Update Course Tab", INDIRECT($B9&amp;"!$f$5")*4 ), "Link Course Tab"), "Add New CourseTab")</f>
        <v>Add New CourseTab</v>
      </c>
      <c r="E9" s="124" t="str" cm="1">
        <f t="array" aca="1" ref="E9" ca="1">IFERROR(    IF( INDIRECT($B9&amp;"!$h$7") = "Yes",  IF( INDIRECT($B9&amp;"!$H$21") = 0, "Update Course Tab", INDIRECT($B9&amp;"!$H$21") ), "Link Course Tab"), "Add New CourseTab")</f>
        <v>Add New CourseTab</v>
      </c>
      <c r="F9" s="123" t="str" cm="1">
        <f t="array" aca="1" ref="F9" ca="1">IFERROR(    IF( INDIRECT($B9&amp;"!$h$7") = "Yes",  IF( INDIRECT($B9&amp;"!$c$7") = 0, "Update Course Tab", INDIRECT($B9&amp;"!$c$7")), "Link Course Tab"), "Add New CourseTab")</f>
        <v>Add New CourseTab</v>
      </c>
      <c r="G9" s="122" t="str" cm="1">
        <f t="array" aca="1" ref="G9" ca="1">IFERROR(    IF( INDIRECT($B9&amp;"!$h$7") = "Yes",  IF( INDIRECT($B9&amp;"!$f$21") = 0, "Update Course Tab", INDIRECT($B9&amp;"!$f$21") ), "Link Course Tab"), "Add New CourseTab")</f>
        <v>Add New CourseTab</v>
      </c>
      <c r="H9" s="294"/>
      <c r="I9" s="129" t="s">
        <v>75</v>
      </c>
      <c r="J9" s="128" t="str">
        <f ca="1">IFERROR(SUMIFS(GPADB[CLASS WEIGHTED CREDITS],GPADB[TERM NUMBER],7) / SUMIFS(GPADB[CLASS CREDITS],GPADB[TERM NUMBER],7)*4,"")</f>
        <v/>
      </c>
      <c r="K9" s="296"/>
    </row>
    <row r="10" spans="1:14" s="112" customFormat="1" ht="41.25" customHeight="1" x14ac:dyDescent="0.2">
      <c r="A10" s="121"/>
      <c r="B10" s="127" t="s">
        <v>145</v>
      </c>
      <c r="C10" s="126" t="str" cm="1">
        <f t="array" aca="1" ref="C10" ca="1">IFERROR(    IF( INDIRECT($B10&amp;"!$h$7") = "Yes",  IF( INDIRECT($B10&amp;"!$f$6") = 0, "Update Course Tab", INDIRECT($B10&amp;"!$f$6") ), "Link Course Tab"), "Add New CourseTab")</f>
        <v>Add New CourseTab</v>
      </c>
      <c r="D10" s="125" t="str" cm="1">
        <f t="array" aca="1" ref="D10" ca="1">IFERROR(    IF( INDIRECT($B10&amp;"!$h$7") = "Yes",  IF( INDIRECT($B10&amp;"!$f$5") = 0, "Update Course Tab", INDIRECT($B10&amp;"!$f$5")*4 ), "Link Course Tab"), "Add New CourseTab")</f>
        <v>Add New CourseTab</v>
      </c>
      <c r="E10" s="124" t="str" cm="1">
        <f t="array" aca="1" ref="E10" ca="1">IFERROR(    IF( INDIRECT($B10&amp;"!$h$7") = "Yes",  IF( INDIRECT($B10&amp;"!$H$21") = 0, "Update Course Tab", INDIRECT($B10&amp;"!$H$21") ), "Link Course Tab"), "Add New CourseTab")</f>
        <v>Add New CourseTab</v>
      </c>
      <c r="F10" s="123" t="str" cm="1">
        <f t="array" aca="1" ref="F10" ca="1">IFERROR(    IF( INDIRECT($B10&amp;"!$h$7") = "Yes",  IF( INDIRECT($B10&amp;"!$c$7") = 0, "Update Course Tab", INDIRECT($B10&amp;"!$c$7")), "Link Course Tab"), "Add New CourseTab")</f>
        <v>Add New CourseTab</v>
      </c>
      <c r="G10" s="122" t="str" cm="1">
        <f t="array" aca="1" ref="G10" ca="1">IFERROR(    IF( INDIRECT($B10&amp;"!$h$7") = "Yes",  IF( INDIRECT($B10&amp;"!$f$21") = 0, "Update Course Tab", INDIRECT($B10&amp;"!$f$21") ), "Link Course Tab"), "Add New CourseTab")</f>
        <v>Add New CourseTab</v>
      </c>
      <c r="H10" s="294"/>
      <c r="I10" s="129" t="s">
        <v>74</v>
      </c>
      <c r="J10" s="128" t="str">
        <f ca="1">IFERROR(SUMIFS(GPADB[CLASS WEIGHTED CREDITS],GPADB[TERM NUMBER],8) / SUMIFS(GPADB[CLASS CREDITS],GPADB[TERM NUMBER],8)*4,"")</f>
        <v/>
      </c>
      <c r="K10" s="296"/>
    </row>
    <row r="11" spans="1:14" s="112" customFormat="1" ht="51.75" customHeight="1" x14ac:dyDescent="0.2">
      <c r="A11" s="121"/>
      <c r="B11" s="127" t="s">
        <v>146</v>
      </c>
      <c r="C11" s="126" t="str" cm="1">
        <f t="array" aca="1" ref="C11" ca="1">IFERROR(    IF( INDIRECT($B11&amp;"!$h$7") = "Yes",  IF( INDIRECT($B11&amp;"!$f$6") = 0, "Update Course Tab", INDIRECT($B11&amp;"!$f$6") ), "Link Course Tab"), "Add New CourseTab")</f>
        <v>Link Course Tab</v>
      </c>
      <c r="D11" s="125" t="str" cm="1">
        <f t="array" aca="1" ref="D11" ca="1">IFERROR(    IF( INDIRECT($B11&amp;"!$h$7") = "Yes",  IF( INDIRECT($B11&amp;"!$f$5") = 0, "Update Course Tab", INDIRECT($B11&amp;"!$f$5")*4 ), "Link Course Tab"), "Add New CourseTab")</f>
        <v>Link Course Tab</v>
      </c>
      <c r="E11" s="124" t="str" cm="1">
        <f t="array" aca="1" ref="E11" ca="1">IFERROR(    IF( INDIRECT($B11&amp;"!$h$7") = "Yes",  IF( INDIRECT($B11&amp;"!$H$21") = 0, "Update Course Tab", INDIRECT($B11&amp;"!$H$21") ), "Link Course Tab"), "Add New CourseTab")</f>
        <v>Link Course Tab</v>
      </c>
      <c r="F11" s="123" t="str" cm="1">
        <f t="array" aca="1" ref="F11" ca="1">IFERROR(    IF( INDIRECT($B11&amp;"!$h$7") = "Yes",  IF( INDIRECT($B11&amp;"!$c$7") = 0, "Update Course Tab", INDIRECT($B11&amp;"!$c$7")), "Link Course Tab"), "Add New CourseTab")</f>
        <v>Link Course Tab</v>
      </c>
      <c r="G11" s="122" t="str" cm="1">
        <f t="array" aca="1" ref="G11" ca="1">IFERROR(    IF( INDIRECT($B11&amp;"!$h$7") = "Yes",  IF( INDIRECT($B11&amp;"!$f$21") = 0, "Update Course Tab", INDIRECT($B11&amp;"!$f$21") ), "Link Course Tab"), "Add New CourseTab")</f>
        <v>Link Course Tab</v>
      </c>
      <c r="H11" s="294"/>
      <c r="I11" s="129" t="s">
        <v>73</v>
      </c>
      <c r="J11" s="128">
        <f ca="1">GPADB[[#Totals],[CLASS WEIGHTED CREDITS]]/GPADB[[#Totals],[CLASS CREDITS]]*4</f>
        <v>3.3909090909090907</v>
      </c>
      <c r="K11" s="296"/>
    </row>
    <row r="12" spans="1:14" s="112" customFormat="1" ht="75" customHeight="1" x14ac:dyDescent="0.25">
      <c r="A12" s="121"/>
      <c r="B12" s="127"/>
      <c r="C12" s="126" t="str" cm="1">
        <f t="array" aca="1" ref="C12" ca="1">IFERROR(    IF( INDIRECT($B12&amp;"!$h$7") = "Yes",  IF( INDIRECT($B12&amp;"!$f$6") = 0, "Update Course Tab", INDIRECT($B12&amp;"!$f$6") ), "Link Course Tab"), "Add New CourseTab")</f>
        <v>Add New CourseTab</v>
      </c>
      <c r="D12" s="125" t="str" cm="1">
        <f t="array" aca="1" ref="D12" ca="1">IFERROR(    IF( INDIRECT($B12&amp;"!$h$7") = "Yes",  IF( INDIRECT($B12&amp;"!$f$5") = 0, "Update Course Tab", INDIRECT($B12&amp;"!$f$5")*4 ), "Link Course Tab"), "Add New CourseTab")</f>
        <v>Add New CourseTab</v>
      </c>
      <c r="E12" s="124" t="str" cm="1">
        <f t="array" aca="1" ref="E12" ca="1">IFERROR(    IF( INDIRECT($B12&amp;"!$h$7") = "Yes",  IF( INDIRECT($B12&amp;"!$H$21") = 0, "Update Course Tab", INDIRECT($B12&amp;"!$H$21") ), "Link Course Tab"), "Add New CourseTab")</f>
        <v>Add New CourseTab</v>
      </c>
      <c r="F12" s="123" t="str" cm="1">
        <f t="array" aca="1" ref="F12" ca="1">IFERROR(    IF( INDIRECT($B12&amp;"!$h$7") = "Yes",  IF( INDIRECT($B12&amp;"!$c$7") = 0, "Update Course Tab", INDIRECT($B12&amp;"!$c$7")), "Link Course Tab"), "Add New CourseTab")</f>
        <v>Add New CourseTab</v>
      </c>
      <c r="G12" s="122" t="str" cm="1">
        <f t="array" aca="1" ref="G12" ca="1">IFERROR(    IF( INDIRECT($B12&amp;"!$h$7") = "Yes",  IF( INDIRECT($B12&amp;"!$f$21") = 0, "Update Course Tab", INDIRECT($B12&amp;"!$f$21") ), "Link Course Tab"), "Add New CourseTab")</f>
        <v>Add New CourseTab</v>
      </c>
      <c r="H12" s="115"/>
      <c r="I12" s="114"/>
      <c r="J12" s="294"/>
      <c r="K12" s="113"/>
    </row>
    <row r="13" spans="1:14" s="112" customFormat="1" ht="57" customHeight="1" x14ac:dyDescent="0.25">
      <c r="A13" s="121"/>
      <c r="B13" s="127"/>
      <c r="C13" s="126" t="str" cm="1">
        <f t="array" aca="1" ref="C13" ca="1">IFERROR(    IF( INDIRECT($B13&amp;"!$h$7") = "Yes",  IF( INDIRECT($B13&amp;"!$f$6") = 0, "Update Course Tab", INDIRECT($B13&amp;"!$f$6") ), "Link Course Tab"), "Add New CourseTab")</f>
        <v>Add New CourseTab</v>
      </c>
      <c r="D13" s="125" t="str" cm="1">
        <f t="array" aca="1" ref="D13" ca="1">IFERROR(    IF( INDIRECT($B13&amp;"!$h$7") = "Yes",  IF( INDIRECT($B13&amp;"!$f$5") = 0, "Update Course Tab", INDIRECT($B13&amp;"!$f$5")*4 ), "Link Course Tab"), "Add New CourseTab")</f>
        <v>Add New CourseTab</v>
      </c>
      <c r="E13" s="124" t="str" cm="1">
        <f t="array" aca="1" ref="E13" ca="1">IFERROR(    IF( INDIRECT($B13&amp;"!$h$7") = "Yes",  IF( INDIRECT($B13&amp;"!$H$21") = 0, "Update Course Tab", INDIRECT($B13&amp;"!$H$21") ), "Link Course Tab"), "Add New CourseTab")</f>
        <v>Add New CourseTab</v>
      </c>
      <c r="F13" s="123" t="str" cm="1">
        <f t="array" aca="1" ref="F13" ca="1">IFERROR(    IF( INDIRECT($B13&amp;"!$h$7") = "Yes",  IF( INDIRECT($B13&amp;"!$c$7") = 0, "Update Course Tab", INDIRECT($B13&amp;"!$c$7")), "Link Course Tab"), "Add New CourseTab")</f>
        <v>Add New CourseTab</v>
      </c>
      <c r="G13" s="122" t="str" cm="1">
        <f t="array" aca="1" ref="G13" ca="1">IFERROR(    IF( INDIRECT($B13&amp;"!$h$7") = "Yes",  IF( INDIRECT($B13&amp;"!$f$21") = 0, "Update Course Tab", INDIRECT($B13&amp;"!$f$21") ), "Link Course Tab"), "Add New CourseTab")</f>
        <v>Add New CourseTab</v>
      </c>
      <c r="H13" s="115"/>
      <c r="I13" s="114"/>
      <c r="J13" s="294"/>
      <c r="K13" s="113"/>
    </row>
    <row r="14" spans="1:14" s="112" customFormat="1" ht="51.75" customHeight="1" x14ac:dyDescent="0.25">
      <c r="A14" s="121"/>
      <c r="B14" s="127"/>
      <c r="C14" s="126" t="str" cm="1">
        <f t="array" aca="1" ref="C14" ca="1">IFERROR(    IF( INDIRECT($B14&amp;"!$h$7") = "Yes",  IF( INDIRECT($B14&amp;"!$f$6") = 0, "Update Course Tab", INDIRECT($B14&amp;"!$f$6") ), "Link Course Tab"), "Add New CourseTab")</f>
        <v>Add New CourseTab</v>
      </c>
      <c r="D14" s="125" t="str" cm="1">
        <f t="array" aca="1" ref="D14" ca="1">IFERROR(    IF( INDIRECT($B14&amp;"!$h$7") = "Yes",  IF( INDIRECT($B14&amp;"!$f$5") = 0, "Update Course Tab", INDIRECT($B14&amp;"!$f$5")*4 ), "Link Course Tab"), "Add New CourseTab")</f>
        <v>Add New CourseTab</v>
      </c>
      <c r="E14" s="124" t="str" cm="1">
        <f t="array" aca="1" ref="E14" ca="1">IFERROR(    IF( INDIRECT($B14&amp;"!$h$7") = "Yes",  IF( INDIRECT($B14&amp;"!$H$21") = 0, "Update Course Tab", INDIRECT($B14&amp;"!$H$21") ), "Link Course Tab"), "Add New CourseTab")</f>
        <v>Add New CourseTab</v>
      </c>
      <c r="F14" s="123" t="str" cm="1">
        <f t="array" aca="1" ref="F14" ca="1">IFERROR(    IF( INDIRECT($B14&amp;"!$h$7") = "Yes",  IF( INDIRECT($B14&amp;"!$c$7") = 0, "Update Course Tab", INDIRECT($B14&amp;"!$c$7")), "Link Course Tab"), "Add New CourseTab")</f>
        <v>Add New CourseTab</v>
      </c>
      <c r="G14" s="122" t="str" cm="1">
        <f t="array" aca="1" ref="G14" ca="1">IFERROR(    IF( INDIRECT($B14&amp;"!$h$7") = "Yes",  IF( INDIRECT($B14&amp;"!$f$21") = 0, "Update Course Tab", INDIRECT($B14&amp;"!$f$21") ), "Link Course Tab"), "Add New CourseTab")</f>
        <v>Add New CourseTab</v>
      </c>
      <c r="H14" s="115"/>
      <c r="I14" s="114"/>
      <c r="J14" s="294"/>
      <c r="K14" s="113"/>
    </row>
    <row r="15" spans="1:14" s="112" customFormat="1" ht="39" customHeight="1" x14ac:dyDescent="0.25">
      <c r="A15" s="121"/>
      <c r="B15" s="127"/>
      <c r="C15" s="126" t="str" cm="1">
        <f t="array" aca="1" ref="C15" ca="1">IFERROR(    IF( INDIRECT($B15&amp;"!$h$7") = "Yes",  IF( INDIRECT($B15&amp;"!$f$6") = 0, "Update Course Tab", INDIRECT($B15&amp;"!$f$6") ), "Link Course Tab"), "Add New CourseTab")</f>
        <v>Add New CourseTab</v>
      </c>
      <c r="D15" s="125" t="str" cm="1">
        <f t="array" aca="1" ref="D15" ca="1">IFERROR(    IF( INDIRECT($B15&amp;"!$h$7") = "Yes",  IF( INDIRECT($B15&amp;"!$f$5") = 0, "Update Course Tab", INDIRECT($B15&amp;"!$f$5")*4 ), "Link Course Tab"), "Add New CourseTab")</f>
        <v>Add New CourseTab</v>
      </c>
      <c r="E15" s="124" t="str" cm="1">
        <f t="array" aca="1" ref="E15" ca="1">IFERROR(    IF( INDIRECT($B15&amp;"!$h$7") = "Yes",  IF( INDIRECT($B15&amp;"!$H$21") = 0, "Update Course Tab", INDIRECT($B15&amp;"!$H$21") ), "Link Course Tab"), "Add New CourseTab")</f>
        <v>Add New CourseTab</v>
      </c>
      <c r="F15" s="123" t="str" cm="1">
        <f t="array" aca="1" ref="F15" ca="1">IFERROR(    IF( INDIRECT($B15&amp;"!$h$7") = "Yes",  IF( INDIRECT($B15&amp;"!$c$7") = 0, "Update Course Tab", INDIRECT($B15&amp;"!$c$7")), "Link Course Tab"), "Add New CourseTab")</f>
        <v>Add New CourseTab</v>
      </c>
      <c r="G15" s="122" t="str" cm="1">
        <f t="array" aca="1" ref="G15" ca="1">IFERROR(    IF( INDIRECT($B15&amp;"!$h$7") = "Yes",  IF( INDIRECT($B15&amp;"!$f$21") = 0, "Update Course Tab", INDIRECT($B15&amp;"!$f$21") ), "Link Course Tab"), "Add New CourseTab")</f>
        <v>Add New CourseTab</v>
      </c>
      <c r="H15" s="115"/>
      <c r="I15" s="114"/>
      <c r="J15" s="294"/>
      <c r="K15" s="113"/>
    </row>
    <row r="16" spans="1:14" s="112" customFormat="1" ht="20.100000000000001" customHeight="1" x14ac:dyDescent="0.25">
      <c r="A16" s="121"/>
      <c r="B16" s="274"/>
      <c r="C16" s="120"/>
      <c r="D16" s="119">
        <f ca="1">SUBTOTAL(109,GPADB[CLASS CREDITS])</f>
        <v>2.75</v>
      </c>
      <c r="E16" s="118">
        <f ca="1">SUBTOTAL(101,GPADB[CLASS GRADE])</f>
        <v>0.79898947368421058</v>
      </c>
      <c r="F16" s="117">
        <f ca="1">SUBTOTAL(109,GPADB[CLASS WEIGHTED CREDITS])</f>
        <v>2.3312499999999998</v>
      </c>
      <c r="G16" s="116">
        <f ca="1">SUBTOTAL(109,GPADB[ASSIGNMENT COUNT])</f>
        <v>54</v>
      </c>
      <c r="H16" s="297" t="s">
        <v>72</v>
      </c>
      <c r="I16" s="114"/>
      <c r="J16" s="294"/>
      <c r="K16" s="113"/>
    </row>
    <row r="17" spans="1:12" s="112" customFormat="1" ht="20.100000000000001" customHeight="1" x14ac:dyDescent="0.2">
      <c r="A17" s="111"/>
      <c r="B17" s="273"/>
      <c r="C17" s="111"/>
      <c r="D17" s="111"/>
      <c r="E17" s="111"/>
      <c r="F17" s="111"/>
      <c r="G17" s="111"/>
      <c r="H17" s="111"/>
      <c r="I17" s="111"/>
      <c r="K17" s="111"/>
      <c r="L17" s="111"/>
    </row>
    <row r="18" spans="1:12" s="112" customFormat="1" ht="20.100000000000001" customHeight="1" x14ac:dyDescent="0.2">
      <c r="A18" s="111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</row>
    <row r="19" spans="1:12" s="112" customFormat="1" ht="20.100000000000001" customHeight="1" x14ac:dyDescent="0.2">
      <c r="A19" s="111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</row>
    <row r="20" spans="1:12" s="112" customFormat="1" ht="20.100000000000001" customHeight="1" x14ac:dyDescent="0.2">
      <c r="A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</row>
    <row r="21" spans="1:12" s="112" customFormat="1" ht="20.100000000000001" customHeight="1" x14ac:dyDescent="0.2">
      <c r="A21" s="111"/>
      <c r="B21" s="111"/>
      <c r="C21" s="111"/>
      <c r="D21" s="111"/>
      <c r="E21" s="111"/>
      <c r="F21" s="111"/>
      <c r="G21" s="111"/>
      <c r="H21" s="111"/>
      <c r="I21" s="111"/>
      <c r="J21" s="111"/>
      <c r="K21" s="111"/>
      <c r="L21" s="111"/>
    </row>
    <row r="22" spans="1:12" s="112" customFormat="1" ht="20.100000000000001" customHeight="1" x14ac:dyDescent="0.2">
      <c r="A22" s="111"/>
      <c r="B22" s="111"/>
      <c r="C22" s="111"/>
      <c r="D22" s="111"/>
      <c r="E22" s="111"/>
      <c r="F22" s="111"/>
      <c r="G22" s="111"/>
      <c r="H22" s="111"/>
      <c r="I22" s="111"/>
      <c r="J22" s="111"/>
      <c r="K22" s="111"/>
      <c r="L22" s="111"/>
    </row>
    <row r="23" spans="1:12" s="112" customFormat="1" ht="20.100000000000001" customHeight="1" x14ac:dyDescent="0.2">
      <c r="A23" s="111"/>
      <c r="B23" s="111"/>
      <c r="C23" s="111"/>
      <c r="D23" s="111"/>
      <c r="E23" s="111"/>
      <c r="F23" s="111"/>
      <c r="G23" s="111"/>
      <c r="H23" s="111"/>
      <c r="I23" s="111"/>
      <c r="J23" s="111"/>
      <c r="K23" s="111"/>
      <c r="L23" s="111"/>
    </row>
    <row r="24" spans="1:12" s="112" customFormat="1" ht="20.100000000000001" customHeight="1" x14ac:dyDescent="0.2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  <c r="L24" s="111"/>
    </row>
    <row r="25" spans="1:12" s="112" customFormat="1" ht="20.100000000000001" customHeight="1" x14ac:dyDescent="0.2">
      <c r="A25" s="111"/>
      <c r="B25" s="111"/>
      <c r="C25" s="111"/>
      <c r="D25" s="111"/>
      <c r="E25" s="111"/>
      <c r="F25" s="111"/>
      <c r="G25" s="111"/>
      <c r="H25" s="111"/>
      <c r="I25" s="111"/>
      <c r="J25" s="111"/>
      <c r="K25" s="111"/>
      <c r="L25" s="111"/>
    </row>
    <row r="26" spans="1:12" s="112" customFormat="1" ht="20.100000000000001" customHeight="1" x14ac:dyDescent="0.2">
      <c r="A26" s="111"/>
      <c r="B26" s="111"/>
      <c r="C26" s="111"/>
      <c r="D26" s="111"/>
      <c r="E26" s="111"/>
      <c r="F26" s="111"/>
      <c r="G26" s="111"/>
      <c r="H26" s="111"/>
      <c r="I26" s="111"/>
      <c r="J26" s="111"/>
      <c r="K26" s="111"/>
      <c r="L26" s="111"/>
    </row>
    <row r="27" spans="1:12" s="112" customFormat="1" ht="20.100000000000001" customHeight="1" x14ac:dyDescent="0.2">
      <c r="A27" s="111"/>
      <c r="B27" s="111"/>
      <c r="C27" s="111"/>
      <c r="D27" s="111"/>
      <c r="E27" s="111"/>
      <c r="F27" s="111"/>
      <c r="G27" s="111"/>
      <c r="H27" s="111"/>
      <c r="I27" s="111"/>
      <c r="J27" s="111"/>
      <c r="K27" s="111"/>
      <c r="L27" s="111"/>
    </row>
    <row r="28" spans="1:12" s="112" customFormat="1" ht="20.100000000000001" customHeight="1" x14ac:dyDescent="0.2">
      <c r="A28" s="111"/>
      <c r="B28" s="111"/>
      <c r="C28" s="111"/>
      <c r="D28" s="111"/>
      <c r="E28" s="111"/>
      <c r="F28" s="111"/>
      <c r="G28" s="111"/>
      <c r="H28" s="111"/>
      <c r="I28" s="111"/>
      <c r="J28" s="111"/>
      <c r="K28" s="111"/>
      <c r="L28" s="111"/>
    </row>
    <row r="29" spans="1:12" s="112" customFormat="1" ht="20.100000000000001" customHeight="1" x14ac:dyDescent="0.2">
      <c r="A29" s="111"/>
      <c r="B29" s="111"/>
      <c r="C29" s="111"/>
      <c r="D29" s="111"/>
      <c r="E29" s="111"/>
      <c r="F29" s="111"/>
      <c r="G29" s="111"/>
      <c r="H29" s="111"/>
      <c r="I29" s="111"/>
      <c r="J29" s="111"/>
      <c r="K29" s="111"/>
      <c r="L29" s="111"/>
    </row>
    <row r="30" spans="1:12" s="112" customFormat="1" ht="20.100000000000001" customHeight="1" x14ac:dyDescent="0.2">
      <c r="A30" s="111"/>
      <c r="B30" s="111"/>
      <c r="C30" s="111"/>
      <c r="D30" s="111"/>
      <c r="E30" s="111"/>
      <c r="F30" s="111"/>
      <c r="G30" s="111"/>
      <c r="H30" s="111"/>
      <c r="I30" s="111"/>
      <c r="J30" s="111"/>
      <c r="K30" s="111"/>
      <c r="L30" s="111"/>
    </row>
    <row r="31" spans="1:12" s="112" customFormat="1" ht="20.100000000000001" customHeight="1" x14ac:dyDescent="0.2">
      <c r="A31" s="111"/>
      <c r="B31" s="111"/>
      <c r="C31" s="111"/>
      <c r="D31" s="111"/>
      <c r="E31" s="111"/>
      <c r="F31" s="111"/>
      <c r="G31" s="111"/>
      <c r="H31" s="111"/>
      <c r="I31" s="111"/>
      <c r="J31" s="111"/>
      <c r="K31" s="111"/>
      <c r="L31" s="111"/>
    </row>
    <row r="32" spans="1:12" s="112" customFormat="1" ht="20.100000000000001" customHeight="1" x14ac:dyDescent="0.2">
      <c r="A32" s="111"/>
      <c r="B32" s="111"/>
      <c r="C32" s="111"/>
      <c r="D32" s="111"/>
      <c r="E32" s="111"/>
      <c r="F32" s="111"/>
      <c r="G32" s="111"/>
      <c r="H32" s="111"/>
      <c r="I32" s="111"/>
      <c r="J32" s="111"/>
      <c r="K32" s="111"/>
      <c r="L32" s="111"/>
    </row>
    <row r="33" spans="1:12" s="112" customFormat="1" ht="20.100000000000001" customHeight="1" x14ac:dyDescent="0.2">
      <c r="A33" s="111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</row>
    <row r="34" spans="1:12" s="112" customFormat="1" ht="20.100000000000001" customHeight="1" x14ac:dyDescent="0.2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</row>
    <row r="35" spans="1:12" s="112" customFormat="1" ht="20.100000000000001" customHeight="1" x14ac:dyDescent="0.2">
      <c r="A35" s="111"/>
      <c r="B35" s="111"/>
      <c r="C35" s="111"/>
      <c r="D35" s="111"/>
      <c r="E35" s="111"/>
      <c r="F35" s="111"/>
      <c r="G35" s="111"/>
      <c r="H35" s="111"/>
      <c r="I35" s="111"/>
      <c r="J35" s="111"/>
      <c r="K35" s="111"/>
      <c r="L35" s="111"/>
    </row>
    <row r="36" spans="1:12" s="112" customFormat="1" ht="20.100000000000001" customHeight="1" x14ac:dyDescent="0.2">
      <c r="A36" s="111"/>
      <c r="B36" s="111"/>
      <c r="C36" s="111"/>
      <c r="D36" s="111"/>
      <c r="E36" s="111"/>
      <c r="F36" s="111"/>
      <c r="G36" s="111"/>
      <c r="H36" s="111"/>
      <c r="I36" s="111"/>
      <c r="J36" s="111"/>
      <c r="K36" s="111"/>
      <c r="L36" s="111"/>
    </row>
    <row r="37" spans="1:12" s="112" customFormat="1" ht="20.100000000000001" customHeight="1" x14ac:dyDescent="0.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</row>
    <row r="38" spans="1:12" s="112" customFormat="1" ht="20.100000000000001" customHeight="1" x14ac:dyDescent="0.2">
      <c r="A38" s="111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</row>
    <row r="39" spans="1:12" s="112" customFormat="1" ht="20.100000000000001" customHeight="1" x14ac:dyDescent="0.2">
      <c r="A39" s="111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</row>
    <row r="40" spans="1:12" s="112" customFormat="1" ht="20.100000000000001" customHeight="1" x14ac:dyDescent="0.2">
      <c r="A40" s="111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</row>
    <row r="41" spans="1:12" s="112" customFormat="1" ht="20.100000000000001" customHeight="1" x14ac:dyDescent="0.2">
      <c r="A41" s="111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</row>
    <row r="42" spans="1:12" ht="20.100000000000001" customHeight="1" x14ac:dyDescent="0.2"/>
    <row r="43" spans="1:12" ht="20.100000000000001" customHeight="1" x14ac:dyDescent="0.2"/>
    <row r="44" spans="1:12" ht="20.100000000000001" customHeight="1" x14ac:dyDescent="0.2"/>
    <row r="45" spans="1:12" ht="20.100000000000001" customHeight="1" x14ac:dyDescent="0.2"/>
    <row r="46" spans="1:12" ht="20.100000000000001" customHeight="1" x14ac:dyDescent="0.2"/>
    <row r="47" spans="1:12" ht="15" customHeight="1" x14ac:dyDescent="0.2"/>
    <row r="48" spans="1:12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</sheetData>
  <sheetProtection formatColumns="0" formatRows="0" insertRows="0" sort="0" autoFilter="0"/>
  <mergeCells count="1">
    <mergeCell ref="A1:K1"/>
  </mergeCells>
  <conditionalFormatting sqref="C4:F15">
    <cfRule type="containsText" dxfId="24" priority="3" stopIfTrue="1" operator="containsText" text="Course">
      <formula>NOT(ISERROR(SEARCH("Course",C4)))</formula>
    </cfRule>
  </conditionalFormatting>
  <conditionalFormatting sqref="C16:G16">
    <cfRule type="containsText" dxfId="23" priority="2" stopIfTrue="1" operator="containsText" text="Debt">
      <formula>NOT(ISERROR(SEARCH("Debt",C16)))</formula>
    </cfRule>
  </conditionalFormatting>
  <conditionalFormatting sqref="D4:F16 G16">
    <cfRule type="expression" dxfId="22" priority="4">
      <formula>#REF!="EUR"</formula>
    </cfRule>
    <cfRule type="expression" dxfId="21" priority="5">
      <formula>#REF!="GBP"</formula>
    </cfRule>
  </conditionalFormatting>
  <conditionalFormatting sqref="G4:G15">
    <cfRule type="containsText" dxfId="20" priority="1" stopIfTrue="1" operator="containsText" text="Course">
      <formula>NOT(ISERROR(SEARCH("Course",G4)))</formula>
    </cfRule>
  </conditionalFormatting>
  <conditionalFormatting sqref="J3:J11">
    <cfRule type="containsText" dxfId="19" priority="6" stopIfTrue="1" operator="containsText" text="Debt">
      <formula>NOT(ISERROR(SEARCH("Debt",J3)))</formula>
    </cfRule>
    <cfRule type="expression" dxfId="18" priority="7">
      <formula>#REF!="GBP"</formula>
    </cfRule>
    <cfRule type="expression" dxfId="17" priority="8">
      <formula>#REF!="EUR"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D8C3C-C7A1-42C5-B1D9-0270853CEB97}">
  <sheetPr codeName="Sheet7">
    <pageSetUpPr fitToPage="1"/>
  </sheetPr>
  <dimension ref="A1:V112"/>
  <sheetViews>
    <sheetView showGridLines="0" showRuler="0" zoomScale="71" zoomScaleNormal="120" workbookViewId="0">
      <selection activeCell="O13" sqref="O13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MATH115: A-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MATH115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3.7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134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0.46250000000000002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IF(E11&lt;&gt;"",COUNTIF($B$25:$B$89,E11),"") = 0,"", IF(E11&lt;&gt;"",COUNTIF($B$25:$B$89,E11),""))</f>
        <v>4</v>
      </c>
      <c r="G11" s="171">
        <f t="shared" ref="G11:G20" si="2">IFERROR( IF(F11&lt;&gt;"",AVERAGEIFS($E$25:$E$89,$B$25:$B$89,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7</v>
      </c>
      <c r="G21" s="168"/>
      <c r="H21" s="168">
        <f>IFERROR( SUM(H11:H20) / SUMIFS(C11:C20,H11:H20,"&gt;-1"),"")</f>
        <v>0.84894736842105256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47"/>
      <c r="B29" s="157" t="s">
        <v>99</v>
      </c>
      <c r="C29" s="156"/>
      <c r="D29" s="155" t="s">
        <v>97</v>
      </c>
      <c r="E29" s="154">
        <v>0.75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98</v>
      </c>
      <c r="C30" s="156"/>
      <c r="D30" s="155" t="s">
        <v>97</v>
      </c>
      <c r="E30" s="154">
        <v>0.88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96</v>
      </c>
      <c r="C31" s="156" t="s">
        <v>95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R31" s="112"/>
      <c r="S31" s="112"/>
      <c r="T31" s="112"/>
      <c r="U31" s="112"/>
      <c r="V31" s="112"/>
    </row>
    <row r="32" spans="1:22" s="136" customFormat="1" ht="15.95" customHeight="1" x14ac:dyDescent="0.2">
      <c r="A32" s="159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M32" s="135"/>
      <c r="N32" s="111"/>
      <c r="O32" s="111"/>
      <c r="U32" s="112"/>
      <c r="V32" s="112"/>
    </row>
    <row r="33" spans="1:22" s="137" customFormat="1" ht="15.95" customHeight="1" x14ac:dyDescent="0.2">
      <c r="A33" s="159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M33" s="135"/>
      <c r="N33" s="111"/>
      <c r="O33" s="111"/>
      <c r="U33" s="112"/>
      <c r="V33" s="112"/>
    </row>
    <row r="34" spans="1:22" s="136" customFormat="1" ht="15.95" customHeight="1" x14ac:dyDescent="0.2">
      <c r="A34" s="159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M34" s="135"/>
      <c r="N34" s="111"/>
      <c r="O34" s="111"/>
      <c r="U34" s="112"/>
      <c r="V34" s="112"/>
    </row>
    <row r="35" spans="1:22" ht="15.95" customHeight="1" x14ac:dyDescent="0.2">
      <c r="A35" s="159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58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U36" s="112"/>
      <c r="V36" s="112"/>
    </row>
    <row r="37" spans="1:22" ht="15.95" customHeight="1" x14ac:dyDescent="0.2">
      <c r="A37" s="147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U37" s="112"/>
      <c r="V37" s="112"/>
    </row>
    <row r="38" spans="1:22" ht="15.95" customHeight="1" x14ac:dyDescent="0.2">
      <c r="A38" s="147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U38" s="112"/>
      <c r="V38" s="112"/>
    </row>
    <row r="39" spans="1:22" ht="15.95" customHeight="1" x14ac:dyDescent="0.2">
      <c r="A39" s="147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U39" s="112"/>
      <c r="V39" s="112"/>
    </row>
    <row r="40" spans="1:22" ht="15.95" customHeight="1" x14ac:dyDescent="0.2">
      <c r="A40" s="147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R40" s="112"/>
      <c r="S40" s="112"/>
      <c r="T40" s="112"/>
      <c r="U40" s="112"/>
      <c r="V40" s="112"/>
    </row>
    <row r="41" spans="1:22" s="136" customFormat="1" ht="15.95" customHeight="1" x14ac:dyDescent="0.2">
      <c r="A41" s="159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M41" s="135"/>
      <c r="N41" s="111"/>
      <c r="O41" s="111"/>
      <c r="U41" s="112"/>
      <c r="V41" s="112"/>
    </row>
    <row r="42" spans="1:22" s="137" customFormat="1" ht="15.95" customHeight="1" x14ac:dyDescent="0.2">
      <c r="A42" s="159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M42" s="135"/>
      <c r="N42" s="111"/>
      <c r="O42" s="111"/>
      <c r="U42" s="112"/>
      <c r="V42" s="112"/>
    </row>
    <row r="43" spans="1:22" s="136" customFormat="1" ht="15.95" customHeight="1" x14ac:dyDescent="0.2">
      <c r="A43" s="159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M43" s="135"/>
      <c r="N43" s="111"/>
      <c r="O43" s="111"/>
      <c r="U43" s="112"/>
      <c r="V43" s="112"/>
    </row>
    <row r="44" spans="1:22" ht="15.95" customHeight="1" x14ac:dyDescent="0.2">
      <c r="A44" s="159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58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U45" s="112"/>
      <c r="V45" s="112"/>
    </row>
    <row r="46" spans="1:22" ht="15.95" customHeight="1" x14ac:dyDescent="0.2">
      <c r="A46" s="147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R46" s="112"/>
      <c r="S46" s="112"/>
      <c r="T46" s="112"/>
      <c r="U46" s="112"/>
      <c r="V46" s="112"/>
    </row>
    <row r="47" spans="1:22" s="136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7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s="136" customFormat="1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M49" s="135"/>
      <c r="N49" s="111"/>
      <c r="O49" s="111"/>
      <c r="U49" s="112"/>
      <c r="V49" s="112"/>
    </row>
    <row r="50" spans="1:22" ht="15.95" customHeight="1" x14ac:dyDescent="0.2">
      <c r="A50" s="159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58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U51" s="112"/>
      <c r="V51" s="112"/>
    </row>
    <row r="52" spans="1:22" ht="15.95" customHeight="1" x14ac:dyDescent="0.2">
      <c r="A52" s="147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U52" s="112"/>
      <c r="V52" s="112"/>
    </row>
    <row r="53" spans="1:22" ht="15.95" customHeight="1" x14ac:dyDescent="0.2">
      <c r="A53" s="147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U53" s="112"/>
      <c r="V53" s="112"/>
    </row>
    <row r="54" spans="1:22" ht="15.95" customHeight="1" x14ac:dyDescent="0.2">
      <c r="A54" s="147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U54" s="112"/>
      <c r="V54" s="112"/>
    </row>
    <row r="55" spans="1:22" ht="15.95" customHeight="1" x14ac:dyDescent="0.2">
      <c r="A55" s="147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R55" s="112"/>
      <c r="S55" s="112"/>
      <c r="T55" s="112"/>
      <c r="U55" s="112"/>
      <c r="V55" s="112"/>
    </row>
    <row r="56" spans="1:22" s="136" customFormat="1" ht="15.95" customHeight="1" x14ac:dyDescent="0.2">
      <c r="A56" s="159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M56" s="135"/>
      <c r="N56" s="111"/>
      <c r="O56" s="111"/>
      <c r="U56" s="112"/>
      <c r="V56" s="112"/>
    </row>
    <row r="57" spans="1:22" s="137" customFormat="1" ht="15.95" customHeight="1" x14ac:dyDescent="0.2">
      <c r="A57" s="159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M57" s="135"/>
      <c r="N57" s="111"/>
      <c r="O57" s="111"/>
      <c r="U57" s="112"/>
      <c r="V57" s="112"/>
    </row>
    <row r="58" spans="1:22" s="136" customFormat="1" ht="15.95" customHeight="1" x14ac:dyDescent="0.2">
      <c r="A58" s="159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M58" s="135"/>
      <c r="N58" s="111"/>
      <c r="O58" s="111"/>
      <c r="U58" s="112"/>
      <c r="V58" s="112"/>
    </row>
    <row r="59" spans="1:22" s="137" customFormat="1" ht="15.95" customHeight="1" x14ac:dyDescent="0.2">
      <c r="A59" s="159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M59" s="135"/>
      <c r="N59" s="111"/>
      <c r="O59" s="111"/>
      <c r="U59" s="112"/>
      <c r="V59" s="112"/>
    </row>
    <row r="60" spans="1:22" s="136" customFormat="1" ht="15.95" customHeight="1" x14ac:dyDescent="0.2">
      <c r="A60" s="159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M60" s="135"/>
      <c r="N60" s="111"/>
      <c r="O60" s="111"/>
      <c r="U60" s="112"/>
      <c r="V60" s="112"/>
    </row>
    <row r="61" spans="1:22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U61" s="112"/>
      <c r="V61" s="112"/>
    </row>
    <row r="62" spans="1:22" ht="15.95" customHeight="1" x14ac:dyDescent="0.2">
      <c r="A62" s="158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U62" s="112"/>
      <c r="V62" s="112"/>
    </row>
    <row r="63" spans="1:22" ht="15.95" customHeight="1" x14ac:dyDescent="0.2">
      <c r="A63" s="147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U63" s="112"/>
      <c r="V63" s="112"/>
    </row>
    <row r="64" spans="1:22" ht="15.95" customHeight="1" x14ac:dyDescent="0.2">
      <c r="A64" s="147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U64" s="112"/>
      <c r="V64" s="112"/>
    </row>
    <row r="65" spans="1:22" ht="15.95" customHeight="1" x14ac:dyDescent="0.2">
      <c r="A65" s="147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U65" s="112"/>
      <c r="V65" s="112"/>
    </row>
    <row r="66" spans="1:22" ht="15.95" customHeight="1" x14ac:dyDescent="0.2">
      <c r="A66" s="147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R66" s="112"/>
      <c r="S66" s="112"/>
      <c r="T66" s="112"/>
      <c r="U66" s="112"/>
      <c r="V66" s="112"/>
    </row>
    <row r="67" spans="1:22" s="136" customFormat="1" ht="15.95" customHeight="1" x14ac:dyDescent="0.2">
      <c r="A67" s="159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M67" s="135"/>
      <c r="N67" s="111"/>
      <c r="O67" s="111"/>
      <c r="U67" s="112"/>
      <c r="V67" s="112"/>
    </row>
    <row r="68" spans="1:22" s="137" customFormat="1" ht="15.95" customHeight="1" x14ac:dyDescent="0.2">
      <c r="A68" s="159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M68" s="135"/>
      <c r="N68" s="111"/>
      <c r="O68" s="111"/>
      <c r="U68" s="112"/>
      <c r="V68" s="112"/>
    </row>
    <row r="69" spans="1:22" s="136" customFormat="1" ht="15.95" customHeight="1" x14ac:dyDescent="0.2">
      <c r="A69" s="159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M69" s="135"/>
      <c r="N69" s="111"/>
      <c r="O69" s="111"/>
      <c r="U69" s="112"/>
      <c r="V69" s="112"/>
    </row>
    <row r="70" spans="1:22" ht="15.95" customHeight="1" x14ac:dyDescent="0.2">
      <c r="A70" s="159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58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U71" s="112"/>
      <c r="V71" s="112"/>
    </row>
    <row r="72" spans="1:22" ht="15.95" customHeight="1" x14ac:dyDescent="0.25">
      <c r="A72" s="147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R72" s="112"/>
      <c r="S72" s="112"/>
      <c r="T72" s="112"/>
      <c r="U72" s="112"/>
      <c r="V72" s="112"/>
    </row>
    <row r="73" spans="1:22" s="136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7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s="136" customFormat="1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M75" s="135"/>
      <c r="N75" s="111"/>
      <c r="O75" s="111"/>
      <c r="U75" s="112"/>
      <c r="V75" s="112"/>
    </row>
    <row r="76" spans="1:22" ht="15.95" customHeight="1" x14ac:dyDescent="0.2">
      <c r="A76" s="159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58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U77" s="112"/>
      <c r="V77" s="112"/>
    </row>
    <row r="78" spans="1:22" ht="15.95" customHeight="1" x14ac:dyDescent="0.25">
      <c r="A78" s="147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U78" s="112"/>
      <c r="V78" s="112"/>
    </row>
    <row r="79" spans="1:22" ht="15.95" customHeight="1" x14ac:dyDescent="0.25">
      <c r="A79" s="147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U79" s="112"/>
      <c r="V79" s="112"/>
    </row>
    <row r="80" spans="1:22" ht="15.95" customHeight="1" x14ac:dyDescent="0.25">
      <c r="A80" s="147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U80" s="112"/>
      <c r="V80" s="112"/>
    </row>
    <row r="81" spans="1:22" ht="15.95" customHeight="1" x14ac:dyDescent="0.25">
      <c r="A81" s="147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R81" s="112"/>
      <c r="S81" s="112"/>
      <c r="T81" s="112"/>
      <c r="U81" s="112"/>
      <c r="V81" s="112"/>
    </row>
    <row r="82" spans="1:22" s="136" customFormat="1" ht="15.95" customHeight="1" x14ac:dyDescent="0.2">
      <c r="A82" s="159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M82" s="135"/>
      <c r="N82" s="111"/>
      <c r="O82" s="111"/>
      <c r="U82" s="112"/>
      <c r="V82" s="112"/>
    </row>
    <row r="83" spans="1:22" s="137" customFormat="1" ht="15.95" customHeight="1" x14ac:dyDescent="0.2">
      <c r="A83" s="159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M83" s="135"/>
      <c r="N83" s="111"/>
      <c r="O83" s="111"/>
      <c r="U83" s="112"/>
      <c r="V83" s="112"/>
    </row>
    <row r="84" spans="1:22" s="136" customFormat="1" ht="15.95" customHeight="1" x14ac:dyDescent="0.2">
      <c r="A84" s="159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M84" s="135"/>
      <c r="N84" s="111"/>
      <c r="O84" s="111"/>
      <c r="U84" s="112"/>
      <c r="V84" s="112"/>
    </row>
    <row r="85" spans="1:22" ht="15.95" customHeight="1" x14ac:dyDescent="0.2">
      <c r="A85" s="159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58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U86" s="112"/>
      <c r="V86" s="112"/>
    </row>
    <row r="87" spans="1:22" ht="15.95" customHeight="1" x14ac:dyDescent="0.25">
      <c r="A87" s="147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U87" s="112"/>
      <c r="V87" s="112"/>
    </row>
    <row r="88" spans="1:22" ht="15.95" customHeight="1" x14ac:dyDescent="0.25">
      <c r="A88" s="147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U88" s="112"/>
      <c r="V88" s="112"/>
    </row>
    <row r="89" spans="1:22" ht="15.95" customHeight="1" thickBot="1" x14ac:dyDescent="0.3">
      <c r="A89" s="147"/>
      <c r="B89" s="153"/>
      <c r="C89" s="152"/>
      <c r="D89" s="151"/>
      <c r="E89" s="150"/>
      <c r="F89" s="149"/>
      <c r="G89" s="149"/>
      <c r="H89" s="149"/>
      <c r="I89" s="149"/>
      <c r="J89" s="149"/>
      <c r="K89" s="148"/>
      <c r="L89" s="143"/>
      <c r="U89" s="112"/>
      <c r="V89" s="112"/>
    </row>
    <row r="90" spans="1:22" ht="15.95" customHeight="1" x14ac:dyDescent="0.25">
      <c r="A90" s="147"/>
      <c r="B90" s="146"/>
      <c r="C90" s="146"/>
      <c r="D90" s="146"/>
      <c r="E90" s="146"/>
      <c r="F90" s="146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5">
      <c r="A91" s="147"/>
      <c r="B91" s="146"/>
      <c r="C91" s="146"/>
      <c r="D91" s="146"/>
      <c r="E91" s="146"/>
      <c r="F91" s="146"/>
      <c r="G91" s="149"/>
      <c r="H91" s="149"/>
      <c r="I91" s="149"/>
      <c r="J91" s="149"/>
      <c r="K91" s="148"/>
      <c r="L91" s="143"/>
      <c r="U91" s="112"/>
      <c r="V91" s="112"/>
    </row>
    <row r="92" spans="1:22" ht="15" x14ac:dyDescent="0.25">
      <c r="A92" s="147"/>
      <c r="B92" s="146"/>
      <c r="C92" s="146"/>
      <c r="D92" s="146"/>
      <c r="E92" s="146"/>
      <c r="F92" s="146"/>
      <c r="G92" s="146"/>
      <c r="H92" s="146"/>
      <c r="I92" s="146"/>
      <c r="J92" s="146"/>
      <c r="K92" s="145"/>
      <c r="L92" s="143"/>
      <c r="M92" s="111"/>
      <c r="O92" s="112"/>
      <c r="R92" s="112"/>
      <c r="S92" s="112"/>
      <c r="T92" s="112"/>
      <c r="U92" s="112"/>
      <c r="V92" s="112"/>
    </row>
    <row r="93" spans="1:22" ht="15" customHeight="1" x14ac:dyDescent="0.2">
      <c r="B93" s="139"/>
      <c r="C93" s="139"/>
      <c r="D93" s="139"/>
      <c r="E93" s="139"/>
      <c r="F93" s="140"/>
      <c r="G93" s="139"/>
      <c r="H93" s="139"/>
      <c r="I93" s="139"/>
      <c r="J93" s="139"/>
      <c r="K93" s="139"/>
      <c r="T93" s="112"/>
      <c r="U93" s="112"/>
      <c r="V93" s="112"/>
    </row>
    <row r="94" spans="1:22" ht="15" customHeight="1" x14ac:dyDescent="0.2">
      <c r="B94" s="139"/>
      <c r="C94" s="139"/>
      <c r="D94" s="139"/>
      <c r="E94" s="139"/>
      <c r="F94" s="139"/>
      <c r="G94" s="139"/>
      <c r="H94" s="139"/>
      <c r="I94" s="139"/>
      <c r="J94" s="139"/>
      <c r="K94" s="139"/>
    </row>
    <row r="95" spans="1:22" ht="15" customHeight="1" x14ac:dyDescent="0.2">
      <c r="B95" s="139"/>
      <c r="C95" s="139"/>
      <c r="D95" s="139"/>
      <c r="E95" s="139"/>
      <c r="F95" s="139"/>
      <c r="G95" s="139"/>
      <c r="H95" s="139"/>
      <c r="I95" s="139"/>
      <c r="J95" s="139"/>
      <c r="K95" s="139"/>
      <c r="L95" s="143"/>
      <c r="M95" s="112"/>
      <c r="N95" s="112"/>
      <c r="O95" s="112"/>
    </row>
    <row r="96" spans="1:22" x14ac:dyDescent="0.2">
      <c r="B96" s="139"/>
      <c r="C96" s="139"/>
      <c r="D96" s="140"/>
      <c r="E96" s="140"/>
      <c r="F96" s="139"/>
      <c r="G96" s="139"/>
      <c r="H96" s="139"/>
      <c r="I96" s="139"/>
      <c r="J96" s="139"/>
      <c r="K96" s="139"/>
      <c r="L96" s="143"/>
      <c r="M96" s="111"/>
      <c r="O96" s="112"/>
    </row>
    <row r="97" spans="2:15" x14ac:dyDescent="0.2">
      <c r="B97" s="139"/>
      <c r="C97" s="139"/>
      <c r="D97" s="144"/>
      <c r="E97" s="144"/>
      <c r="F97" s="139"/>
      <c r="G97" s="139"/>
      <c r="H97" s="139"/>
      <c r="I97" s="139"/>
      <c r="J97" s="139"/>
      <c r="K97" s="139"/>
      <c r="L97" s="143"/>
      <c r="M97" s="111"/>
      <c r="O97" s="112"/>
    </row>
    <row r="98" spans="2:15" x14ac:dyDescent="0.2">
      <c r="B98" s="139"/>
      <c r="C98" s="139"/>
      <c r="D98" s="142"/>
      <c r="E98" s="142"/>
      <c r="F98" s="139"/>
      <c r="G98" s="139"/>
      <c r="H98" s="139"/>
      <c r="I98" s="139"/>
      <c r="J98" s="139"/>
      <c r="K98" s="139"/>
      <c r="L98" s="143"/>
      <c r="M98" s="111"/>
      <c r="O98" s="112"/>
    </row>
    <row r="99" spans="2:15" x14ac:dyDescent="0.2">
      <c r="B99" s="139"/>
      <c r="C99" s="139"/>
      <c r="D99" s="142"/>
      <c r="E99" s="142"/>
      <c r="F99" s="139"/>
      <c r="G99" s="139"/>
      <c r="H99" s="139"/>
      <c r="I99" s="139"/>
      <c r="J99" s="139"/>
      <c r="K99" s="139"/>
      <c r="O99" s="112"/>
    </row>
    <row r="100" spans="2:15" x14ac:dyDescent="0.2">
      <c r="B100" s="139"/>
      <c r="C100" s="139"/>
      <c r="D100" s="141"/>
      <c r="E100" s="141"/>
      <c r="F100" s="140"/>
      <c r="G100" s="139"/>
      <c r="H100" s="139"/>
      <c r="I100" s="139"/>
      <c r="J100" s="139"/>
      <c r="K100" s="139"/>
      <c r="O100" s="112"/>
    </row>
    <row r="101" spans="2:15" x14ac:dyDescent="0.2">
      <c r="B101" s="139"/>
      <c r="C101" s="139"/>
      <c r="D101" s="139"/>
      <c r="E101" s="139"/>
      <c r="F101" s="140"/>
      <c r="G101" s="139"/>
      <c r="H101" s="139"/>
      <c r="I101" s="139"/>
      <c r="J101" s="139"/>
      <c r="K101" s="139"/>
      <c r="O101" s="112"/>
    </row>
    <row r="102" spans="2:15" x14ac:dyDescent="0.2">
      <c r="D102" s="111"/>
      <c r="E102" s="111"/>
      <c r="F102" s="112"/>
      <c r="M102" s="111"/>
      <c r="N102" s="135"/>
      <c r="O102" s="112"/>
    </row>
    <row r="103" spans="2:15" x14ac:dyDescent="0.2">
      <c r="B103" s="138"/>
      <c r="C103" s="138"/>
      <c r="D103" s="111"/>
      <c r="E103" s="111"/>
      <c r="F103" s="112"/>
      <c r="G103" s="138"/>
      <c r="H103" s="138"/>
      <c r="I103" s="138"/>
      <c r="J103" s="138"/>
      <c r="K103" s="138"/>
      <c r="M103" s="111"/>
      <c r="N103" s="135"/>
      <c r="O103" s="112"/>
    </row>
    <row r="104" spans="2:15" ht="15" x14ac:dyDescent="0.2">
      <c r="B104" s="137"/>
      <c r="C104" s="137"/>
      <c r="D104" s="111"/>
      <c r="E104" s="111"/>
      <c r="F104" s="112"/>
      <c r="G104" s="137"/>
      <c r="H104" s="137"/>
      <c r="I104" s="137"/>
      <c r="J104" s="137"/>
      <c r="K104" s="137"/>
      <c r="M104" s="111"/>
      <c r="N104" s="135"/>
      <c r="O104" s="112"/>
    </row>
    <row r="105" spans="2:15" x14ac:dyDescent="0.2">
      <c r="B105" s="136"/>
      <c r="C105" s="136"/>
      <c r="D105" s="111"/>
      <c r="E105" s="111"/>
      <c r="F105" s="112"/>
      <c r="G105" s="136"/>
      <c r="H105" s="136"/>
      <c r="I105" s="136"/>
      <c r="J105" s="136"/>
      <c r="K105" s="136"/>
      <c r="M105" s="111"/>
      <c r="N105" s="135"/>
      <c r="O105" s="112"/>
    </row>
    <row r="106" spans="2:15" x14ac:dyDescent="0.2">
      <c r="D106" s="111"/>
      <c r="E106" s="111"/>
      <c r="F106" s="112"/>
      <c r="M106" s="111"/>
      <c r="N106" s="135"/>
      <c r="O106" s="112"/>
    </row>
    <row r="107" spans="2:15" ht="15" customHeight="1" x14ac:dyDescent="0.2">
      <c r="D107" s="111"/>
      <c r="E107" s="111"/>
      <c r="F107" s="112"/>
      <c r="M107" s="111"/>
      <c r="N107" s="135"/>
      <c r="O107" s="112"/>
    </row>
    <row r="108" spans="2:15" x14ac:dyDescent="0.2">
      <c r="D108" s="111"/>
      <c r="E108" s="111"/>
      <c r="F108" s="112"/>
      <c r="M108" s="111"/>
      <c r="N108" s="135"/>
      <c r="O108" s="112"/>
    </row>
    <row r="109" spans="2:15" x14ac:dyDescent="0.2">
      <c r="D109" s="111"/>
      <c r="E109" s="111"/>
      <c r="F109" s="112"/>
      <c r="M109" s="111"/>
      <c r="O109" s="112"/>
    </row>
    <row r="110" spans="2:15" x14ac:dyDescent="0.2">
      <c r="D110" s="111"/>
      <c r="E110" s="111"/>
      <c r="F110" s="112"/>
      <c r="M110" s="111"/>
      <c r="O110" s="112"/>
    </row>
    <row r="111" spans="2:15" x14ac:dyDescent="0.2">
      <c r="M111" s="111"/>
      <c r="O111" s="112"/>
    </row>
    <row r="112" spans="2:15" x14ac:dyDescent="0.2">
      <c r="M112" s="111"/>
      <c r="O112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D080EE0D-000D-409A-8A07-D3ACC8BF281F}">
      <formula1>"Yes, No"</formula1>
    </dataValidation>
    <dataValidation type="list" allowBlank="1" showInputMessage="1" showErrorMessage="1" sqref="F6" xr:uid="{707A953E-5BBF-40AA-9FAD-331AC5BCC40C}">
      <formula1>"1,2,3,4,5,6,7,8"</formula1>
    </dataValidation>
    <dataValidation type="list" allowBlank="1" showInputMessage="1" showErrorMessage="1" sqref="B25:B89" xr:uid="{5DC31BFF-F720-404A-BB92-08AF7A172206}">
      <formula1>$B$11:$B$20</formula1>
    </dataValidation>
    <dataValidation type="list" allowBlank="1" showInputMessage="1" showErrorMessage="1" sqref="D25:D89" xr:uid="{0B085C31-FEF8-428A-B92C-59FE96D7E55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D023-907E-49D1-A39A-C846FF21E675}">
  <sheetPr codeName="Sheet8">
    <pageSetUpPr fitToPage="1"/>
  </sheetPr>
  <dimension ref="A1:V117"/>
  <sheetViews>
    <sheetView showGridLines="0" showRuler="0" zoomScale="71" zoomScaleNormal="120" workbookViewId="0">
      <selection activeCell="J71" sqref="J71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MATH116: D+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MATH116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1.3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135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0.16250000000000001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99</v>
      </c>
      <c r="C13" s="154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0.4</v>
      </c>
      <c r="H15" s="171">
        <f t="shared" si="3"/>
        <v>0.22000000000000003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0.58750000000000013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99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0.4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E28E83A3-C14D-4D2F-B932-D22CA1A46246}">
      <formula1>"Actual, Hypothetical"</formula1>
    </dataValidation>
    <dataValidation type="list" allowBlank="1" showInputMessage="1" showErrorMessage="1" sqref="B25:B94" xr:uid="{E21D1B24-D61D-4C03-A884-1378AB43055A}">
      <formula1>$B$11:$B$20</formula1>
    </dataValidation>
    <dataValidation type="list" allowBlank="1" showInputMessage="1" showErrorMessage="1" sqref="F6" xr:uid="{673C9D34-A383-4172-95F3-D69228823DEA}">
      <formula1>"1,2,3,4,5,6,7,8"</formula1>
    </dataValidation>
    <dataValidation type="list" allowBlank="1" showInputMessage="1" showErrorMessage="1" sqref="H7" xr:uid="{5C85084D-4BC1-4752-94C0-6C671DAAD8AF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A70A3-7DBB-4541-8F24-AFA4B230A9E4}">
  <sheetPr codeName="Sheet9">
    <pageSetUpPr fitToPage="1"/>
  </sheetPr>
  <dimension ref="A1:V117"/>
  <sheetViews>
    <sheetView showGridLines="0" showRuler="0" zoomScale="71" zoomScaleNormal="120" workbookViewId="0">
      <selection activeCell="H7" sqref="H7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CHE102: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CHE102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94" t="s">
        <v>107</v>
      </c>
      <c r="C11" s="193">
        <v>0.1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9.0000000000000011E-2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92" t="s">
        <v>101</v>
      </c>
      <c r="C12" s="191">
        <v>0.1</v>
      </c>
      <c r="D12" s="146"/>
      <c r="E12" s="173" t="str">
        <f t="shared" si="0"/>
        <v>Homework</v>
      </c>
      <c r="F12" s="172">
        <f t="shared" si="1"/>
        <v>4</v>
      </c>
      <c r="G12" s="171">
        <f t="shared" si="2"/>
        <v>0.9</v>
      </c>
      <c r="H12" s="171">
        <f t="shared" si="3"/>
        <v>9.0000000000000011E-2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92" t="s">
        <v>99</v>
      </c>
      <c r="C13" s="191">
        <v>0.25</v>
      </c>
      <c r="D13" s="146"/>
      <c r="E13" s="173" t="str">
        <f t="shared" si="0"/>
        <v>Mid 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92" t="s">
        <v>96</v>
      </c>
      <c r="C14" s="191">
        <v>0.2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0.18000000000000002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92" t="s">
        <v>98</v>
      </c>
      <c r="C15" s="191">
        <v>0.35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0.308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92"/>
      <c r="C16" s="191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92"/>
      <c r="C17" s="191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92"/>
      <c r="C18" s="191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92"/>
      <c r="C19" s="191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90"/>
      <c r="C20" s="189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11</v>
      </c>
      <c r="G21" s="168"/>
      <c r="H21" s="168">
        <f>IFERROR( SUM(H11:H20) / SUMIFS(C11:C20,H11:H20,"&gt;-1"),"")</f>
        <v>0.85550000000000015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102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100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99</v>
      </c>
      <c r="C33" s="156"/>
      <c r="D33" s="155" t="s">
        <v>97</v>
      </c>
      <c r="E33" s="154">
        <v>0.75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98</v>
      </c>
      <c r="C34" s="156"/>
      <c r="D34" s="155" t="s">
        <v>97</v>
      </c>
      <c r="E34" s="154">
        <v>0.88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96</v>
      </c>
      <c r="C35" s="156" t="s">
        <v>95</v>
      </c>
      <c r="D35" s="155" t="s">
        <v>94</v>
      </c>
      <c r="E35" s="154">
        <v>0.9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71E7F33E-A775-41CF-8242-C7C82DD5DD66}">
      <formula1>"Actual, Hypothetical"</formula1>
    </dataValidation>
    <dataValidation type="list" allowBlank="1" showInputMessage="1" showErrorMessage="1" sqref="B25:B94" xr:uid="{812BEA6F-30D7-496B-BC9C-8538914408DB}">
      <formula1>$B$11:$B$20</formula1>
    </dataValidation>
    <dataValidation type="list" allowBlank="1" showInputMessage="1" showErrorMessage="1" sqref="F6" xr:uid="{83251E73-CEF7-4E9E-96B5-F03F0CACB88E}">
      <formula1>"1,2,3,4,5,6,7,8"</formula1>
    </dataValidation>
    <dataValidation type="list" allowBlank="1" showInputMessage="1" showErrorMessage="1" sqref="H7" xr:uid="{30681967-90FE-4F4B-8F8F-C5B811327705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8FC5-AA52-44C2-8D25-FDA7A1396A16}">
  <sheetPr codeName="Sheet10">
    <pageSetUpPr fitToPage="1"/>
  </sheetPr>
  <dimension ref="A1:V117"/>
  <sheetViews>
    <sheetView showGridLines="0" showRuler="0" topLeftCell="B1" zoomScale="71" zoomScaleNormal="120" workbookViewId="0">
      <selection activeCell="J21" sqref="J21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MSE121: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MSE121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15.95" customHeight="1" x14ac:dyDescent="0.2">
      <c r="A5" s="147"/>
      <c r="B5" s="166" t="s">
        <v>129</v>
      </c>
      <c r="C5" s="182">
        <v>3.9</v>
      </c>
      <c r="D5" s="149"/>
      <c r="E5" s="196" t="s">
        <v>137</v>
      </c>
      <c r="F5" s="197">
        <v>0.125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95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0.48749999999999999</v>
      </c>
      <c r="D7" s="149"/>
      <c r="E7" s="149"/>
      <c r="F7" s="146"/>
      <c r="G7" s="149"/>
      <c r="H7" s="275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D25:D94" xr:uid="{662A202C-B73E-481B-9255-A668626B2375}">
      <formula1>"Actual, Hypothetical"</formula1>
    </dataValidation>
    <dataValidation type="list" allowBlank="1" showInputMessage="1" showErrorMessage="1" sqref="B25:B94" xr:uid="{FA09DCA4-F569-4FDD-BE84-1591BA4B9A48}">
      <formula1>$B$11:$B$20</formula1>
    </dataValidation>
    <dataValidation type="list" allowBlank="1" showInputMessage="1" showErrorMessage="1" sqref="F6" xr:uid="{C9D0A278-73CF-4FBA-9D56-ACD7EF44B7FE}">
      <formula1>"1,2,3,4,5,6,7,8"</formula1>
    </dataValidation>
    <dataValidation type="list" allowBlank="1" showInputMessage="1" showErrorMessage="1" sqref="H7" xr:uid="{BA95C194-574B-465B-A009-34627877AEF6}">
      <formula1>"Yes, No"</formula1>
    </dataValidation>
  </dataValidations>
  <pageMargins left="0.7" right="0.7" top="0.75" bottom="0.75" header="0.3" footer="0.3"/>
  <pageSetup scale="77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071FB-93E5-41D9-991D-439CD4114726}">
  <sheetPr codeName="Sheet11">
    <pageSetUpPr fitToPage="1"/>
  </sheetPr>
  <dimension ref="A1:V117"/>
  <sheetViews>
    <sheetView showGridLines="0" showRuler="0" zoomScale="71" zoomScaleNormal="120" workbookViewId="0">
      <selection activeCell="T25" sqref="T25:T26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2.8554687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MSE100: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9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MSE100</v>
      </c>
      <c r="G4" s="149"/>
      <c r="H4" s="266" t="s">
        <v>130</v>
      </c>
      <c r="I4" s="146"/>
      <c r="J4" s="176"/>
      <c r="K4" s="148"/>
      <c r="L4" s="143"/>
      <c r="O4" s="272" t="s">
        <v>94</v>
      </c>
      <c r="R4" s="112"/>
      <c r="S4" s="112"/>
      <c r="T4" s="112"/>
      <c r="U4" s="112"/>
      <c r="V4" s="112"/>
    </row>
    <row r="5" spans="1:22" ht="15.95" customHeight="1" x14ac:dyDescent="0.25">
      <c r="A5" s="147"/>
      <c r="B5" s="166" t="s">
        <v>129</v>
      </c>
      <c r="C5" s="182">
        <v>3.9</v>
      </c>
      <c r="D5" s="149"/>
      <c r="E5" s="196" t="s">
        <v>137</v>
      </c>
      <c r="F5" s="198">
        <v>0.1875</v>
      </c>
      <c r="G5" s="149"/>
      <c r="H5" s="266"/>
      <c r="I5" s="146"/>
      <c r="J5" s="268" t="s">
        <v>127</v>
      </c>
      <c r="K5" s="148"/>
      <c r="L5" s="143"/>
      <c r="O5" s="272" t="s">
        <v>97</v>
      </c>
      <c r="R5" s="112"/>
      <c r="S5" s="112"/>
      <c r="T5" s="112"/>
      <c r="U5" s="112"/>
      <c r="V5" s="112"/>
    </row>
    <row r="6" spans="1:22" ht="15.9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0.73124999999999996</v>
      </c>
      <c r="D7" s="149"/>
      <c r="E7" s="149"/>
      <c r="F7" s="146"/>
      <c r="G7" s="149"/>
      <c r="H7" s="179" t="s">
        <v>123</v>
      </c>
      <c r="I7" s="146"/>
      <c r="J7" s="270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176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176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176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>
        <f t="shared" ref="F11:F20" si="1">IF( IF(E11&lt;&gt;"",COUNTIF($B$25:$B$94,E11),"") = 0,"", IF(E11&lt;&gt;"",COUNTIF($B$25:$B$94,E11),""))</f>
        <v>4</v>
      </c>
      <c r="G11" s="171">
        <f t="shared" ref="G11:G20" si="2">IFERROR( IF(F11&lt;&gt;"",AVERAGEIFS($E$25:$E$94,$B$25:$B$94, E11),""),"")</f>
        <v>0.9</v>
      </c>
      <c r="H11" s="171">
        <f t="shared" ref="H11:H20" si="3">IFERROR(G11*C11,"")</f>
        <v>4.5000000000000005E-2</v>
      </c>
      <c r="I11" s="149"/>
      <c r="J11" s="176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>
        <f t="shared" si="1"/>
        <v>5</v>
      </c>
      <c r="G12" s="171">
        <f t="shared" si="2"/>
        <v>0.9</v>
      </c>
      <c r="H12" s="171">
        <f t="shared" si="3"/>
        <v>4.5000000000000005E-2</v>
      </c>
      <c r="I12" s="149"/>
      <c r="J12" s="176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>
        <f t="shared" si="1"/>
        <v>1</v>
      </c>
      <c r="G13" s="171">
        <f t="shared" si="2"/>
        <v>0.75</v>
      </c>
      <c r="H13" s="171">
        <f t="shared" si="3"/>
        <v>0.1875</v>
      </c>
      <c r="I13" s="149"/>
      <c r="J13" s="176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>
        <f t="shared" si="1"/>
        <v>1</v>
      </c>
      <c r="G14" s="171">
        <f t="shared" si="2"/>
        <v>0.9</v>
      </c>
      <c r="H14" s="171">
        <f t="shared" si="3"/>
        <v>9.0000000000000011E-2</v>
      </c>
      <c r="I14" s="149"/>
      <c r="J14" s="176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>
        <f t="shared" si="1"/>
        <v>1</v>
      </c>
      <c r="G15" s="171">
        <f t="shared" si="2"/>
        <v>0.88</v>
      </c>
      <c r="H15" s="171">
        <f t="shared" si="3"/>
        <v>0.48400000000000004</v>
      </c>
      <c r="I15" s="149"/>
      <c r="J15" s="176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12</v>
      </c>
      <c r="G21" s="168"/>
      <c r="H21" s="168">
        <f>IFERROR( SUM(H11:H20) / SUMIFS(C11:C20,H11:H20,"&gt;-1"),"")</f>
        <v>0.85150000000000015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32.1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107</v>
      </c>
      <c r="C25" s="162" t="s">
        <v>110</v>
      </c>
      <c r="D25" s="161" t="s">
        <v>94</v>
      </c>
      <c r="E25" s="160">
        <v>0.9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107</v>
      </c>
      <c r="C26" s="156" t="s">
        <v>109</v>
      </c>
      <c r="D26" s="155" t="s">
        <v>94</v>
      </c>
      <c r="E26" s="154">
        <v>0.9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107</v>
      </c>
      <c r="C27" s="156" t="s">
        <v>108</v>
      </c>
      <c r="D27" s="155" t="s">
        <v>94</v>
      </c>
      <c r="E27" s="154">
        <v>0.9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 t="s">
        <v>107</v>
      </c>
      <c r="C28" s="156" t="s">
        <v>106</v>
      </c>
      <c r="D28" s="155" t="s">
        <v>94</v>
      </c>
      <c r="E28" s="154">
        <v>0.9</v>
      </c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 t="s">
        <v>101</v>
      </c>
      <c r="C29" s="156" t="s">
        <v>105</v>
      </c>
      <c r="D29" s="155" t="s">
        <v>94</v>
      </c>
      <c r="E29" s="154">
        <v>0.9</v>
      </c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 t="s">
        <v>101</v>
      </c>
      <c r="C30" s="156" t="s">
        <v>104</v>
      </c>
      <c r="D30" s="155" t="s">
        <v>94</v>
      </c>
      <c r="E30" s="154">
        <v>0.9</v>
      </c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 t="s">
        <v>101</v>
      </c>
      <c r="C31" s="156" t="s">
        <v>103</v>
      </c>
      <c r="D31" s="155" t="s">
        <v>94</v>
      </c>
      <c r="E31" s="154">
        <v>0.9</v>
      </c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 t="s">
        <v>101</v>
      </c>
      <c r="C32" s="156" t="s">
        <v>102</v>
      </c>
      <c r="D32" s="155" t="s">
        <v>94</v>
      </c>
      <c r="E32" s="154">
        <v>0.9</v>
      </c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 t="s">
        <v>101</v>
      </c>
      <c r="C33" s="156" t="s">
        <v>100</v>
      </c>
      <c r="D33" s="155" t="s">
        <v>94</v>
      </c>
      <c r="E33" s="154">
        <v>0.9</v>
      </c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 t="s">
        <v>141</v>
      </c>
      <c r="C34" s="156"/>
      <c r="D34" s="155" t="s">
        <v>97</v>
      </c>
      <c r="E34" s="154">
        <v>0.75</v>
      </c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 t="s">
        <v>98</v>
      </c>
      <c r="C35" s="156"/>
      <c r="D35" s="155" t="s">
        <v>97</v>
      </c>
      <c r="E35" s="154">
        <v>0.88</v>
      </c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 t="s">
        <v>96</v>
      </c>
      <c r="C36" s="156" t="s">
        <v>95</v>
      </c>
      <c r="D36" s="155" t="s">
        <v>94</v>
      </c>
      <c r="E36" s="154">
        <v>0.9</v>
      </c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147"/>
      <c r="B97" s="146"/>
      <c r="C97" s="146"/>
      <c r="D97" s="146"/>
      <c r="E97" s="146"/>
      <c r="F97" s="146"/>
      <c r="G97" s="146"/>
      <c r="H97" s="146"/>
      <c r="I97" s="146"/>
      <c r="J97" s="146"/>
      <c r="K97" s="14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8">
    <mergeCell ref="B23:E23"/>
    <mergeCell ref="A1:K1"/>
    <mergeCell ref="A2:K2"/>
    <mergeCell ref="B4:C4"/>
    <mergeCell ref="H4:H6"/>
    <mergeCell ref="J5:J7"/>
    <mergeCell ref="B9:C9"/>
    <mergeCell ref="E9:H9"/>
  </mergeCells>
  <dataValidations count="4">
    <dataValidation type="list" allowBlank="1" showInputMessage="1" showErrorMessage="1" sqref="H7" xr:uid="{9DA13233-1F9B-42DF-9D7F-B4B40C3F0107}">
      <formula1>"Yes, No"</formula1>
    </dataValidation>
    <dataValidation type="list" allowBlank="1" showInputMessage="1" showErrorMessage="1" sqref="F6" xr:uid="{6F2C4082-7125-44C2-BFAD-BF0AB1959751}">
      <formula1>"1,2,3,4,5,6,7,8"</formula1>
    </dataValidation>
    <dataValidation type="list" allowBlank="1" showInputMessage="1" showErrorMessage="1" sqref="B25:B94" xr:uid="{7FCCD51C-E761-4FED-B463-43FB201989DA}">
      <formula1>$B$11:$B$20</formula1>
    </dataValidation>
    <dataValidation type="list" allowBlank="1" showInputMessage="1" showErrorMessage="1" sqref="D25:D94" xr:uid="{D1DAA122-EE29-4D79-8F25-238669E9E794}">
      <formula1>"Actual, Hypothetical"</formula1>
    </dataValidation>
  </dataValidations>
  <pageMargins left="0.7" right="0.7" top="0.75" bottom="0.75" header="0.3" footer="0.3"/>
  <pageSetup scale="77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FBBB-D89A-4A43-BEA6-785FBBE1E5D6}">
  <sheetPr codeName="Sheet12">
    <pageSetUpPr fitToPage="1"/>
  </sheetPr>
  <dimension ref="A1:V117"/>
  <sheetViews>
    <sheetView showGridLines="0" showRuler="0" zoomScale="71" zoomScaleNormal="120" workbookViewId="0">
      <selection activeCell="J35" sqref="J34:J3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4.25" x14ac:dyDescent="0.2">
      <c r="A1" s="263" t="str">
        <f ca="1">IF(F4="","CLASS GPA TRACKER",F4&amp;": "&amp;C6)</f>
        <v>SampleSheet: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25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SampleSheet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">
      <c r="A5" s="147"/>
      <c r="B5" s="166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25">
      <c r="A6" s="147"/>
      <c r="B6" s="166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25">
      <c r="A7" s="147"/>
      <c r="B7" s="166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25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107</v>
      </c>
      <c r="C11" s="160">
        <v>0.05</v>
      </c>
      <c r="D11" s="146"/>
      <c r="E11" s="173" t="str">
        <f t="shared" ref="E11:E20" si="0">IF(B11="","",B11)</f>
        <v>Class Exercises</v>
      </c>
      <c r="F11" s="172" t="str">
        <f t="shared" ref="F11:F20" si="1">IF( IF(E11&lt;&gt;"",COUNTIF($B$25:$B$94,E11),"") = 0,"", IF(E11&lt;&gt;"",COUNTIF($B$25:$B$94,E11),""))</f>
        <v/>
      </c>
      <c r="G11" s="171" t="str">
        <f t="shared" ref="G11:G20" si="2">IFERROR( IF(F11&lt;&gt;"",AVERAGEIFS($E$25:$E$94,$B$25:$B$94, E11),""),"")</f>
        <v/>
      </c>
      <c r="H11" s="171" t="str">
        <f t="shared" ref="H11:H20" si="3">IFERROR(G11*C11,"")</f>
        <v/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101</v>
      </c>
      <c r="C12" s="154">
        <v>0.05</v>
      </c>
      <c r="D12" s="146"/>
      <c r="E12" s="173" t="str">
        <f t="shared" si="0"/>
        <v>Homework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141</v>
      </c>
      <c r="C13" s="154">
        <v>0.25</v>
      </c>
      <c r="D13" s="146"/>
      <c r="E13" s="173" t="str">
        <f t="shared" si="0"/>
        <v>MidTerm</v>
      </c>
      <c r="F13" s="172" t="str">
        <f t="shared" si="1"/>
        <v/>
      </c>
      <c r="G13" s="171" t="str">
        <f t="shared" si="2"/>
        <v/>
      </c>
      <c r="H13" s="171" t="str">
        <f t="shared" si="3"/>
        <v/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96</v>
      </c>
      <c r="C14" s="154">
        <v>0.1</v>
      </c>
      <c r="D14" s="146"/>
      <c r="E14" s="173" t="str">
        <f t="shared" si="0"/>
        <v>Projects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98</v>
      </c>
      <c r="C15" s="154">
        <v>0.55000000000000004</v>
      </c>
      <c r="D15" s="146"/>
      <c r="E15" s="173" t="str">
        <f t="shared" si="0"/>
        <v>Final Exam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/>
      <c r="C16" s="154">
        <v>0</v>
      </c>
      <c r="D16" s="146"/>
      <c r="E16" s="173" t="str">
        <f t="shared" si="0"/>
        <v/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0</v>
      </c>
      <c r="G21" s="168"/>
      <c r="H21" s="168" t="str">
        <f>IFERROR( SUM(H11:H20) / SUMIFS(C11:C20,H11:H20,"&gt;-1"),"")</f>
        <v/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/>
      <c r="C25" s="162"/>
      <c r="D25" s="161"/>
      <c r="E25" s="160"/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/>
      <c r="C26" s="156"/>
      <c r="D26" s="155"/>
      <c r="E26" s="154"/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/>
      <c r="C27" s="156"/>
      <c r="D27" s="155"/>
      <c r="E27" s="154"/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25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x14ac:dyDescent="0.2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B4:C4"/>
    <mergeCell ref="A2:K2"/>
    <mergeCell ref="H4:H6"/>
    <mergeCell ref="B9:C9"/>
    <mergeCell ref="E9:H9"/>
    <mergeCell ref="J5:J7"/>
    <mergeCell ref="J8:J15"/>
  </mergeCells>
  <dataValidations count="4">
    <dataValidation type="list" allowBlank="1" showInputMessage="1" showErrorMessage="1" sqref="D25:D94" xr:uid="{FD4D1A98-3531-6E42-9226-FBE405F4C7A4}">
      <formula1>"Actual, Hypothetical"</formula1>
    </dataValidation>
    <dataValidation type="list" allowBlank="1" showInputMessage="1" showErrorMessage="1" sqref="B25:B94" xr:uid="{D8F1C578-8758-5044-95D1-4811B8EC6AF8}">
      <formula1>$B$11:$B$20</formula1>
    </dataValidation>
    <dataValidation type="list" allowBlank="1" showInputMessage="1" showErrorMessage="1" sqref="F6" xr:uid="{5CA6C9C8-C1F1-EF44-8464-BE5B17B30776}">
      <formula1>"1,2,3,4,5,6,7,8"</formula1>
    </dataValidation>
    <dataValidation type="list" allowBlank="1" showInputMessage="1" showErrorMessage="1" sqref="H7" xr:uid="{7A214A7B-8E44-7A49-99B9-67BFF3F44033}">
      <formula1>"Yes, No"</formula1>
    </dataValidation>
  </dataValidations>
  <pageMargins left="0.7" right="0.7" top="0.75" bottom="0.75" header="0.3" footer="0.3"/>
  <pageSetup scale="77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1598-D539-4E51-8612-072C649F91AE}">
  <sheetPr codeName="Sheet13">
    <pageSetUpPr fitToPage="1"/>
  </sheetPr>
  <dimension ref="A1:V117"/>
  <sheetViews>
    <sheetView showGridLines="0" tabSelected="1" showRuler="0" zoomScale="71" zoomScaleNormal="120" workbookViewId="0">
      <selection activeCell="J34" sqref="J34:J35"/>
    </sheetView>
  </sheetViews>
  <sheetFormatPr defaultColWidth="8.85546875" defaultRowHeight="14.25" x14ac:dyDescent="0.2"/>
  <cols>
    <col min="1" max="1" width="5" style="111" customWidth="1"/>
    <col min="2" max="2" width="20.140625" style="111" customWidth="1"/>
    <col min="3" max="3" width="27.140625" style="111" customWidth="1"/>
    <col min="4" max="4" width="14.42578125" style="135" customWidth="1"/>
    <col min="5" max="5" width="23" style="135" customWidth="1"/>
    <col min="6" max="6" width="14.85546875" style="111" customWidth="1"/>
    <col min="7" max="7" width="12.85546875" style="111" customWidth="1"/>
    <col min="8" max="8" width="13.7109375" style="111" customWidth="1"/>
    <col min="9" max="9" width="7.7109375" style="111" customWidth="1"/>
    <col min="10" max="10" width="35.85546875" style="111" customWidth="1"/>
    <col min="11" max="11" width="6.28515625" style="111" customWidth="1"/>
    <col min="12" max="12" width="15" style="135" customWidth="1"/>
    <col min="13" max="13" width="11" style="135" customWidth="1"/>
    <col min="14" max="15" width="10.140625" style="111" bestFit="1" customWidth="1"/>
    <col min="16" max="16" width="14.140625" style="111" bestFit="1" customWidth="1"/>
    <col min="17" max="18" width="11.140625" style="111" bestFit="1" customWidth="1"/>
    <col min="19" max="19" width="10.140625" style="111" bestFit="1" customWidth="1"/>
    <col min="20" max="16384" width="8.85546875" style="111"/>
  </cols>
  <sheetData>
    <row r="1" spans="1:22" s="112" customFormat="1" ht="45.75" x14ac:dyDescent="0.2">
      <c r="A1" s="263" t="str">
        <f ca="1">IF(F4="","CLASS GPA TRACKER",F4&amp;": "&amp;C6)</f>
        <v>NUM200: A</v>
      </c>
      <c r="B1" s="263"/>
      <c r="C1" s="263"/>
      <c r="D1" s="263"/>
      <c r="E1" s="263"/>
      <c r="F1" s="263"/>
      <c r="G1" s="263"/>
      <c r="H1" s="263"/>
      <c r="I1" s="263"/>
      <c r="J1" s="263"/>
      <c r="K1" s="263"/>
    </row>
    <row r="2" spans="1:22" ht="20.25" x14ac:dyDescent="0.3">
      <c r="A2" s="264" t="s">
        <v>133</v>
      </c>
      <c r="B2" s="264"/>
      <c r="C2" s="264"/>
      <c r="D2" s="264"/>
      <c r="E2" s="264"/>
      <c r="F2" s="264"/>
      <c r="G2" s="264"/>
      <c r="H2" s="264"/>
      <c r="I2" s="264"/>
      <c r="J2" s="264"/>
      <c r="K2" s="264"/>
      <c r="L2" s="143"/>
      <c r="U2" s="112"/>
      <c r="V2" s="112"/>
    </row>
    <row r="3" spans="1:22" s="138" customFormat="1" ht="18" customHeight="1" x14ac:dyDescent="0.2">
      <c r="A3" s="159"/>
      <c r="B3" s="187"/>
      <c r="C3" s="187"/>
      <c r="D3" s="188"/>
      <c r="E3" s="188"/>
      <c r="F3" s="187"/>
      <c r="G3" s="187"/>
      <c r="H3" s="187"/>
      <c r="I3" s="187"/>
      <c r="J3" s="187"/>
      <c r="K3" s="186"/>
      <c r="L3" s="143"/>
      <c r="M3" s="143"/>
      <c r="N3" s="112"/>
    </row>
    <row r="4" spans="1:22" ht="15.75" customHeight="1" thickBot="1" x14ac:dyDescent="0.3">
      <c r="A4" s="147"/>
      <c r="B4" s="265" t="s">
        <v>132</v>
      </c>
      <c r="C4" s="265"/>
      <c r="D4" s="149"/>
      <c r="E4" s="185" t="s">
        <v>131</v>
      </c>
      <c r="F4" s="184" t="str" cm="1">
        <f t="array" aca="1" ref="F4" ca="1">MID(CELL("filename",A1),FIND("]",CELL("filename",A1))+1,255)</f>
        <v>NUM200</v>
      </c>
      <c r="G4" s="149"/>
      <c r="H4" s="266" t="s">
        <v>130</v>
      </c>
      <c r="I4" s="146"/>
      <c r="J4" s="176"/>
      <c r="K4" s="148"/>
      <c r="L4" s="143"/>
      <c r="R4" s="112"/>
      <c r="S4" s="112"/>
      <c r="T4" s="112"/>
      <c r="U4" s="112"/>
      <c r="V4" s="112"/>
    </row>
    <row r="5" spans="1:22" ht="33" customHeight="1" x14ac:dyDescent="0.25">
      <c r="A5" s="147"/>
      <c r="B5" s="202" t="s">
        <v>129</v>
      </c>
      <c r="C5" s="182">
        <v>3.9</v>
      </c>
      <c r="D5" s="149"/>
      <c r="E5" s="181" t="s">
        <v>128</v>
      </c>
      <c r="F5" s="183">
        <v>0.5</v>
      </c>
      <c r="G5" s="149"/>
      <c r="H5" s="266"/>
      <c r="I5" s="146"/>
      <c r="J5" s="268" t="s">
        <v>127</v>
      </c>
      <c r="K5" s="148"/>
      <c r="L5" s="143"/>
      <c r="R5" s="112"/>
      <c r="S5" s="112"/>
      <c r="T5" s="112"/>
      <c r="U5" s="112"/>
      <c r="V5" s="112"/>
    </row>
    <row r="6" spans="1:22" ht="28.5" customHeight="1" thickBot="1" x14ac:dyDescent="0.3">
      <c r="A6" s="147"/>
      <c r="B6" s="202" t="s">
        <v>126</v>
      </c>
      <c r="C6" s="182" t="s">
        <v>136</v>
      </c>
      <c r="D6" s="149"/>
      <c r="E6" s="181" t="s">
        <v>125</v>
      </c>
      <c r="F6" s="180">
        <v>1</v>
      </c>
      <c r="G6" s="149"/>
      <c r="H6" s="267"/>
      <c r="I6" s="146"/>
      <c r="J6" s="269"/>
      <c r="K6" s="148"/>
      <c r="L6" s="143"/>
      <c r="R6" s="112"/>
      <c r="S6" s="112"/>
      <c r="T6" s="112"/>
      <c r="U6" s="112"/>
      <c r="V6" s="112"/>
    </row>
    <row r="7" spans="1:22" ht="15.95" customHeight="1" thickBot="1" x14ac:dyDescent="0.3">
      <c r="A7" s="147"/>
      <c r="B7" s="202" t="s">
        <v>124</v>
      </c>
      <c r="C7" s="167">
        <f>C5*F5</f>
        <v>1.95</v>
      </c>
      <c r="D7" s="149"/>
      <c r="E7" s="149"/>
      <c r="F7" s="146"/>
      <c r="G7" s="149"/>
      <c r="H7" s="179" t="s">
        <v>138</v>
      </c>
      <c r="I7" s="146"/>
      <c r="J7" s="269"/>
      <c r="K7" s="148"/>
      <c r="L7" s="143"/>
      <c r="R7" s="112"/>
      <c r="S7" s="112"/>
      <c r="T7" s="112"/>
      <c r="U7" s="112"/>
      <c r="V7" s="112"/>
    </row>
    <row r="8" spans="1:22" ht="15.95" customHeight="1" x14ac:dyDescent="0.25">
      <c r="A8" s="147"/>
      <c r="B8" s="146"/>
      <c r="C8" s="146"/>
      <c r="D8" s="149"/>
      <c r="E8" s="149"/>
      <c r="F8" s="146"/>
      <c r="G8" s="149"/>
      <c r="H8" s="146"/>
      <c r="I8" s="146"/>
      <c r="J8" s="271"/>
      <c r="K8" s="148"/>
      <c r="L8" s="143"/>
      <c r="R8" s="112"/>
      <c r="S8" s="112"/>
      <c r="T8" s="112"/>
      <c r="U8" s="112"/>
      <c r="V8" s="112"/>
    </row>
    <row r="9" spans="1:22" ht="15" customHeight="1" x14ac:dyDescent="0.25">
      <c r="A9" s="147"/>
      <c r="B9" s="265" t="s">
        <v>122</v>
      </c>
      <c r="C9" s="265"/>
      <c r="D9" s="146"/>
      <c r="E9" s="265" t="s">
        <v>121</v>
      </c>
      <c r="F9" s="265"/>
      <c r="G9" s="265"/>
      <c r="H9" s="265"/>
      <c r="I9" s="149"/>
      <c r="J9" s="271"/>
      <c r="K9" s="145"/>
      <c r="L9" s="143"/>
      <c r="T9" s="112"/>
      <c r="U9" s="112"/>
      <c r="V9" s="112"/>
    </row>
    <row r="10" spans="1:22" ht="32.1" customHeight="1" thickBot="1" x14ac:dyDescent="0.3">
      <c r="A10" s="147"/>
      <c r="B10" s="165" t="s">
        <v>114</v>
      </c>
      <c r="C10" s="178" t="s">
        <v>120</v>
      </c>
      <c r="D10" s="146"/>
      <c r="E10" s="165" t="s">
        <v>114</v>
      </c>
      <c r="F10" s="178" t="s">
        <v>119</v>
      </c>
      <c r="G10" s="164" t="s">
        <v>118</v>
      </c>
      <c r="H10" s="164" t="s">
        <v>117</v>
      </c>
      <c r="I10" s="149"/>
      <c r="J10" s="271"/>
      <c r="K10" s="145"/>
      <c r="L10" s="143"/>
      <c r="T10" s="112"/>
      <c r="U10" s="112"/>
      <c r="V10" s="112"/>
    </row>
    <row r="11" spans="1:22" s="138" customFormat="1" ht="15.95" customHeight="1" x14ac:dyDescent="0.2">
      <c r="A11" s="159"/>
      <c r="B11" s="177" t="s">
        <v>139</v>
      </c>
      <c r="C11" s="160">
        <v>1</v>
      </c>
      <c r="D11" s="146"/>
      <c r="E11" s="173" t="str">
        <f t="shared" ref="E11:E20" si="0">IF(B11="","",B11)</f>
        <v>Midterm</v>
      </c>
      <c r="F11" s="172">
        <f t="shared" ref="F11:F20" si="1">IF( IF(E11&lt;&gt;"",COUNTIF($B$25:$B$94,E11),"") = 0,"", IF(E11&lt;&gt;"",COUNTIF($B$25:$B$94,E11),""))</f>
        <v>2</v>
      </c>
      <c r="G11" s="171">
        <f t="shared" ref="G11:G20" si="2">IFERROR( IF(F11&lt;&gt;"",AVERAGEIFS($E$25:$E$94,$B$25:$B$94, E11),""),"")</f>
        <v>11.78</v>
      </c>
      <c r="H11" s="171">
        <f t="shared" ref="H11:H20" si="3">IFERROR(G11*C11,"")</f>
        <v>11.78</v>
      </c>
      <c r="I11" s="149"/>
      <c r="J11" s="271"/>
      <c r="K11" s="148"/>
      <c r="L11" s="111"/>
    </row>
    <row r="12" spans="1:22" s="112" customFormat="1" ht="15" customHeight="1" x14ac:dyDescent="0.2">
      <c r="A12" s="159"/>
      <c r="B12" s="175" t="s">
        <v>98</v>
      </c>
      <c r="C12" s="154">
        <v>0</v>
      </c>
      <c r="D12" s="146"/>
      <c r="E12" s="173" t="str">
        <f t="shared" si="0"/>
        <v>Final Exam</v>
      </c>
      <c r="F12" s="172" t="str">
        <f t="shared" si="1"/>
        <v/>
      </c>
      <c r="G12" s="171" t="str">
        <f t="shared" si="2"/>
        <v/>
      </c>
      <c r="H12" s="171" t="str">
        <f t="shared" si="3"/>
        <v/>
      </c>
      <c r="I12" s="149"/>
      <c r="J12" s="271"/>
      <c r="K12" s="148"/>
      <c r="L12" s="111"/>
    </row>
    <row r="13" spans="1:22" s="112" customFormat="1" ht="15.95" customHeight="1" x14ac:dyDescent="0.2">
      <c r="A13" s="159"/>
      <c r="B13" s="175" t="s">
        <v>96</v>
      </c>
      <c r="C13" s="154">
        <v>0</v>
      </c>
      <c r="D13" s="146"/>
      <c r="E13" s="173" t="str">
        <f t="shared" si="0"/>
        <v>Projects</v>
      </c>
      <c r="F13" s="172">
        <f t="shared" si="1"/>
        <v>1</v>
      </c>
      <c r="G13" s="171">
        <f t="shared" si="2"/>
        <v>0.23</v>
      </c>
      <c r="H13" s="171">
        <f t="shared" si="3"/>
        <v>0</v>
      </c>
      <c r="I13" s="149"/>
      <c r="J13" s="271"/>
      <c r="K13" s="148"/>
      <c r="L13" s="111"/>
      <c r="M13" s="111"/>
    </row>
    <row r="14" spans="1:22" s="112" customFormat="1" ht="15.95" customHeight="1" x14ac:dyDescent="0.2">
      <c r="A14" s="159"/>
      <c r="B14" s="175" t="s">
        <v>101</v>
      </c>
      <c r="C14" s="154">
        <v>0</v>
      </c>
      <c r="D14" s="146"/>
      <c r="E14" s="173" t="str">
        <f t="shared" si="0"/>
        <v>Homework</v>
      </c>
      <c r="F14" s="172" t="str">
        <f t="shared" si="1"/>
        <v/>
      </c>
      <c r="G14" s="171" t="str">
        <f t="shared" si="2"/>
        <v/>
      </c>
      <c r="H14" s="171" t="str">
        <f t="shared" si="3"/>
        <v/>
      </c>
      <c r="I14" s="149"/>
      <c r="J14" s="271"/>
      <c r="K14" s="148"/>
      <c r="L14" s="111"/>
      <c r="M14" s="111"/>
    </row>
    <row r="15" spans="1:22" s="112" customFormat="1" ht="15.95" customHeight="1" x14ac:dyDescent="0.2">
      <c r="A15" s="159"/>
      <c r="B15" s="175" t="s">
        <v>107</v>
      </c>
      <c r="C15" s="154">
        <v>0</v>
      </c>
      <c r="D15" s="146"/>
      <c r="E15" s="173" t="str">
        <f t="shared" si="0"/>
        <v>Class Exercises</v>
      </c>
      <c r="F15" s="172" t="str">
        <f t="shared" si="1"/>
        <v/>
      </c>
      <c r="G15" s="171" t="str">
        <f t="shared" si="2"/>
        <v/>
      </c>
      <c r="H15" s="171" t="str">
        <f t="shared" si="3"/>
        <v/>
      </c>
      <c r="I15" s="149"/>
      <c r="J15" s="271"/>
      <c r="K15" s="148"/>
      <c r="L15" s="135"/>
      <c r="M15" s="135"/>
    </row>
    <row r="16" spans="1:22" s="112" customFormat="1" ht="15.95" customHeight="1" x14ac:dyDescent="0.2">
      <c r="A16" s="159"/>
      <c r="B16" s="175" t="s">
        <v>140</v>
      </c>
      <c r="C16" s="154">
        <v>0</v>
      </c>
      <c r="D16" s="146"/>
      <c r="E16" s="173" t="str">
        <f t="shared" si="0"/>
        <v>Other</v>
      </c>
      <c r="F16" s="172" t="str">
        <f t="shared" si="1"/>
        <v/>
      </c>
      <c r="G16" s="171" t="str">
        <f t="shared" si="2"/>
        <v/>
      </c>
      <c r="H16" s="171" t="str">
        <f t="shared" si="3"/>
        <v/>
      </c>
      <c r="I16" s="149"/>
      <c r="J16" s="149"/>
      <c r="K16" s="148"/>
      <c r="L16" s="143"/>
      <c r="M16" s="135"/>
    </row>
    <row r="17" spans="1:22" s="112" customFormat="1" ht="15.95" customHeight="1" x14ac:dyDescent="0.2">
      <c r="A17" s="159"/>
      <c r="B17" s="175"/>
      <c r="C17" s="154">
        <v>0</v>
      </c>
      <c r="D17" s="146"/>
      <c r="E17" s="173" t="str">
        <f t="shared" si="0"/>
        <v/>
      </c>
      <c r="F17" s="172" t="str">
        <f t="shared" si="1"/>
        <v/>
      </c>
      <c r="G17" s="171" t="str">
        <f t="shared" si="2"/>
        <v/>
      </c>
      <c r="H17" s="171" t="str">
        <f t="shared" si="3"/>
        <v/>
      </c>
      <c r="I17" s="149"/>
      <c r="J17" s="149"/>
      <c r="K17" s="148"/>
      <c r="L17" s="143"/>
      <c r="M17" s="135"/>
    </row>
    <row r="18" spans="1:22" s="112" customFormat="1" ht="15.95" customHeight="1" x14ac:dyDescent="0.2">
      <c r="A18" s="159"/>
      <c r="B18" s="175"/>
      <c r="C18" s="154">
        <v>0</v>
      </c>
      <c r="D18" s="146"/>
      <c r="E18" s="173" t="str">
        <f t="shared" si="0"/>
        <v/>
      </c>
      <c r="F18" s="172" t="str">
        <f t="shared" si="1"/>
        <v/>
      </c>
      <c r="G18" s="171" t="str">
        <f t="shared" si="2"/>
        <v/>
      </c>
      <c r="H18" s="171" t="str">
        <f t="shared" si="3"/>
        <v/>
      </c>
      <c r="I18" s="149"/>
      <c r="J18" s="149"/>
      <c r="K18" s="148"/>
      <c r="L18" s="143"/>
      <c r="M18" s="135"/>
    </row>
    <row r="19" spans="1:22" s="112" customFormat="1" ht="15.95" customHeight="1" x14ac:dyDescent="0.2">
      <c r="A19" s="159"/>
      <c r="B19" s="175"/>
      <c r="C19" s="154">
        <v>0</v>
      </c>
      <c r="D19" s="146"/>
      <c r="E19" s="173" t="str">
        <f t="shared" si="0"/>
        <v/>
      </c>
      <c r="F19" s="172" t="str">
        <f t="shared" si="1"/>
        <v/>
      </c>
      <c r="G19" s="171" t="str">
        <f t="shared" si="2"/>
        <v/>
      </c>
      <c r="H19" s="171" t="str">
        <f t="shared" si="3"/>
        <v/>
      </c>
      <c r="I19" s="149"/>
      <c r="J19" s="149"/>
      <c r="K19" s="148"/>
      <c r="L19" s="143"/>
      <c r="M19" s="135"/>
    </row>
    <row r="20" spans="1:22" s="112" customFormat="1" ht="15.95" customHeight="1" thickBot="1" x14ac:dyDescent="0.25">
      <c r="A20" s="159"/>
      <c r="B20" s="174"/>
      <c r="C20" s="150">
        <v>0</v>
      </c>
      <c r="D20" s="146"/>
      <c r="E20" s="173" t="str">
        <f t="shared" si="0"/>
        <v/>
      </c>
      <c r="F20" s="172" t="str">
        <f t="shared" si="1"/>
        <v/>
      </c>
      <c r="G20" s="171" t="str">
        <f t="shared" si="2"/>
        <v/>
      </c>
      <c r="H20" s="171" t="str">
        <f t="shared" si="3"/>
        <v/>
      </c>
      <c r="I20" s="149"/>
      <c r="J20" s="149"/>
      <c r="K20" s="148"/>
      <c r="L20" s="143"/>
      <c r="M20" s="135"/>
    </row>
    <row r="21" spans="1:22" s="112" customFormat="1" ht="15.95" customHeight="1" x14ac:dyDescent="0.2">
      <c r="A21" s="159"/>
      <c r="B21" s="170"/>
      <c r="C21" s="168">
        <f>SUM(C11:C20)</f>
        <v>1</v>
      </c>
      <c r="D21" s="146"/>
      <c r="E21" s="170"/>
      <c r="F21" s="169">
        <f>SUM(F11:F20)</f>
        <v>3</v>
      </c>
      <c r="G21" s="168"/>
      <c r="H21" s="168">
        <f>IFERROR( SUM(H11:H20) / SUMIFS(C11:C20,H11:H20,"&gt;-1"),"")</f>
        <v>11.78</v>
      </c>
      <c r="I21" s="167" t="s">
        <v>116</v>
      </c>
      <c r="J21" s="149"/>
      <c r="K21" s="148"/>
      <c r="L21" s="143"/>
      <c r="M21" s="135"/>
    </row>
    <row r="22" spans="1:22" s="138" customFormat="1" ht="15.95" customHeight="1" x14ac:dyDescent="0.2">
      <c r="A22" s="159"/>
      <c r="B22" s="146"/>
      <c r="C22" s="146"/>
      <c r="D22" s="146"/>
      <c r="E22" s="146"/>
      <c r="F22" s="146"/>
      <c r="G22" s="149"/>
      <c r="H22" s="149"/>
      <c r="I22" s="149"/>
      <c r="J22" s="149"/>
      <c r="K22" s="148"/>
      <c r="L22" s="143"/>
      <c r="M22" s="135"/>
      <c r="N22" s="111"/>
      <c r="O22" s="111"/>
      <c r="U22" s="112"/>
      <c r="V22" s="112"/>
    </row>
    <row r="23" spans="1:22" s="138" customFormat="1" ht="15.95" customHeight="1" x14ac:dyDescent="0.2">
      <c r="A23" s="159"/>
      <c r="B23" s="262" t="s">
        <v>115</v>
      </c>
      <c r="C23" s="262"/>
      <c r="D23" s="262"/>
      <c r="E23" s="262"/>
      <c r="F23" s="146"/>
      <c r="G23" s="149"/>
      <c r="H23" s="149"/>
      <c r="I23" s="149"/>
      <c r="J23" s="149"/>
      <c r="K23" s="148"/>
      <c r="L23" s="143"/>
      <c r="M23" s="135"/>
      <c r="U23" s="112"/>
      <c r="V23" s="112"/>
    </row>
    <row r="24" spans="1:22" s="137" customFormat="1" ht="54" customHeight="1" thickBot="1" x14ac:dyDescent="0.25">
      <c r="A24" s="159"/>
      <c r="B24" s="165" t="s">
        <v>114</v>
      </c>
      <c r="C24" s="165" t="s">
        <v>113</v>
      </c>
      <c r="D24" s="164" t="s">
        <v>112</v>
      </c>
      <c r="E24" s="164" t="s">
        <v>111</v>
      </c>
      <c r="F24" s="149"/>
      <c r="G24" s="149"/>
      <c r="H24" s="149"/>
      <c r="I24" s="149"/>
      <c r="J24" s="149"/>
      <c r="K24" s="148"/>
      <c r="L24" s="143"/>
      <c r="M24" s="135"/>
      <c r="U24" s="112"/>
      <c r="V24" s="112"/>
    </row>
    <row r="25" spans="1:22" s="136" customFormat="1" ht="15.95" customHeight="1" x14ac:dyDescent="0.2">
      <c r="A25" s="159"/>
      <c r="B25" s="163" t="s">
        <v>141</v>
      </c>
      <c r="C25" s="162" t="s">
        <v>144</v>
      </c>
      <c r="D25" s="161" t="s">
        <v>97</v>
      </c>
      <c r="E25" s="160">
        <v>0.23</v>
      </c>
      <c r="F25" s="149"/>
      <c r="G25" s="149"/>
      <c r="H25" s="149"/>
      <c r="I25" s="149"/>
      <c r="J25" s="149"/>
      <c r="K25" s="148"/>
      <c r="L25" s="143"/>
      <c r="M25" s="135"/>
      <c r="U25" s="112"/>
      <c r="V25" s="112"/>
    </row>
    <row r="26" spans="1:22" s="137" customFormat="1" ht="15.95" customHeight="1" x14ac:dyDescent="0.2">
      <c r="A26" s="159"/>
      <c r="B26" s="157" t="s">
        <v>141</v>
      </c>
      <c r="C26" s="156" t="s">
        <v>142</v>
      </c>
      <c r="D26" s="155" t="s">
        <v>97</v>
      </c>
      <c r="E26" s="154">
        <v>23.33</v>
      </c>
      <c r="F26" s="149"/>
      <c r="G26" s="149"/>
      <c r="H26" s="149"/>
      <c r="I26" s="149"/>
      <c r="J26" s="149"/>
      <c r="K26" s="148"/>
      <c r="L26" s="143"/>
      <c r="M26" s="135"/>
      <c r="U26" s="112"/>
      <c r="V26" s="112"/>
    </row>
    <row r="27" spans="1:22" s="136" customFormat="1" ht="15.95" customHeight="1" x14ac:dyDescent="0.2">
      <c r="A27" s="159"/>
      <c r="B27" s="157" t="s">
        <v>96</v>
      </c>
      <c r="C27" s="156" t="s">
        <v>144</v>
      </c>
      <c r="D27" s="155" t="s">
        <v>94</v>
      </c>
      <c r="E27" s="154">
        <v>0.23</v>
      </c>
      <c r="F27" s="149"/>
      <c r="G27" s="149"/>
      <c r="H27" s="149"/>
      <c r="I27" s="149"/>
      <c r="J27" s="149"/>
      <c r="K27" s="148"/>
      <c r="L27" s="143"/>
      <c r="M27" s="135"/>
      <c r="U27" s="112"/>
      <c r="V27" s="112"/>
    </row>
    <row r="28" spans="1:22" ht="15.95" customHeight="1" x14ac:dyDescent="0.2">
      <c r="A28" s="159"/>
      <c r="B28" s="157"/>
      <c r="C28" s="156"/>
      <c r="D28" s="155"/>
      <c r="E28" s="154"/>
      <c r="F28" s="149"/>
      <c r="G28" s="149"/>
      <c r="H28" s="149"/>
      <c r="I28" s="149"/>
      <c r="J28" s="149"/>
      <c r="K28" s="148"/>
      <c r="L28" s="143"/>
      <c r="U28" s="112"/>
      <c r="V28" s="112"/>
    </row>
    <row r="29" spans="1:22" ht="15.95" customHeight="1" x14ac:dyDescent="0.2">
      <c r="A29" s="158"/>
      <c r="B29" s="157"/>
      <c r="C29" s="156"/>
      <c r="D29" s="155"/>
      <c r="E29" s="154"/>
      <c r="F29" s="149"/>
      <c r="G29" s="149"/>
      <c r="H29" s="149"/>
      <c r="I29" s="149"/>
      <c r="J29" s="149"/>
      <c r="K29" s="148"/>
      <c r="L29" s="143"/>
      <c r="U29" s="112"/>
      <c r="V29" s="112"/>
    </row>
    <row r="30" spans="1:22" ht="15.95" customHeight="1" x14ac:dyDescent="0.25">
      <c r="A30" s="147"/>
      <c r="B30" s="157"/>
      <c r="C30" s="156"/>
      <c r="D30" s="155"/>
      <c r="E30" s="154"/>
      <c r="F30" s="149"/>
      <c r="G30" s="149"/>
      <c r="H30" s="149"/>
      <c r="I30" s="149"/>
      <c r="J30" s="149"/>
      <c r="K30" s="148"/>
      <c r="L30" s="143"/>
      <c r="U30" s="112"/>
      <c r="V30" s="112"/>
    </row>
    <row r="31" spans="1:22" ht="15.95" customHeight="1" x14ac:dyDescent="0.25">
      <c r="A31" s="147"/>
      <c r="B31" s="157"/>
      <c r="C31" s="156"/>
      <c r="D31" s="155"/>
      <c r="E31" s="154"/>
      <c r="F31" s="149"/>
      <c r="G31" s="149"/>
      <c r="H31" s="149"/>
      <c r="I31" s="149"/>
      <c r="J31" s="149"/>
      <c r="K31" s="148"/>
      <c r="L31" s="143"/>
      <c r="U31" s="112"/>
      <c r="V31" s="112"/>
    </row>
    <row r="32" spans="1:22" ht="15.95" customHeight="1" x14ac:dyDescent="0.25">
      <c r="A32" s="147"/>
      <c r="B32" s="157"/>
      <c r="C32" s="156"/>
      <c r="D32" s="155"/>
      <c r="E32" s="154"/>
      <c r="F32" s="149"/>
      <c r="G32" s="149"/>
      <c r="H32" s="149"/>
      <c r="I32" s="149"/>
      <c r="J32" s="149"/>
      <c r="K32" s="148"/>
      <c r="L32" s="143"/>
      <c r="U32" s="112"/>
      <c r="V32" s="112"/>
    </row>
    <row r="33" spans="1:22" ht="15.95" customHeight="1" x14ac:dyDescent="0.25">
      <c r="A33" s="147"/>
      <c r="B33" s="157"/>
      <c r="C33" s="156"/>
      <c r="D33" s="155"/>
      <c r="E33" s="154"/>
      <c r="F33" s="149"/>
      <c r="G33" s="149"/>
      <c r="H33" s="149"/>
      <c r="I33" s="149"/>
      <c r="J33" s="149"/>
      <c r="K33" s="148"/>
      <c r="L33" s="143"/>
      <c r="U33" s="112"/>
      <c r="V33" s="112"/>
    </row>
    <row r="34" spans="1:22" ht="15.95" customHeight="1" x14ac:dyDescent="0.25">
      <c r="A34" s="147"/>
      <c r="B34" s="157"/>
      <c r="C34" s="156"/>
      <c r="D34" s="155"/>
      <c r="E34" s="154"/>
      <c r="F34" s="149"/>
      <c r="G34" s="149"/>
      <c r="H34" s="149"/>
      <c r="I34" s="149"/>
      <c r="J34" s="149"/>
      <c r="K34" s="148"/>
      <c r="L34" s="143"/>
      <c r="U34" s="112"/>
      <c r="V34" s="112"/>
    </row>
    <row r="35" spans="1:22" ht="15.95" customHeight="1" x14ac:dyDescent="0.25">
      <c r="A35" s="147"/>
      <c r="B35" s="157"/>
      <c r="C35" s="156"/>
      <c r="D35" s="155"/>
      <c r="E35" s="154"/>
      <c r="F35" s="149"/>
      <c r="G35" s="149"/>
      <c r="H35" s="149"/>
      <c r="I35" s="149"/>
      <c r="J35" s="149"/>
      <c r="K35" s="148"/>
      <c r="L35" s="143"/>
      <c r="U35" s="112"/>
      <c r="V35" s="112"/>
    </row>
    <row r="36" spans="1:22" ht="15.95" customHeight="1" x14ac:dyDescent="0.25">
      <c r="A36" s="147"/>
      <c r="B36" s="157"/>
      <c r="C36" s="156"/>
      <c r="D36" s="155"/>
      <c r="E36" s="154"/>
      <c r="F36" s="149"/>
      <c r="G36" s="149"/>
      <c r="H36" s="149"/>
      <c r="I36" s="149"/>
      <c r="J36" s="149"/>
      <c r="K36" s="148"/>
      <c r="L36" s="143"/>
      <c r="R36" s="112"/>
      <c r="S36" s="112"/>
      <c r="T36" s="112"/>
      <c r="U36" s="112"/>
      <c r="V36" s="112"/>
    </row>
    <row r="37" spans="1:22" s="136" customFormat="1" ht="15.95" customHeight="1" x14ac:dyDescent="0.2">
      <c r="A37" s="159"/>
      <c r="B37" s="157"/>
      <c r="C37" s="156"/>
      <c r="D37" s="155"/>
      <c r="E37" s="154"/>
      <c r="F37" s="149"/>
      <c r="G37" s="149"/>
      <c r="H37" s="149"/>
      <c r="I37" s="149"/>
      <c r="J37" s="149"/>
      <c r="K37" s="148"/>
      <c r="L37" s="143"/>
      <c r="M37" s="135"/>
      <c r="N37" s="111"/>
      <c r="O37" s="111"/>
      <c r="U37" s="112"/>
      <c r="V37" s="112"/>
    </row>
    <row r="38" spans="1:22" s="137" customFormat="1" ht="15.95" customHeight="1" x14ac:dyDescent="0.2">
      <c r="A38" s="159"/>
      <c r="B38" s="157"/>
      <c r="C38" s="156"/>
      <c r="D38" s="155"/>
      <c r="E38" s="154"/>
      <c r="F38" s="149"/>
      <c r="G38" s="149"/>
      <c r="H38" s="149"/>
      <c r="I38" s="149"/>
      <c r="J38" s="149"/>
      <c r="K38" s="148"/>
      <c r="L38" s="143"/>
      <c r="M38" s="135"/>
      <c r="N38" s="111"/>
      <c r="O38" s="111"/>
      <c r="U38" s="112"/>
      <c r="V38" s="112"/>
    </row>
    <row r="39" spans="1:22" s="136" customFormat="1" ht="15.95" customHeight="1" x14ac:dyDescent="0.2">
      <c r="A39" s="159"/>
      <c r="B39" s="157"/>
      <c r="C39" s="156"/>
      <c r="D39" s="155"/>
      <c r="E39" s="154"/>
      <c r="F39" s="149"/>
      <c r="G39" s="149"/>
      <c r="H39" s="149"/>
      <c r="I39" s="149"/>
      <c r="J39" s="149"/>
      <c r="K39" s="148"/>
      <c r="L39" s="143"/>
      <c r="M39" s="135"/>
      <c r="N39" s="111"/>
      <c r="O39" s="111"/>
      <c r="U39" s="112"/>
      <c r="V39" s="112"/>
    </row>
    <row r="40" spans="1:22" ht="15.95" customHeight="1" x14ac:dyDescent="0.2">
      <c r="A40" s="159"/>
      <c r="B40" s="157"/>
      <c r="C40" s="156"/>
      <c r="D40" s="155"/>
      <c r="E40" s="154"/>
      <c r="F40" s="149"/>
      <c r="G40" s="149"/>
      <c r="H40" s="149"/>
      <c r="I40" s="149"/>
      <c r="J40" s="149"/>
      <c r="K40" s="148"/>
      <c r="L40" s="143"/>
      <c r="U40" s="112"/>
      <c r="V40" s="112"/>
    </row>
    <row r="41" spans="1:22" ht="15.95" customHeight="1" x14ac:dyDescent="0.2">
      <c r="A41" s="158"/>
      <c r="B41" s="157"/>
      <c r="C41" s="156"/>
      <c r="D41" s="155"/>
      <c r="E41" s="154"/>
      <c r="F41" s="149"/>
      <c r="G41" s="149"/>
      <c r="H41" s="149"/>
      <c r="I41" s="149"/>
      <c r="J41" s="149"/>
      <c r="K41" s="148"/>
      <c r="L41" s="143"/>
      <c r="U41" s="112"/>
      <c r="V41" s="112"/>
    </row>
    <row r="42" spans="1:22" ht="15.95" customHeight="1" x14ac:dyDescent="0.25">
      <c r="A42" s="147"/>
      <c r="B42" s="157"/>
      <c r="C42" s="156"/>
      <c r="D42" s="155"/>
      <c r="E42" s="154"/>
      <c r="F42" s="149"/>
      <c r="G42" s="149"/>
      <c r="H42" s="149"/>
      <c r="I42" s="149"/>
      <c r="J42" s="149"/>
      <c r="K42" s="148"/>
      <c r="L42" s="143"/>
      <c r="U42" s="112"/>
      <c r="V42" s="112"/>
    </row>
    <row r="43" spans="1:22" ht="15.95" customHeight="1" x14ac:dyDescent="0.25">
      <c r="A43" s="147"/>
      <c r="B43" s="157"/>
      <c r="C43" s="156"/>
      <c r="D43" s="155"/>
      <c r="E43" s="154"/>
      <c r="F43" s="149"/>
      <c r="G43" s="149"/>
      <c r="H43" s="149"/>
      <c r="I43" s="149"/>
      <c r="J43" s="149"/>
      <c r="K43" s="148"/>
      <c r="L43" s="143"/>
      <c r="U43" s="112"/>
      <c r="V43" s="112"/>
    </row>
    <row r="44" spans="1:22" ht="15.95" customHeight="1" x14ac:dyDescent="0.25">
      <c r="A44" s="147"/>
      <c r="B44" s="157"/>
      <c r="C44" s="156"/>
      <c r="D44" s="155"/>
      <c r="E44" s="154"/>
      <c r="F44" s="149"/>
      <c r="G44" s="149"/>
      <c r="H44" s="149"/>
      <c r="I44" s="149"/>
      <c r="J44" s="149"/>
      <c r="K44" s="148"/>
      <c r="L44" s="143"/>
      <c r="U44" s="112"/>
      <c r="V44" s="112"/>
    </row>
    <row r="45" spans="1:22" ht="15.95" customHeight="1" x14ac:dyDescent="0.25">
      <c r="A45" s="147"/>
      <c r="B45" s="157"/>
      <c r="C45" s="156"/>
      <c r="D45" s="155"/>
      <c r="E45" s="154"/>
      <c r="F45" s="149"/>
      <c r="G45" s="149"/>
      <c r="H45" s="149"/>
      <c r="I45" s="149"/>
      <c r="J45" s="149"/>
      <c r="K45" s="148"/>
      <c r="L45" s="143"/>
      <c r="R45" s="112"/>
      <c r="S45" s="112"/>
      <c r="T45" s="112"/>
      <c r="U45" s="112"/>
      <c r="V45" s="112"/>
    </row>
    <row r="46" spans="1:22" s="136" customFormat="1" ht="15.95" customHeight="1" x14ac:dyDescent="0.2">
      <c r="A46" s="159"/>
      <c r="B46" s="157"/>
      <c r="C46" s="156"/>
      <c r="D46" s="155"/>
      <c r="E46" s="154"/>
      <c r="F46" s="149"/>
      <c r="G46" s="149"/>
      <c r="H46" s="149"/>
      <c r="I46" s="149"/>
      <c r="J46" s="149"/>
      <c r="K46" s="148"/>
      <c r="L46" s="143"/>
      <c r="M46" s="135"/>
      <c r="N46" s="111"/>
      <c r="O46" s="111"/>
      <c r="U46" s="112"/>
      <c r="V46" s="112"/>
    </row>
    <row r="47" spans="1:22" s="137" customFormat="1" ht="15.95" customHeight="1" x14ac:dyDescent="0.2">
      <c r="A47" s="159"/>
      <c r="B47" s="157"/>
      <c r="C47" s="156"/>
      <c r="D47" s="155"/>
      <c r="E47" s="154"/>
      <c r="F47" s="149"/>
      <c r="G47" s="149"/>
      <c r="H47" s="149"/>
      <c r="I47" s="149"/>
      <c r="J47" s="149"/>
      <c r="K47" s="148"/>
      <c r="L47" s="143"/>
      <c r="M47" s="135"/>
      <c r="N47" s="111"/>
      <c r="O47" s="111"/>
      <c r="U47" s="112"/>
      <c r="V47" s="112"/>
    </row>
    <row r="48" spans="1:22" s="136" customFormat="1" ht="15.95" customHeight="1" x14ac:dyDescent="0.2">
      <c r="A48" s="159"/>
      <c r="B48" s="157"/>
      <c r="C48" s="156"/>
      <c r="D48" s="155"/>
      <c r="E48" s="154"/>
      <c r="F48" s="149"/>
      <c r="G48" s="149"/>
      <c r="H48" s="149"/>
      <c r="I48" s="149"/>
      <c r="J48" s="149"/>
      <c r="K48" s="148"/>
      <c r="L48" s="143"/>
      <c r="M48" s="135"/>
      <c r="N48" s="111"/>
      <c r="O48" s="111"/>
      <c r="U48" s="112"/>
      <c r="V48" s="112"/>
    </row>
    <row r="49" spans="1:22" ht="15.95" customHeight="1" x14ac:dyDescent="0.2">
      <c r="A49" s="159"/>
      <c r="B49" s="157"/>
      <c r="C49" s="156"/>
      <c r="D49" s="155"/>
      <c r="E49" s="154"/>
      <c r="F49" s="149"/>
      <c r="G49" s="149"/>
      <c r="H49" s="149"/>
      <c r="I49" s="149"/>
      <c r="J49" s="149"/>
      <c r="K49" s="148"/>
      <c r="L49" s="143"/>
      <c r="U49" s="112"/>
      <c r="V49" s="112"/>
    </row>
    <row r="50" spans="1:22" ht="15.95" customHeight="1" x14ac:dyDescent="0.2">
      <c r="A50" s="158"/>
      <c r="B50" s="157"/>
      <c r="C50" s="156"/>
      <c r="D50" s="155"/>
      <c r="E50" s="154"/>
      <c r="F50" s="149"/>
      <c r="G50" s="149"/>
      <c r="H50" s="149"/>
      <c r="I50" s="149"/>
      <c r="J50" s="149"/>
      <c r="K50" s="148"/>
      <c r="L50" s="143"/>
      <c r="U50" s="112"/>
      <c r="V50" s="112"/>
    </row>
    <row r="51" spans="1:22" ht="15.95" customHeight="1" x14ac:dyDescent="0.25">
      <c r="A51" s="147"/>
      <c r="B51" s="157"/>
      <c r="C51" s="156"/>
      <c r="D51" s="155"/>
      <c r="E51" s="154"/>
      <c r="F51" s="149"/>
      <c r="G51" s="149"/>
      <c r="H51" s="149"/>
      <c r="I51" s="149"/>
      <c r="J51" s="149"/>
      <c r="K51" s="148"/>
      <c r="L51" s="143"/>
      <c r="R51" s="112"/>
      <c r="S51" s="112"/>
      <c r="T51" s="112"/>
      <c r="U51" s="112"/>
      <c r="V51" s="112"/>
    </row>
    <row r="52" spans="1:22" s="136" customFormat="1" ht="15.95" customHeight="1" x14ac:dyDescent="0.2">
      <c r="A52" s="159"/>
      <c r="B52" s="157"/>
      <c r="C52" s="156"/>
      <c r="D52" s="155"/>
      <c r="E52" s="154"/>
      <c r="F52" s="149"/>
      <c r="G52" s="149"/>
      <c r="H52" s="149"/>
      <c r="I52" s="149"/>
      <c r="J52" s="149"/>
      <c r="K52" s="148"/>
      <c r="L52" s="143"/>
      <c r="M52" s="135"/>
      <c r="N52" s="111"/>
      <c r="O52" s="111"/>
      <c r="U52" s="112"/>
      <c r="V52" s="112"/>
    </row>
    <row r="53" spans="1:22" s="137" customFormat="1" ht="15.95" customHeight="1" x14ac:dyDescent="0.2">
      <c r="A53" s="159"/>
      <c r="B53" s="157"/>
      <c r="C53" s="156"/>
      <c r="D53" s="155"/>
      <c r="E53" s="154"/>
      <c r="F53" s="149"/>
      <c r="G53" s="149"/>
      <c r="H53" s="149"/>
      <c r="I53" s="149"/>
      <c r="J53" s="149"/>
      <c r="K53" s="148"/>
      <c r="L53" s="143"/>
      <c r="M53" s="135"/>
      <c r="N53" s="111"/>
      <c r="O53" s="111"/>
      <c r="U53" s="112"/>
      <c r="V53" s="112"/>
    </row>
    <row r="54" spans="1:22" s="136" customFormat="1" ht="15.95" customHeight="1" x14ac:dyDescent="0.2">
      <c r="A54" s="159"/>
      <c r="B54" s="157"/>
      <c r="C54" s="156"/>
      <c r="D54" s="155"/>
      <c r="E54" s="154"/>
      <c r="F54" s="149"/>
      <c r="G54" s="149"/>
      <c r="H54" s="149"/>
      <c r="I54" s="149"/>
      <c r="J54" s="149"/>
      <c r="K54" s="148"/>
      <c r="L54" s="143"/>
      <c r="M54" s="135"/>
      <c r="N54" s="111"/>
      <c r="O54" s="111"/>
      <c r="U54" s="112"/>
      <c r="V54" s="112"/>
    </row>
    <row r="55" spans="1:22" ht="15.95" customHeight="1" x14ac:dyDescent="0.2">
      <c r="A55" s="159"/>
      <c r="B55" s="157"/>
      <c r="C55" s="156"/>
      <c r="D55" s="155"/>
      <c r="E55" s="154"/>
      <c r="F55" s="149"/>
      <c r="G55" s="149"/>
      <c r="H55" s="149"/>
      <c r="I55" s="149"/>
      <c r="J55" s="149"/>
      <c r="K55" s="148"/>
      <c r="L55" s="143"/>
      <c r="U55" s="112"/>
      <c r="V55" s="112"/>
    </row>
    <row r="56" spans="1:22" ht="15.95" customHeight="1" x14ac:dyDescent="0.2">
      <c r="A56" s="158"/>
      <c r="B56" s="157"/>
      <c r="C56" s="156"/>
      <c r="D56" s="155"/>
      <c r="E56" s="154"/>
      <c r="F56" s="149"/>
      <c r="G56" s="149"/>
      <c r="H56" s="149"/>
      <c r="I56" s="149"/>
      <c r="J56" s="149"/>
      <c r="K56" s="148"/>
      <c r="L56" s="143"/>
      <c r="U56" s="112"/>
      <c r="V56" s="112"/>
    </row>
    <row r="57" spans="1:22" ht="15.95" customHeight="1" x14ac:dyDescent="0.25">
      <c r="A57" s="147"/>
      <c r="B57" s="157"/>
      <c r="C57" s="156"/>
      <c r="D57" s="155"/>
      <c r="E57" s="154"/>
      <c r="F57" s="149"/>
      <c r="G57" s="149"/>
      <c r="H57" s="149"/>
      <c r="I57" s="149"/>
      <c r="J57" s="149"/>
      <c r="K57" s="148"/>
      <c r="L57" s="143"/>
      <c r="U57" s="112"/>
      <c r="V57" s="112"/>
    </row>
    <row r="58" spans="1:22" ht="15.95" customHeight="1" x14ac:dyDescent="0.25">
      <c r="A58" s="147"/>
      <c r="B58" s="157"/>
      <c r="C58" s="156"/>
      <c r="D58" s="155"/>
      <c r="E58" s="154"/>
      <c r="F58" s="149"/>
      <c r="G58" s="149"/>
      <c r="H58" s="149"/>
      <c r="I58" s="149"/>
      <c r="J58" s="149"/>
      <c r="K58" s="148"/>
      <c r="L58" s="143"/>
      <c r="U58" s="112"/>
      <c r="V58" s="112"/>
    </row>
    <row r="59" spans="1:22" ht="15.95" customHeight="1" x14ac:dyDescent="0.25">
      <c r="A59" s="147"/>
      <c r="B59" s="157"/>
      <c r="C59" s="156"/>
      <c r="D59" s="155"/>
      <c r="E59" s="154"/>
      <c r="F59" s="149"/>
      <c r="G59" s="149"/>
      <c r="H59" s="149"/>
      <c r="I59" s="149"/>
      <c r="J59" s="149"/>
      <c r="K59" s="148"/>
      <c r="L59" s="143"/>
      <c r="U59" s="112"/>
      <c r="V59" s="112"/>
    </row>
    <row r="60" spans="1:22" ht="15.95" customHeight="1" x14ac:dyDescent="0.25">
      <c r="A60" s="147"/>
      <c r="B60" s="157"/>
      <c r="C60" s="156"/>
      <c r="D60" s="155"/>
      <c r="E60" s="154"/>
      <c r="F60" s="149"/>
      <c r="G60" s="149"/>
      <c r="H60" s="149"/>
      <c r="I60" s="149"/>
      <c r="J60" s="149"/>
      <c r="K60" s="148"/>
      <c r="L60" s="143"/>
      <c r="R60" s="112"/>
      <c r="S60" s="112"/>
      <c r="T60" s="112"/>
      <c r="U60" s="112"/>
      <c r="V60" s="112"/>
    </row>
    <row r="61" spans="1:22" s="136" customFormat="1" ht="15.95" customHeight="1" x14ac:dyDescent="0.2">
      <c r="A61" s="159"/>
      <c r="B61" s="157"/>
      <c r="C61" s="156"/>
      <c r="D61" s="155"/>
      <c r="E61" s="154"/>
      <c r="F61" s="149"/>
      <c r="G61" s="149"/>
      <c r="H61" s="149"/>
      <c r="I61" s="149"/>
      <c r="J61" s="149"/>
      <c r="K61" s="148"/>
      <c r="L61" s="143"/>
      <c r="M61" s="135"/>
      <c r="N61" s="111"/>
      <c r="O61" s="111"/>
      <c r="U61" s="112"/>
      <c r="V61" s="112"/>
    </row>
    <row r="62" spans="1:22" s="137" customFormat="1" ht="15.95" customHeight="1" x14ac:dyDescent="0.2">
      <c r="A62" s="159"/>
      <c r="B62" s="157"/>
      <c r="C62" s="156"/>
      <c r="D62" s="155"/>
      <c r="E62" s="154"/>
      <c r="F62" s="149"/>
      <c r="G62" s="149"/>
      <c r="H62" s="149"/>
      <c r="I62" s="149"/>
      <c r="J62" s="149"/>
      <c r="K62" s="148"/>
      <c r="L62" s="143"/>
      <c r="M62" s="135"/>
      <c r="N62" s="111"/>
      <c r="O62" s="111"/>
      <c r="U62" s="112"/>
      <c r="V62" s="112"/>
    </row>
    <row r="63" spans="1:22" s="136" customFormat="1" ht="15.95" customHeight="1" x14ac:dyDescent="0.2">
      <c r="A63" s="159"/>
      <c r="B63" s="157"/>
      <c r="C63" s="156"/>
      <c r="D63" s="155"/>
      <c r="E63" s="154"/>
      <c r="F63" s="149"/>
      <c r="G63" s="149"/>
      <c r="H63" s="149"/>
      <c r="I63" s="149"/>
      <c r="J63" s="149"/>
      <c r="K63" s="148"/>
      <c r="L63" s="143"/>
      <c r="M63" s="135"/>
      <c r="N63" s="111"/>
      <c r="O63" s="111"/>
      <c r="U63" s="112"/>
      <c r="V63" s="112"/>
    </row>
    <row r="64" spans="1:22" s="137" customFormat="1" ht="15.95" customHeight="1" x14ac:dyDescent="0.2">
      <c r="A64" s="159"/>
      <c r="B64" s="157"/>
      <c r="C64" s="156"/>
      <c r="D64" s="155"/>
      <c r="E64" s="154"/>
      <c r="F64" s="149"/>
      <c r="G64" s="149"/>
      <c r="H64" s="149"/>
      <c r="I64" s="149"/>
      <c r="J64" s="149"/>
      <c r="K64" s="148"/>
      <c r="L64" s="143"/>
      <c r="M64" s="135"/>
      <c r="N64" s="111"/>
      <c r="O64" s="111"/>
      <c r="U64" s="112"/>
      <c r="V64" s="112"/>
    </row>
    <row r="65" spans="1:22" s="136" customFormat="1" ht="15.95" customHeight="1" x14ac:dyDescent="0.2">
      <c r="A65" s="159"/>
      <c r="B65" s="157"/>
      <c r="C65" s="156"/>
      <c r="D65" s="155"/>
      <c r="E65" s="154"/>
      <c r="F65" s="149"/>
      <c r="G65" s="149"/>
      <c r="H65" s="149"/>
      <c r="I65" s="149"/>
      <c r="J65" s="149"/>
      <c r="K65" s="148"/>
      <c r="L65" s="143"/>
      <c r="M65" s="135"/>
      <c r="N65" s="111"/>
      <c r="O65" s="111"/>
      <c r="U65" s="112"/>
      <c r="V65" s="112"/>
    </row>
    <row r="66" spans="1:22" ht="15.95" customHeight="1" x14ac:dyDescent="0.2">
      <c r="A66" s="159"/>
      <c r="B66" s="157"/>
      <c r="C66" s="156"/>
      <c r="D66" s="155"/>
      <c r="E66" s="154"/>
      <c r="F66" s="149"/>
      <c r="G66" s="149"/>
      <c r="H66" s="149"/>
      <c r="I66" s="149"/>
      <c r="J66" s="149"/>
      <c r="K66" s="148"/>
      <c r="L66" s="143"/>
      <c r="U66" s="112"/>
      <c r="V66" s="112"/>
    </row>
    <row r="67" spans="1:22" ht="15.95" customHeight="1" x14ac:dyDescent="0.2">
      <c r="A67" s="158"/>
      <c r="B67" s="157"/>
      <c r="C67" s="156"/>
      <c r="D67" s="155"/>
      <c r="E67" s="154"/>
      <c r="F67" s="149"/>
      <c r="G67" s="149"/>
      <c r="H67" s="149"/>
      <c r="I67" s="149"/>
      <c r="J67" s="149"/>
      <c r="K67" s="148"/>
      <c r="L67" s="143"/>
      <c r="U67" s="112"/>
      <c r="V67" s="112"/>
    </row>
    <row r="68" spans="1:22" ht="15.95" customHeight="1" x14ac:dyDescent="0.25">
      <c r="A68" s="147"/>
      <c r="B68" s="157"/>
      <c r="C68" s="156"/>
      <c r="D68" s="155"/>
      <c r="E68" s="154"/>
      <c r="F68" s="149"/>
      <c r="G68" s="149"/>
      <c r="H68" s="149"/>
      <c r="I68" s="149"/>
      <c r="J68" s="149"/>
      <c r="K68" s="148"/>
      <c r="L68" s="143"/>
      <c r="U68" s="112"/>
      <c r="V68" s="112"/>
    </row>
    <row r="69" spans="1:22" ht="15.95" customHeight="1" x14ac:dyDescent="0.25">
      <c r="A69" s="147"/>
      <c r="B69" s="157"/>
      <c r="C69" s="156"/>
      <c r="D69" s="155"/>
      <c r="E69" s="154"/>
      <c r="F69" s="149"/>
      <c r="G69" s="149"/>
      <c r="H69" s="149"/>
      <c r="I69" s="149"/>
      <c r="J69" s="149"/>
      <c r="K69" s="148"/>
      <c r="L69" s="143"/>
      <c r="U69" s="112"/>
      <c r="V69" s="112"/>
    </row>
    <row r="70" spans="1:22" ht="15.95" customHeight="1" x14ac:dyDescent="0.25">
      <c r="A70" s="147"/>
      <c r="B70" s="157"/>
      <c r="C70" s="156"/>
      <c r="D70" s="155"/>
      <c r="E70" s="154"/>
      <c r="F70" s="149"/>
      <c r="G70" s="149"/>
      <c r="H70" s="149"/>
      <c r="I70" s="149"/>
      <c r="J70" s="149"/>
      <c r="K70" s="148"/>
      <c r="L70" s="143"/>
      <c r="U70" s="112"/>
      <c r="V70" s="112"/>
    </row>
    <row r="71" spans="1:22" ht="15.95" customHeight="1" x14ac:dyDescent="0.25">
      <c r="A71" s="147"/>
      <c r="B71" s="157"/>
      <c r="C71" s="156"/>
      <c r="D71" s="155"/>
      <c r="E71" s="154"/>
      <c r="F71" s="149"/>
      <c r="G71" s="149"/>
      <c r="H71" s="149"/>
      <c r="I71" s="149"/>
      <c r="J71" s="149"/>
      <c r="K71" s="148"/>
      <c r="L71" s="143"/>
      <c r="R71" s="112"/>
      <c r="S71" s="112"/>
      <c r="T71" s="112"/>
      <c r="U71" s="112"/>
      <c r="V71" s="112"/>
    </row>
    <row r="72" spans="1:22" s="136" customFormat="1" ht="15.95" customHeight="1" x14ac:dyDescent="0.2">
      <c r="A72" s="159"/>
      <c r="B72" s="157"/>
      <c r="C72" s="156"/>
      <c r="D72" s="155"/>
      <c r="E72" s="154"/>
      <c r="F72" s="149"/>
      <c r="G72" s="149"/>
      <c r="H72" s="149"/>
      <c r="I72" s="149"/>
      <c r="J72" s="149"/>
      <c r="K72" s="148"/>
      <c r="L72" s="143"/>
      <c r="M72" s="135"/>
      <c r="N72" s="111"/>
      <c r="O72" s="111"/>
      <c r="U72" s="112"/>
      <c r="V72" s="112"/>
    </row>
    <row r="73" spans="1:22" s="137" customFormat="1" ht="15.95" customHeight="1" x14ac:dyDescent="0.2">
      <c r="A73" s="159"/>
      <c r="B73" s="157"/>
      <c r="C73" s="156"/>
      <c r="D73" s="155"/>
      <c r="E73" s="154"/>
      <c r="F73" s="149"/>
      <c r="G73" s="149"/>
      <c r="H73" s="149"/>
      <c r="I73" s="149"/>
      <c r="J73" s="149"/>
      <c r="K73" s="148"/>
      <c r="L73" s="143"/>
      <c r="M73" s="135"/>
      <c r="N73" s="111"/>
      <c r="O73" s="111"/>
      <c r="U73" s="112"/>
      <c r="V73" s="112"/>
    </row>
    <row r="74" spans="1:22" s="136" customFormat="1" ht="15.95" customHeight="1" x14ac:dyDescent="0.2">
      <c r="A74" s="159"/>
      <c r="B74" s="157"/>
      <c r="C74" s="156"/>
      <c r="D74" s="155"/>
      <c r="E74" s="154"/>
      <c r="F74" s="149"/>
      <c r="G74" s="149"/>
      <c r="H74" s="149"/>
      <c r="I74" s="149"/>
      <c r="J74" s="149"/>
      <c r="K74" s="148"/>
      <c r="L74" s="143"/>
      <c r="M74" s="135"/>
      <c r="N74" s="111"/>
      <c r="O74" s="111"/>
      <c r="U74" s="112"/>
      <c r="V74" s="112"/>
    </row>
    <row r="75" spans="1:22" ht="15.95" customHeight="1" x14ac:dyDescent="0.2">
      <c r="A75" s="159"/>
      <c r="B75" s="157"/>
      <c r="C75" s="156"/>
      <c r="D75" s="155"/>
      <c r="E75" s="154"/>
      <c r="F75" s="149"/>
      <c r="G75" s="149"/>
      <c r="H75" s="149"/>
      <c r="I75" s="149"/>
      <c r="J75" s="149"/>
      <c r="K75" s="148"/>
      <c r="L75" s="143"/>
      <c r="U75" s="112"/>
      <c r="V75" s="112"/>
    </row>
    <row r="76" spans="1:22" ht="15.95" customHeight="1" x14ac:dyDescent="0.2">
      <c r="A76" s="158"/>
      <c r="B76" s="157"/>
      <c r="C76" s="156"/>
      <c r="D76" s="155"/>
      <c r="E76" s="154"/>
      <c r="F76" s="149"/>
      <c r="G76" s="149"/>
      <c r="H76" s="149"/>
      <c r="I76" s="149"/>
      <c r="J76" s="149"/>
      <c r="K76" s="148"/>
      <c r="L76" s="143"/>
      <c r="U76" s="112"/>
      <c r="V76" s="112"/>
    </row>
    <row r="77" spans="1:22" ht="15.95" customHeight="1" x14ac:dyDescent="0.25">
      <c r="A77" s="147"/>
      <c r="B77" s="157"/>
      <c r="C77" s="156"/>
      <c r="D77" s="155"/>
      <c r="E77" s="154"/>
      <c r="F77" s="149"/>
      <c r="G77" s="149"/>
      <c r="H77" s="149"/>
      <c r="I77" s="149"/>
      <c r="J77" s="149"/>
      <c r="K77" s="148"/>
      <c r="L77" s="143"/>
      <c r="R77" s="112"/>
      <c r="S77" s="112"/>
      <c r="T77" s="112"/>
      <c r="U77" s="112"/>
      <c r="V77" s="112"/>
    </row>
    <row r="78" spans="1:22" s="136" customFormat="1" ht="15.95" customHeight="1" x14ac:dyDescent="0.2">
      <c r="A78" s="159"/>
      <c r="B78" s="157"/>
      <c r="C78" s="156"/>
      <c r="D78" s="155"/>
      <c r="E78" s="154"/>
      <c r="F78" s="149"/>
      <c r="G78" s="149"/>
      <c r="H78" s="149"/>
      <c r="I78" s="149"/>
      <c r="J78" s="149"/>
      <c r="K78" s="148"/>
      <c r="L78" s="143"/>
      <c r="M78" s="135"/>
      <c r="N78" s="111"/>
      <c r="O78" s="111"/>
      <c r="U78" s="112"/>
      <c r="V78" s="112"/>
    </row>
    <row r="79" spans="1:22" s="137" customFormat="1" ht="15.95" customHeight="1" x14ac:dyDescent="0.2">
      <c r="A79" s="159"/>
      <c r="B79" s="157"/>
      <c r="C79" s="156"/>
      <c r="D79" s="155"/>
      <c r="E79" s="154"/>
      <c r="F79" s="149"/>
      <c r="G79" s="149"/>
      <c r="H79" s="149"/>
      <c r="I79" s="149"/>
      <c r="J79" s="149"/>
      <c r="K79" s="148"/>
      <c r="L79" s="143"/>
      <c r="M79" s="135"/>
      <c r="N79" s="111"/>
      <c r="O79" s="111"/>
      <c r="U79" s="112"/>
      <c r="V79" s="112"/>
    </row>
    <row r="80" spans="1:22" s="136" customFormat="1" ht="15.95" customHeight="1" x14ac:dyDescent="0.2">
      <c r="A80" s="159"/>
      <c r="B80" s="157"/>
      <c r="C80" s="156"/>
      <c r="D80" s="155"/>
      <c r="E80" s="154"/>
      <c r="F80" s="149"/>
      <c r="G80" s="149"/>
      <c r="H80" s="149"/>
      <c r="I80" s="149"/>
      <c r="J80" s="149"/>
      <c r="K80" s="148"/>
      <c r="L80" s="143"/>
      <c r="M80" s="135"/>
      <c r="N80" s="111"/>
      <c r="O80" s="111"/>
      <c r="U80" s="112"/>
      <c r="V80" s="112"/>
    </row>
    <row r="81" spans="1:22" ht="15.95" customHeight="1" x14ac:dyDescent="0.2">
      <c r="A81" s="159"/>
      <c r="B81" s="157"/>
      <c r="C81" s="156"/>
      <c r="D81" s="155"/>
      <c r="E81" s="154"/>
      <c r="F81" s="149"/>
      <c r="G81" s="149"/>
      <c r="H81" s="149"/>
      <c r="I81" s="149"/>
      <c r="J81" s="149"/>
      <c r="K81" s="148"/>
      <c r="L81" s="143"/>
      <c r="U81" s="112"/>
      <c r="V81" s="112"/>
    </row>
    <row r="82" spans="1:22" ht="15.95" customHeight="1" x14ac:dyDescent="0.2">
      <c r="A82" s="158"/>
      <c r="B82" s="157"/>
      <c r="C82" s="156"/>
      <c r="D82" s="155"/>
      <c r="E82" s="154"/>
      <c r="F82" s="149"/>
      <c r="G82" s="149"/>
      <c r="H82" s="149"/>
      <c r="I82" s="149"/>
      <c r="J82" s="149"/>
      <c r="K82" s="148"/>
      <c r="L82" s="143"/>
      <c r="U82" s="112"/>
      <c r="V82" s="112"/>
    </row>
    <row r="83" spans="1:22" ht="15.95" customHeight="1" x14ac:dyDescent="0.25">
      <c r="A83" s="147"/>
      <c r="B83" s="157"/>
      <c r="C83" s="156"/>
      <c r="D83" s="155"/>
      <c r="E83" s="154"/>
      <c r="F83" s="149"/>
      <c r="G83" s="149"/>
      <c r="H83" s="149"/>
      <c r="I83" s="149"/>
      <c r="J83" s="149"/>
      <c r="K83" s="148"/>
      <c r="L83" s="143"/>
      <c r="U83" s="112"/>
      <c r="V83" s="112"/>
    </row>
    <row r="84" spans="1:22" ht="15.95" customHeight="1" x14ac:dyDescent="0.25">
      <c r="A84" s="147"/>
      <c r="B84" s="157"/>
      <c r="C84" s="156"/>
      <c r="D84" s="155"/>
      <c r="E84" s="154"/>
      <c r="F84" s="149"/>
      <c r="G84" s="149"/>
      <c r="H84" s="149"/>
      <c r="I84" s="149"/>
      <c r="J84" s="149"/>
      <c r="K84" s="148"/>
      <c r="L84" s="143"/>
      <c r="U84" s="112"/>
      <c r="V84" s="112"/>
    </row>
    <row r="85" spans="1:22" ht="15.95" customHeight="1" x14ac:dyDescent="0.25">
      <c r="A85" s="147"/>
      <c r="B85" s="157"/>
      <c r="C85" s="156"/>
      <c r="D85" s="155"/>
      <c r="E85" s="154"/>
      <c r="F85" s="149"/>
      <c r="G85" s="149"/>
      <c r="H85" s="149"/>
      <c r="I85" s="149"/>
      <c r="J85" s="149"/>
      <c r="K85" s="148"/>
      <c r="L85" s="143"/>
      <c r="U85" s="112"/>
      <c r="V85" s="112"/>
    </row>
    <row r="86" spans="1:22" ht="15.95" customHeight="1" x14ac:dyDescent="0.25">
      <c r="A86" s="147"/>
      <c r="B86" s="157"/>
      <c r="C86" s="156"/>
      <c r="D86" s="155"/>
      <c r="E86" s="154"/>
      <c r="F86" s="149"/>
      <c r="G86" s="149"/>
      <c r="H86" s="149"/>
      <c r="I86" s="149"/>
      <c r="J86" s="149"/>
      <c r="K86" s="148"/>
      <c r="L86" s="143"/>
      <c r="R86" s="112"/>
      <c r="S86" s="112"/>
      <c r="T86" s="112"/>
      <c r="U86" s="112"/>
      <c r="V86" s="112"/>
    </row>
    <row r="87" spans="1:22" s="136" customFormat="1" ht="15.95" customHeight="1" x14ac:dyDescent="0.2">
      <c r="A87" s="159"/>
      <c r="B87" s="157"/>
      <c r="C87" s="156"/>
      <c r="D87" s="155"/>
      <c r="E87" s="154"/>
      <c r="F87" s="149"/>
      <c r="G87" s="149"/>
      <c r="H87" s="149"/>
      <c r="I87" s="149"/>
      <c r="J87" s="149"/>
      <c r="K87" s="148"/>
      <c r="L87" s="143"/>
      <c r="M87" s="135"/>
      <c r="N87" s="111"/>
      <c r="O87" s="111"/>
      <c r="U87" s="112"/>
      <c r="V87" s="112"/>
    </row>
    <row r="88" spans="1:22" s="137" customFormat="1" ht="15.95" customHeight="1" x14ac:dyDescent="0.2">
      <c r="A88" s="159"/>
      <c r="B88" s="157"/>
      <c r="C88" s="156"/>
      <c r="D88" s="155"/>
      <c r="E88" s="154"/>
      <c r="F88" s="149"/>
      <c r="G88" s="149"/>
      <c r="H88" s="149"/>
      <c r="I88" s="149"/>
      <c r="J88" s="149"/>
      <c r="K88" s="148"/>
      <c r="L88" s="143"/>
      <c r="M88" s="135"/>
      <c r="N88" s="111"/>
      <c r="O88" s="111"/>
      <c r="U88" s="112"/>
      <c r="V88" s="112"/>
    </row>
    <row r="89" spans="1:22" s="136" customFormat="1" ht="15.95" customHeight="1" x14ac:dyDescent="0.2">
      <c r="A89" s="159"/>
      <c r="B89" s="157"/>
      <c r="C89" s="156"/>
      <c r="D89" s="155"/>
      <c r="E89" s="154"/>
      <c r="F89" s="149"/>
      <c r="G89" s="149"/>
      <c r="H89" s="149"/>
      <c r="I89" s="149"/>
      <c r="J89" s="149"/>
      <c r="K89" s="148"/>
      <c r="L89" s="143"/>
      <c r="M89" s="135"/>
      <c r="N89" s="111"/>
      <c r="O89" s="111"/>
      <c r="U89" s="112"/>
      <c r="V89" s="112"/>
    </row>
    <row r="90" spans="1:22" ht="15.95" customHeight="1" x14ac:dyDescent="0.2">
      <c r="A90" s="159"/>
      <c r="B90" s="157"/>
      <c r="C90" s="156"/>
      <c r="D90" s="155"/>
      <c r="E90" s="154"/>
      <c r="F90" s="149"/>
      <c r="G90" s="149"/>
      <c r="H90" s="149"/>
      <c r="I90" s="149"/>
      <c r="J90" s="149"/>
      <c r="K90" s="148"/>
      <c r="L90" s="143"/>
      <c r="U90" s="112"/>
      <c r="V90" s="112"/>
    </row>
    <row r="91" spans="1:22" ht="15.95" customHeight="1" x14ac:dyDescent="0.2">
      <c r="A91" s="158"/>
      <c r="B91" s="157"/>
      <c r="C91" s="156"/>
      <c r="D91" s="155"/>
      <c r="E91" s="154"/>
      <c r="F91" s="149"/>
      <c r="G91" s="149"/>
      <c r="H91" s="149"/>
      <c r="I91" s="149"/>
      <c r="J91" s="149"/>
      <c r="K91" s="148"/>
      <c r="L91" s="143"/>
      <c r="U91" s="112"/>
      <c r="V91" s="112"/>
    </row>
    <row r="92" spans="1:22" ht="15.95" customHeight="1" x14ac:dyDescent="0.25">
      <c r="A92" s="147"/>
      <c r="B92" s="157"/>
      <c r="C92" s="156"/>
      <c r="D92" s="155"/>
      <c r="E92" s="154"/>
      <c r="F92" s="149"/>
      <c r="G92" s="149"/>
      <c r="H92" s="149"/>
      <c r="I92" s="149"/>
      <c r="J92" s="149"/>
      <c r="K92" s="148"/>
      <c r="L92" s="143"/>
      <c r="U92" s="112"/>
      <c r="V92" s="112"/>
    </row>
    <row r="93" spans="1:22" ht="15.95" customHeight="1" x14ac:dyDescent="0.25">
      <c r="A93" s="147"/>
      <c r="B93" s="157"/>
      <c r="C93" s="156"/>
      <c r="D93" s="155"/>
      <c r="E93" s="154"/>
      <c r="F93" s="149"/>
      <c r="G93" s="149"/>
      <c r="H93" s="149"/>
      <c r="I93" s="149"/>
      <c r="J93" s="149"/>
      <c r="K93" s="148"/>
      <c r="L93" s="143"/>
      <c r="U93" s="112"/>
      <c r="V93" s="112"/>
    </row>
    <row r="94" spans="1:22" ht="15.95" customHeight="1" thickBot="1" x14ac:dyDescent="0.3">
      <c r="A94" s="147"/>
      <c r="B94" s="153"/>
      <c r="C94" s="152"/>
      <c r="D94" s="151"/>
      <c r="E94" s="150"/>
      <c r="F94" s="149"/>
      <c r="G94" s="149"/>
      <c r="H94" s="149"/>
      <c r="I94" s="149"/>
      <c r="J94" s="149"/>
      <c r="K94" s="148"/>
      <c r="L94" s="143"/>
      <c r="U94" s="112"/>
      <c r="V94" s="112"/>
    </row>
    <row r="95" spans="1:22" ht="15.95" customHeight="1" x14ac:dyDescent="0.25">
      <c r="A95" s="147"/>
      <c r="B95" s="146"/>
      <c r="C95" s="146"/>
      <c r="D95" s="146"/>
      <c r="E95" s="146"/>
      <c r="F95" s="146"/>
      <c r="G95" s="149"/>
      <c r="H95" s="149"/>
      <c r="I95" s="149"/>
      <c r="J95" s="149"/>
      <c r="K95" s="148"/>
      <c r="L95" s="143"/>
      <c r="U95" s="112"/>
      <c r="V95" s="112"/>
    </row>
    <row r="96" spans="1:22" ht="15.95" customHeight="1" x14ac:dyDescent="0.25">
      <c r="A96" s="147"/>
      <c r="B96" s="146"/>
      <c r="C96" s="146"/>
      <c r="D96" s="146"/>
      <c r="E96" s="146"/>
      <c r="F96" s="146"/>
      <c r="G96" s="149"/>
      <c r="H96" s="149"/>
      <c r="I96" s="149"/>
      <c r="J96" s="149"/>
      <c r="K96" s="148"/>
      <c r="L96" s="143"/>
      <c r="U96" s="112"/>
      <c r="V96" s="112"/>
    </row>
    <row r="97" spans="1:22" ht="15" x14ac:dyDescent="0.25">
      <c r="A97" s="203"/>
      <c r="B97" s="204"/>
      <c r="C97" s="204"/>
      <c r="D97" s="204"/>
      <c r="E97" s="204"/>
      <c r="F97" s="204"/>
      <c r="G97" s="204"/>
      <c r="H97" s="204"/>
      <c r="I97" s="204"/>
      <c r="J97" s="204"/>
      <c r="K97" s="205"/>
      <c r="L97" s="143"/>
      <c r="M97" s="111"/>
      <c r="O97" s="112"/>
      <c r="R97" s="112"/>
      <c r="S97" s="112"/>
      <c r="T97" s="112"/>
      <c r="U97" s="112"/>
      <c r="V97" s="112"/>
    </row>
    <row r="98" spans="1:22" ht="15" customHeight="1" x14ac:dyDescent="0.2">
      <c r="B98" s="139"/>
      <c r="C98" s="139"/>
      <c r="D98" s="139"/>
      <c r="E98" s="139"/>
      <c r="F98" s="140"/>
      <c r="G98" s="139"/>
      <c r="H98" s="139"/>
      <c r="I98" s="139"/>
      <c r="J98" s="139"/>
      <c r="K98" s="139"/>
      <c r="T98" s="112"/>
      <c r="U98" s="112"/>
      <c r="V98" s="112"/>
    </row>
    <row r="99" spans="1:22" ht="15" customHeight="1" x14ac:dyDescent="0.2">
      <c r="B99" s="139"/>
      <c r="C99" s="139"/>
      <c r="D99" s="139"/>
      <c r="E99" s="139"/>
      <c r="F99" s="139"/>
      <c r="G99" s="139"/>
      <c r="H99" s="139"/>
      <c r="I99" s="139"/>
      <c r="J99" s="139"/>
      <c r="K99" s="139"/>
    </row>
    <row r="100" spans="1:22" ht="15" customHeight="1" x14ac:dyDescent="0.2">
      <c r="B100" s="139"/>
      <c r="C100" s="139"/>
      <c r="D100" s="139"/>
      <c r="E100" s="139"/>
      <c r="F100" s="139"/>
      <c r="G100" s="139"/>
      <c r="H100" s="139"/>
      <c r="I100" s="139"/>
      <c r="J100" s="139"/>
      <c r="K100" s="139"/>
      <c r="L100" s="143"/>
      <c r="M100" s="112"/>
      <c r="N100" s="112"/>
      <c r="O100" s="112"/>
    </row>
    <row r="101" spans="1:22" x14ac:dyDescent="0.2">
      <c r="B101" s="139"/>
      <c r="C101" s="139"/>
      <c r="D101" s="140"/>
      <c r="E101" s="140"/>
      <c r="F101" s="139"/>
      <c r="G101" s="139"/>
      <c r="H101" s="139"/>
      <c r="I101" s="139"/>
      <c r="J101" s="139"/>
      <c r="K101" s="139"/>
      <c r="L101" s="143"/>
      <c r="M101" s="111"/>
      <c r="O101" s="112"/>
    </row>
    <row r="102" spans="1:22" x14ac:dyDescent="0.2">
      <c r="B102" s="139"/>
      <c r="C102" s="139"/>
      <c r="D102" s="144"/>
      <c r="E102" s="144"/>
      <c r="F102" s="139"/>
      <c r="G102" s="139"/>
      <c r="H102" s="139"/>
      <c r="I102" s="139"/>
      <c r="J102" s="139"/>
      <c r="K102" s="139"/>
      <c r="L102" s="143"/>
      <c r="M102" s="111"/>
      <c r="O102" s="112"/>
    </row>
    <row r="103" spans="1:22" x14ac:dyDescent="0.2">
      <c r="B103" s="139"/>
      <c r="C103" s="139"/>
      <c r="D103" s="142"/>
      <c r="E103" s="142"/>
      <c r="F103" s="139"/>
      <c r="G103" s="139"/>
      <c r="H103" s="139"/>
      <c r="I103" s="139"/>
      <c r="J103" s="139"/>
      <c r="K103" s="139"/>
      <c r="L103" s="143"/>
      <c r="M103" s="111"/>
      <c r="O103" s="112"/>
    </row>
    <row r="104" spans="1:22" x14ac:dyDescent="0.2">
      <c r="B104" s="139"/>
      <c r="C104" s="139"/>
      <c r="D104" s="142"/>
      <c r="E104" s="142"/>
      <c r="F104" s="139"/>
      <c r="G104" s="139"/>
      <c r="H104" s="139"/>
      <c r="I104" s="139"/>
      <c r="J104" s="139"/>
      <c r="K104" s="139"/>
      <c r="O104" s="112"/>
    </row>
    <row r="105" spans="1:22" x14ac:dyDescent="0.2">
      <c r="B105" s="139"/>
      <c r="C105" s="139"/>
      <c r="D105" s="141"/>
      <c r="E105" s="141"/>
      <c r="F105" s="140"/>
      <c r="G105" s="139"/>
      <c r="H105" s="139"/>
      <c r="I105" s="139"/>
      <c r="J105" s="139"/>
      <c r="K105" s="139"/>
      <c r="O105" s="112"/>
    </row>
    <row r="106" spans="1:22" x14ac:dyDescent="0.2">
      <c r="B106" s="139"/>
      <c r="C106" s="139"/>
      <c r="D106" s="139"/>
      <c r="E106" s="139"/>
      <c r="F106" s="140"/>
      <c r="G106" s="139"/>
      <c r="H106" s="139"/>
      <c r="I106" s="139"/>
      <c r="J106" s="139"/>
      <c r="K106" s="139"/>
      <c r="O106" s="112"/>
    </row>
    <row r="107" spans="1:22" x14ac:dyDescent="0.2">
      <c r="D107" s="111"/>
      <c r="E107" s="111"/>
      <c r="F107" s="112"/>
      <c r="M107" s="111"/>
      <c r="N107" s="135"/>
      <c r="O107" s="112"/>
    </row>
    <row r="108" spans="1:22" x14ac:dyDescent="0.2">
      <c r="B108" s="138"/>
      <c r="C108" s="138"/>
      <c r="D108" s="111"/>
      <c r="E108" s="111"/>
      <c r="F108" s="112"/>
      <c r="G108" s="138"/>
      <c r="H108" s="138"/>
      <c r="I108" s="138"/>
      <c r="J108" s="138"/>
      <c r="K108" s="138"/>
      <c r="M108" s="111"/>
      <c r="N108" s="135"/>
      <c r="O108" s="112"/>
    </row>
    <row r="109" spans="1:22" ht="15" x14ac:dyDescent="0.2">
      <c r="B109" s="137"/>
      <c r="C109" s="137"/>
      <c r="D109" s="111"/>
      <c r="E109" s="111"/>
      <c r="F109" s="112"/>
      <c r="G109" s="137"/>
      <c r="H109" s="137"/>
      <c r="I109" s="137"/>
      <c r="J109" s="137"/>
      <c r="K109" s="137"/>
      <c r="M109" s="111"/>
      <c r="N109" s="135"/>
      <c r="O109" s="112"/>
    </row>
    <row r="110" spans="1:22" x14ac:dyDescent="0.2">
      <c r="B110" s="136"/>
      <c r="C110" s="136"/>
      <c r="D110" s="111"/>
      <c r="E110" s="111"/>
      <c r="F110" s="112"/>
      <c r="G110" s="136"/>
      <c r="H110" s="136"/>
      <c r="I110" s="136"/>
      <c r="J110" s="136"/>
      <c r="K110" s="136"/>
      <c r="M110" s="111"/>
      <c r="N110" s="135"/>
      <c r="O110" s="112"/>
    </row>
    <row r="111" spans="1:22" x14ac:dyDescent="0.2">
      <c r="D111" s="111"/>
      <c r="E111" s="111"/>
      <c r="F111" s="112"/>
      <c r="M111" s="111"/>
      <c r="N111" s="135"/>
      <c r="O111" s="112"/>
    </row>
    <row r="112" spans="1:22" ht="15" customHeight="1" x14ac:dyDescent="0.2">
      <c r="D112" s="111"/>
      <c r="E112" s="111"/>
      <c r="F112" s="112"/>
      <c r="M112" s="111"/>
      <c r="N112" s="135"/>
      <c r="O112" s="112"/>
    </row>
    <row r="113" spans="4:15" x14ac:dyDescent="0.2">
      <c r="D113" s="111"/>
      <c r="E113" s="111"/>
      <c r="F113" s="112"/>
      <c r="M113" s="111"/>
      <c r="N113" s="135"/>
      <c r="O113" s="112"/>
    </row>
    <row r="114" spans="4:15" x14ac:dyDescent="0.2">
      <c r="D114" s="111"/>
      <c r="E114" s="111"/>
      <c r="F114" s="112"/>
      <c r="M114" s="111"/>
      <c r="O114" s="112"/>
    </row>
    <row r="115" spans="4:15" x14ac:dyDescent="0.2">
      <c r="D115" s="111"/>
      <c r="E115" s="111"/>
      <c r="F115" s="112"/>
      <c r="M115" s="111"/>
      <c r="O115" s="112"/>
    </row>
    <row r="116" spans="4:15" x14ac:dyDescent="0.2">
      <c r="M116" s="111"/>
      <c r="O116" s="112"/>
    </row>
    <row r="117" spans="4:15" x14ac:dyDescent="0.2">
      <c r="M117" s="111"/>
      <c r="O117" s="112"/>
    </row>
  </sheetData>
  <sheetProtection formatColumns="0"/>
  <mergeCells count="9">
    <mergeCell ref="B23:E23"/>
    <mergeCell ref="A1:K1"/>
    <mergeCell ref="A2:K2"/>
    <mergeCell ref="B4:C4"/>
    <mergeCell ref="H4:H6"/>
    <mergeCell ref="J5:J7"/>
    <mergeCell ref="J8:J15"/>
    <mergeCell ref="B9:C9"/>
    <mergeCell ref="E9:H9"/>
  </mergeCells>
  <dataValidations count="4">
    <dataValidation type="list" allowBlank="1" showInputMessage="1" showErrorMessage="1" sqref="H7" xr:uid="{CFCDEE38-57B7-4F7E-BD54-5EB7594FB88B}">
      <formula1>"Yes, No"</formula1>
    </dataValidation>
    <dataValidation type="list" allowBlank="1" showInputMessage="1" showErrorMessage="1" sqref="F6" xr:uid="{15F7E450-1938-4CB6-89C3-F2EAF2429D48}">
      <formula1>"1,2,3,4,5,6,7,8"</formula1>
    </dataValidation>
    <dataValidation type="list" allowBlank="1" showInputMessage="1" showErrorMessage="1" sqref="B25:B94" xr:uid="{319D6747-F8AF-44F1-AA64-30D45880F6A4}">
      <formula1>$B$11:$B$20</formula1>
    </dataValidation>
    <dataValidation type="list" allowBlank="1" showInputMessage="1" showErrorMessage="1" sqref="D25:D94" xr:uid="{82C0E4DD-AA5E-4960-93B3-005885FA6680}">
      <formula1>"Actual, Hypothetical"</formula1>
    </dataValidation>
  </dataValidations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OpenUserForm4">
                <anchor moveWithCells="1" sizeWithCells="1">
                  <from>
                    <xdr:col>9</xdr:col>
                    <xdr:colOff>9525</xdr:colOff>
                    <xdr:row>15</xdr:row>
                    <xdr:rowOff>161925</xdr:rowOff>
                  </from>
                  <to>
                    <xdr:col>10</xdr:col>
                    <xdr:colOff>161925</xdr:colOff>
                    <xdr:row>22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E88"/>
  <sheetViews>
    <sheetView workbookViewId="0">
      <selection activeCell="E4" sqref="E4"/>
    </sheetView>
  </sheetViews>
  <sheetFormatPr defaultColWidth="12.7109375" defaultRowHeight="15.75" customHeight="1" x14ac:dyDescent="0.2"/>
  <cols>
    <col min="1" max="1" width="15.85546875" customWidth="1"/>
    <col min="3" max="3" width="5.85546875" customWidth="1"/>
    <col min="4" max="4" width="21.85546875" bestFit="1" customWidth="1"/>
  </cols>
  <sheetData>
    <row r="1" spans="1:5" ht="12.75" x14ac:dyDescent="0.2">
      <c r="A1" s="42" t="s">
        <v>17</v>
      </c>
      <c r="D1" t="s">
        <v>22</v>
      </c>
    </row>
    <row r="2" spans="1:5" ht="15.75" customHeight="1" x14ac:dyDescent="0.2">
      <c r="A2" s="19" t="s">
        <v>5</v>
      </c>
      <c r="B2" s="19">
        <f>COUNTIF(DASHBOARD!I:I,"OPEN")</f>
        <v>7</v>
      </c>
      <c r="D2" t="s">
        <v>23</v>
      </c>
      <c r="E2">
        <f>DASHBOARD!D6+DASHBOARD!F6</f>
        <v>7</v>
      </c>
    </row>
    <row r="3" spans="1:5" ht="14.25" x14ac:dyDescent="0.2">
      <c r="A3" s="19" t="s">
        <v>18</v>
      </c>
      <c r="B3" s="43">
        <f>COUNTIF(DASHBOARD!I:I,"IN_PROGRESS")</f>
        <v>0</v>
      </c>
      <c r="D3" t="s">
        <v>6</v>
      </c>
      <c r="E3">
        <f>DASHBOARD!E6</f>
        <v>3</v>
      </c>
    </row>
    <row r="4" spans="1:5" ht="14.25" x14ac:dyDescent="0.2">
      <c r="A4" s="19" t="s">
        <v>19</v>
      </c>
      <c r="B4" s="43">
        <f>COUNTIF(DASHBOARD!I:I,"ON_HOLD")</f>
        <v>2</v>
      </c>
    </row>
    <row r="5" spans="1:5" ht="14.25" x14ac:dyDescent="0.2">
      <c r="A5" s="19" t="s">
        <v>8</v>
      </c>
      <c r="B5" s="43">
        <f>COUNTIF(DASHBOARD!I:I,"CANCELLED")</f>
        <v>0</v>
      </c>
    </row>
    <row r="6" spans="1:5" ht="14.25" x14ac:dyDescent="0.2">
      <c r="A6" s="19" t="s">
        <v>6</v>
      </c>
      <c r="B6" s="43">
        <f>COUNTIF(DASHBOARD!I:I,"DONE")</f>
        <v>3</v>
      </c>
    </row>
    <row r="8" spans="1:5" ht="14.25" x14ac:dyDescent="0.2">
      <c r="A8" s="42" t="s">
        <v>20</v>
      </c>
      <c r="B8" s="43"/>
    </row>
    <row r="9" spans="1:5" ht="14.25" x14ac:dyDescent="0.2">
      <c r="A9" s="19" t="s">
        <v>5</v>
      </c>
      <c r="B9" s="43">
        <f>COUNTIF(DASHBOARD!I:I,"OPEN")</f>
        <v>7</v>
      </c>
    </row>
    <row r="10" spans="1:5" ht="14.25" x14ac:dyDescent="0.2">
      <c r="A10" s="19" t="s">
        <v>6</v>
      </c>
      <c r="B10" s="43">
        <f>COUNTIF(DASHBOARD!I:I,"DONE")</f>
        <v>3</v>
      </c>
    </row>
    <row r="12" spans="1:5" ht="12.75" x14ac:dyDescent="0.2">
      <c r="A12" s="42" t="s">
        <v>12</v>
      </c>
    </row>
    <row r="13" spans="1:5" ht="15.75" customHeight="1" x14ac:dyDescent="0.2">
      <c r="A13" s="19" t="s">
        <v>11</v>
      </c>
      <c r="B13" s="19">
        <f>COUNTIF(DASHBOARD!$H$17:$H$53,A13)</f>
        <v>5</v>
      </c>
    </row>
    <row r="14" spans="1:5" ht="15.75" customHeight="1" x14ac:dyDescent="0.2">
      <c r="A14" s="19" t="s">
        <v>9</v>
      </c>
      <c r="B14" s="19">
        <f>COUNTIF(DASHBOARD!$H$17:$H$53,A14)</f>
        <v>2</v>
      </c>
    </row>
    <row r="15" spans="1:5" ht="15.75" customHeight="1" x14ac:dyDescent="0.2">
      <c r="A15" s="19" t="s">
        <v>4</v>
      </c>
      <c r="B15" s="19">
        <f>COUNTIF(DASHBOARD!$H$17:$H$53,A15)</f>
        <v>5</v>
      </c>
    </row>
    <row r="17" spans="1:1" ht="15.75" customHeight="1" x14ac:dyDescent="0.2">
      <c r="A17" t="b">
        <v>0</v>
      </c>
    </row>
    <row r="18" spans="1:1" ht="15.75" customHeight="1" x14ac:dyDescent="0.2">
      <c r="A18" t="b">
        <v>0</v>
      </c>
    </row>
    <row r="19" spans="1:1" ht="15.75" customHeight="1" x14ac:dyDescent="0.2">
      <c r="A19" t="b">
        <v>0</v>
      </c>
    </row>
    <row r="20" spans="1:1" ht="15.75" customHeight="1" x14ac:dyDescent="0.2">
      <c r="A20" t="b">
        <v>0</v>
      </c>
    </row>
    <row r="21" spans="1:1" ht="15.75" customHeight="1" x14ac:dyDescent="0.2">
      <c r="A21" t="b">
        <v>0</v>
      </c>
    </row>
    <row r="22" spans="1:1" ht="15.75" customHeight="1" x14ac:dyDescent="0.2">
      <c r="A22" t="b">
        <v>0</v>
      </c>
    </row>
    <row r="23" spans="1:1" ht="15.75" customHeight="1" x14ac:dyDescent="0.2">
      <c r="A23" t="b">
        <v>0</v>
      </c>
    </row>
    <row r="24" spans="1:1" ht="15.75" customHeight="1" x14ac:dyDescent="0.2">
      <c r="A24" t="b">
        <v>0</v>
      </c>
    </row>
    <row r="25" spans="1:1" ht="15.75" customHeight="1" x14ac:dyDescent="0.2">
      <c r="A25" t="b">
        <v>0</v>
      </c>
    </row>
    <row r="26" spans="1:1" ht="15.75" customHeight="1" x14ac:dyDescent="0.2">
      <c r="A26" t="b">
        <v>0</v>
      </c>
    </row>
    <row r="27" spans="1:1" ht="15.75" customHeight="1" x14ac:dyDescent="0.2">
      <c r="A27" t="b">
        <v>0</v>
      </c>
    </row>
    <row r="28" spans="1:1" ht="15.75" customHeight="1" x14ac:dyDescent="0.2">
      <c r="A28" t="b">
        <v>0</v>
      </c>
    </row>
    <row r="29" spans="1:1" ht="15.75" customHeight="1" x14ac:dyDescent="0.2">
      <c r="A29" t="b">
        <v>0</v>
      </c>
    </row>
    <row r="30" spans="1:1" ht="15.75" customHeight="1" x14ac:dyDescent="0.2">
      <c r="A30" t="b">
        <v>0</v>
      </c>
    </row>
    <row r="31" spans="1:1" ht="15.75" customHeight="1" x14ac:dyDescent="0.2">
      <c r="A31" t="b">
        <v>1</v>
      </c>
    </row>
    <row r="32" spans="1:1" ht="15.75" customHeight="1" x14ac:dyDescent="0.2">
      <c r="A32" t="b">
        <v>0</v>
      </c>
    </row>
    <row r="33" spans="1:1" ht="15.75" customHeight="1" x14ac:dyDescent="0.2">
      <c r="A33" t="b">
        <v>0</v>
      </c>
    </row>
    <row r="34" spans="1:1" ht="15.75" customHeight="1" x14ac:dyDescent="0.2">
      <c r="A34" t="b">
        <v>0</v>
      </c>
    </row>
    <row r="35" spans="1:1" ht="15.75" customHeight="1" x14ac:dyDescent="0.2">
      <c r="A35" t="b">
        <v>0</v>
      </c>
    </row>
    <row r="36" spans="1:1" ht="15.75" customHeight="1" x14ac:dyDescent="0.2">
      <c r="A36" t="b">
        <v>0</v>
      </c>
    </row>
    <row r="37" spans="1:1" ht="15.75" customHeight="1" x14ac:dyDescent="0.2">
      <c r="A37" t="b">
        <v>0</v>
      </c>
    </row>
    <row r="38" spans="1:1" ht="15.75" customHeight="1" x14ac:dyDescent="0.2">
      <c r="A38" t="b">
        <v>0</v>
      </c>
    </row>
    <row r="39" spans="1:1" ht="15.75" customHeight="1" x14ac:dyDescent="0.2">
      <c r="A39" t="b">
        <v>0</v>
      </c>
    </row>
    <row r="40" spans="1:1" ht="15.75" customHeight="1" x14ac:dyDescent="0.2">
      <c r="A40" t="b">
        <v>0</v>
      </c>
    </row>
    <row r="41" spans="1:1" ht="15.75" customHeight="1" x14ac:dyDescent="0.2">
      <c r="A41" t="b">
        <v>0</v>
      </c>
    </row>
    <row r="42" spans="1:1" ht="15.75" customHeight="1" x14ac:dyDescent="0.2">
      <c r="A42" t="b">
        <v>0</v>
      </c>
    </row>
    <row r="43" spans="1:1" ht="15.75" customHeight="1" x14ac:dyDescent="0.2">
      <c r="A43" t="b">
        <v>0</v>
      </c>
    </row>
    <row r="44" spans="1:1" ht="15.75" customHeight="1" x14ac:dyDescent="0.2">
      <c r="A44" t="b">
        <v>0</v>
      </c>
    </row>
    <row r="45" spans="1:1" ht="15.75" customHeight="1" x14ac:dyDescent="0.2">
      <c r="A45" t="b">
        <v>0</v>
      </c>
    </row>
    <row r="46" spans="1:1" ht="15.75" customHeight="1" x14ac:dyDescent="0.2">
      <c r="A46" t="b">
        <v>0</v>
      </c>
    </row>
    <row r="47" spans="1:1" ht="15.75" customHeight="1" x14ac:dyDescent="0.2">
      <c r="A47" t="b">
        <v>0</v>
      </c>
    </row>
    <row r="48" spans="1:1" ht="15.75" customHeight="1" x14ac:dyDescent="0.2">
      <c r="A48" t="b">
        <v>0</v>
      </c>
    </row>
    <row r="49" spans="1:1" ht="15.75" customHeight="1" x14ac:dyDescent="0.2">
      <c r="A49" t="b">
        <v>0</v>
      </c>
    </row>
    <row r="50" spans="1:1" ht="15.75" customHeight="1" x14ac:dyDescent="0.2">
      <c r="A50" t="b">
        <v>0</v>
      </c>
    </row>
    <row r="51" spans="1:1" ht="15.75" customHeight="1" x14ac:dyDescent="0.2">
      <c r="A51" t="b">
        <v>0</v>
      </c>
    </row>
    <row r="52" spans="1:1" ht="15.75" customHeight="1" x14ac:dyDescent="0.2">
      <c r="A52" t="b">
        <v>0</v>
      </c>
    </row>
    <row r="53" spans="1:1" ht="15.75" customHeight="1" x14ac:dyDescent="0.2">
      <c r="A53" t="b">
        <v>0</v>
      </c>
    </row>
    <row r="54" spans="1:1" ht="15.75" customHeight="1" x14ac:dyDescent="0.2">
      <c r="A54" t="b">
        <v>0</v>
      </c>
    </row>
    <row r="55" spans="1:1" ht="15.75" customHeight="1" x14ac:dyDescent="0.2">
      <c r="A55" t="b">
        <v>0</v>
      </c>
    </row>
    <row r="56" spans="1:1" ht="15.75" customHeight="1" x14ac:dyDescent="0.2">
      <c r="A56" t="b">
        <v>0</v>
      </c>
    </row>
    <row r="57" spans="1:1" ht="15.75" customHeight="1" x14ac:dyDescent="0.2">
      <c r="A57" t="b">
        <v>0</v>
      </c>
    </row>
    <row r="58" spans="1:1" ht="15.75" customHeight="1" x14ac:dyDescent="0.2">
      <c r="A58" t="b">
        <v>0</v>
      </c>
    </row>
    <row r="59" spans="1:1" ht="15.75" customHeight="1" x14ac:dyDescent="0.2">
      <c r="A59" t="b">
        <v>0</v>
      </c>
    </row>
    <row r="60" spans="1:1" ht="15.75" customHeight="1" x14ac:dyDescent="0.2">
      <c r="A60" t="b">
        <v>0</v>
      </c>
    </row>
    <row r="61" spans="1:1" ht="15.75" customHeight="1" x14ac:dyDescent="0.2">
      <c r="A61" t="b">
        <v>0</v>
      </c>
    </row>
    <row r="62" spans="1:1" ht="15.75" customHeight="1" x14ac:dyDescent="0.2">
      <c r="A62" t="b">
        <v>0</v>
      </c>
    </row>
    <row r="63" spans="1:1" ht="15.75" customHeight="1" x14ac:dyDescent="0.2">
      <c r="A63" t="b">
        <v>0</v>
      </c>
    </row>
    <row r="64" spans="1:1" ht="15.75" customHeight="1" x14ac:dyDescent="0.2">
      <c r="A64" t="b">
        <v>0</v>
      </c>
    </row>
    <row r="65" spans="1:1" ht="15.75" customHeight="1" x14ac:dyDescent="0.2">
      <c r="A65" t="b">
        <v>0</v>
      </c>
    </row>
    <row r="66" spans="1:1" ht="15.75" customHeight="1" x14ac:dyDescent="0.2">
      <c r="A66" t="b">
        <v>0</v>
      </c>
    </row>
    <row r="67" spans="1:1" ht="15.75" customHeight="1" x14ac:dyDescent="0.2">
      <c r="A67" t="b">
        <v>0</v>
      </c>
    </row>
    <row r="68" spans="1:1" ht="15.75" customHeight="1" x14ac:dyDescent="0.2">
      <c r="A68" t="b">
        <v>0</v>
      </c>
    </row>
    <row r="69" spans="1:1" ht="15.75" customHeight="1" x14ac:dyDescent="0.2">
      <c r="A69" t="b">
        <v>0</v>
      </c>
    </row>
    <row r="70" spans="1:1" ht="15.75" customHeight="1" x14ac:dyDescent="0.2">
      <c r="A70" t="b">
        <v>0</v>
      </c>
    </row>
    <row r="71" spans="1:1" ht="15.75" customHeight="1" x14ac:dyDescent="0.2">
      <c r="A71" t="b">
        <v>0</v>
      </c>
    </row>
    <row r="72" spans="1:1" ht="15.75" customHeight="1" x14ac:dyDescent="0.2">
      <c r="A72" t="b">
        <v>0</v>
      </c>
    </row>
    <row r="73" spans="1:1" ht="15.75" customHeight="1" x14ac:dyDescent="0.2">
      <c r="A73" t="b">
        <v>0</v>
      </c>
    </row>
    <row r="74" spans="1:1" ht="15.75" customHeight="1" x14ac:dyDescent="0.2">
      <c r="A74" t="b">
        <v>0</v>
      </c>
    </row>
    <row r="75" spans="1:1" ht="15.75" customHeight="1" x14ac:dyDescent="0.2">
      <c r="A75" t="b">
        <v>0</v>
      </c>
    </row>
    <row r="76" spans="1:1" ht="15.75" customHeight="1" x14ac:dyDescent="0.2">
      <c r="A76" t="b">
        <v>0</v>
      </c>
    </row>
    <row r="77" spans="1:1" ht="15.75" customHeight="1" x14ac:dyDescent="0.2">
      <c r="A77" t="b">
        <v>0</v>
      </c>
    </row>
    <row r="78" spans="1:1" ht="15.75" customHeight="1" x14ac:dyDescent="0.2">
      <c r="A78" t="b">
        <v>0</v>
      </c>
    </row>
    <row r="79" spans="1:1" ht="15.75" customHeight="1" x14ac:dyDescent="0.2">
      <c r="A79" t="b">
        <v>0</v>
      </c>
    </row>
    <row r="80" spans="1:1" ht="15.75" customHeight="1" x14ac:dyDescent="0.2">
      <c r="A80" t="b">
        <v>0</v>
      </c>
    </row>
    <row r="81" spans="1:1" ht="15.75" customHeight="1" x14ac:dyDescent="0.2">
      <c r="A81" t="b">
        <v>0</v>
      </c>
    </row>
    <row r="82" spans="1:1" ht="15.75" customHeight="1" x14ac:dyDescent="0.2">
      <c r="A82" t="b">
        <v>0</v>
      </c>
    </row>
    <row r="83" spans="1:1" ht="15.75" customHeight="1" x14ac:dyDescent="0.2">
      <c r="A83" t="b">
        <v>0</v>
      </c>
    </row>
    <row r="84" spans="1:1" ht="15.75" customHeight="1" x14ac:dyDescent="0.2">
      <c r="A84" t="b">
        <v>0</v>
      </c>
    </row>
    <row r="85" spans="1:1" ht="15.75" customHeight="1" x14ac:dyDescent="0.2">
      <c r="A85" t="b">
        <v>0</v>
      </c>
    </row>
    <row r="86" spans="1:1" ht="15.75" customHeight="1" x14ac:dyDescent="0.2">
      <c r="A86" t="b">
        <v>0</v>
      </c>
    </row>
    <row r="87" spans="1:1" ht="15.75" customHeight="1" x14ac:dyDescent="0.2">
      <c r="A87" t="b">
        <v>0</v>
      </c>
    </row>
    <row r="88" spans="1:1" ht="15.75" customHeight="1" x14ac:dyDescent="0.2">
      <c r="A88" t="b">
        <v>0</v>
      </c>
    </row>
  </sheetData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b55c4b2-893a-4abe-9104-5a273518009e" xsi:nil="true"/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02635965316BB4395FBFAB2CD059C9F" ma:contentTypeVersion="6" ma:contentTypeDescription="Create a new document." ma:contentTypeScope="" ma:versionID="050001f43e8ea529ac329e7ad1d350c3">
  <xsd:schema xmlns:xsd="http://www.w3.org/2001/XMLSchema" xmlns:xs="http://www.w3.org/2001/XMLSchema" xmlns:p="http://schemas.microsoft.com/office/2006/metadata/properties" xmlns:ns3="ab55c4b2-893a-4abe-9104-5a273518009e" targetNamespace="http://schemas.microsoft.com/office/2006/metadata/properties" ma:root="true" ma:fieldsID="312228590c4737a149d630a8462002e9" ns3:_="">
    <xsd:import namespace="ab55c4b2-893a-4abe-9104-5a273518009e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55c4b2-893a-4abe-9104-5a273518009e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E93CC77-D11F-436E-84E8-1D25B3A6504B}">
  <ds:schemaRefs>
    <ds:schemaRef ds:uri="ab55c4b2-893a-4abe-9104-5a273518009e"/>
    <ds:schemaRef ds:uri="http://www.w3.org/XML/1998/namespace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dcmitype/"/>
    <ds:schemaRef ds:uri="http://schemas.microsoft.com/office/infopath/2007/PartnerControl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E2E6976-7460-4A20-BE58-8C43B8ABBF4B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32BF37C-5637-43EE-959C-632553FC01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55c4b2-893a-4abe-9104-5a273518009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57340088-1C78-48E8-B5B3-545F7692B1C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DASHBOARD</vt:lpstr>
      <vt:lpstr>CALENDAR</vt:lpstr>
      <vt:lpstr>KANBAN</vt:lpstr>
      <vt:lpstr>Daily Journal</vt:lpstr>
      <vt:lpstr>DataTable</vt:lpstr>
      <vt:lpstr>MATH115</vt:lpstr>
      <vt:lpstr>MATH116</vt:lpstr>
      <vt:lpstr>CHE102</vt:lpstr>
      <vt:lpstr>MSE121</vt:lpstr>
      <vt:lpstr>MSE100</vt:lpstr>
      <vt:lpstr>SampleSheet</vt:lpstr>
      <vt:lpstr>NUM200</vt:lpstr>
      <vt:lpstr>HIDE CALCULATIONS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Amadeus Nissen</dc:creator>
  <cp:lastModifiedBy>Kurtis Lin</cp:lastModifiedBy>
  <dcterms:created xsi:type="dcterms:W3CDTF">2023-03-05T17:52:14Z</dcterms:created>
  <dcterms:modified xsi:type="dcterms:W3CDTF">2024-12-03T21:56:45Z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0x010100A02635965316BB4395FBFAB2CD059C9F</vt:lpwstr>
  </property>
</Properties>
</file>