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7.xml" ContentType="application/vnd.ms-excel.controlproperties+xml"/>
  <Override PartName="/xl/drawings/drawing6.xml" ContentType="application/vnd.openxmlformats-officedocument.drawing+xml"/>
  <Override PartName="/xl/ctrlProps/ctrlProp48.xml" ContentType="application/vnd.ms-excel.controlproperties+xml"/>
  <Override PartName="/xl/drawings/drawing7.xml" ContentType="application/vnd.openxmlformats-officedocument.drawing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buyuan\Desktop\"/>
    </mc:Choice>
  </mc:AlternateContent>
  <xr:revisionPtr revIDLastSave="0" documentId="8_{C8A77761-048E-4D1F-A403-0762D1C0D511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DASHBOARD" sheetId="61" r:id="rId1"/>
    <sheet name="CALENDAR" sheetId="7" r:id="rId2"/>
    <sheet name="KANBAN" sheetId="5" r:id="rId3"/>
    <sheet name="Daily Journal" sheetId="10" r:id="rId4"/>
    <sheet name="DataTable" sheetId="11" r:id="rId5"/>
    <sheet name="MATH115" sheetId="12" r:id="rId6"/>
    <sheet name="MATH116" sheetId="13" r:id="rId7"/>
    <sheet name="CHE102" sheetId="14" r:id="rId8"/>
    <sheet name="MSE121" sheetId="15" r:id="rId9"/>
    <sheet name="MSE100" sheetId="16" r:id="rId10"/>
    <sheet name="SampleSheet" sheetId="17" r:id="rId11"/>
    <sheet name="MSE200" sheetId="60" r:id="rId12"/>
    <sheet name="MSE300300" sheetId="59" r:id="rId13"/>
    <sheet name="MSE300" sheetId="58" r:id="rId14"/>
    <sheet name="MSE320" sheetId="57" r:id="rId15"/>
    <sheet name="HIDE CALCULATIONS" sheetId="2" state="hidden" r:id="rId16"/>
  </sheets>
  <externalReferences>
    <externalReference r:id="rId17"/>
  </externalReferences>
  <definedNames>
    <definedName name="TEST">#REF!</definedName>
    <definedName name="TimeSpendingList">#REF!</definedName>
    <definedName name="Z_297FCC11_B73F_4A77_9AC3_8938F3FD96B8_.wvu.FilterData" localSheetId="0" hidden="1">DASHBOARD!$B$16:$X$44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61" l="1"/>
  <c r="E6" i="61"/>
  <c r="F6" i="61"/>
  <c r="H6" i="61"/>
  <c r="I6" i="61"/>
  <c r="J6" i="61"/>
  <c r="W6" i="61"/>
  <c r="W8" i="61"/>
  <c r="J17" i="61" a="1"/>
  <c r="J17" i="61" s="1"/>
  <c r="M17" i="61"/>
  <c r="AA17" i="61" s="1"/>
  <c r="AD17" i="61"/>
  <c r="J18" i="61" a="1"/>
  <c r="J18" i="61" s="1"/>
  <c r="M18" i="61"/>
  <c r="AB18" i="61" s="1"/>
  <c r="AD18" i="61"/>
  <c r="J19" i="61" a="1"/>
  <c r="J19" i="61" s="1"/>
  <c r="M19" i="61"/>
  <c r="AB19" i="61" s="1"/>
  <c r="AD19" i="61"/>
  <c r="J20" i="61" a="1"/>
  <c r="J20" i="61" s="1"/>
  <c r="M20" i="61"/>
  <c r="AA20" i="61" s="1"/>
  <c r="AD20" i="61"/>
  <c r="J21" i="61" a="1"/>
  <c r="J21" i="61" s="1"/>
  <c r="M21" i="61"/>
  <c r="AA21" i="61" s="1"/>
  <c r="AD21" i="61"/>
  <c r="J22" i="61" a="1"/>
  <c r="J22" i="61" s="1"/>
  <c r="M22" i="61"/>
  <c r="AA22" i="61" s="1"/>
  <c r="AD22" i="61"/>
  <c r="J23" i="61" a="1"/>
  <c r="J23" i="61" s="1"/>
  <c r="M23" i="61"/>
  <c r="AA23" i="61" s="1"/>
  <c r="AD23" i="61"/>
  <c r="J24" i="61" a="1"/>
  <c r="J24" i="61" s="1"/>
  <c r="M24" i="61"/>
  <c r="AB24" i="61" s="1"/>
  <c r="AD24" i="61"/>
  <c r="J25" i="61" a="1"/>
  <c r="J25" i="61" s="1"/>
  <c r="M25" i="61"/>
  <c r="AA25" i="61" s="1"/>
  <c r="AD25" i="61"/>
  <c r="J26" i="61" a="1"/>
  <c r="J26" i="61" s="1"/>
  <c r="M26" i="61"/>
  <c r="AA26" i="61" s="1"/>
  <c r="AD26" i="61"/>
  <c r="J27" i="61" a="1"/>
  <c r="J27" i="61" s="1"/>
  <c r="M27" i="61"/>
  <c r="AC27" i="61" s="1"/>
  <c r="AD27" i="61"/>
  <c r="J28" i="61" a="1"/>
  <c r="J28" i="61" s="1"/>
  <c r="M28" i="61"/>
  <c r="AC28" i="61" s="1"/>
  <c r="AD28" i="61"/>
  <c r="J29" i="61" a="1"/>
  <c r="J29" i="61" s="1"/>
  <c r="M29" i="61"/>
  <c r="AC29" i="61" s="1"/>
  <c r="AD29" i="61"/>
  <c r="J30" i="61" a="1"/>
  <c r="J30" i="61" s="1"/>
  <c r="M30" i="61"/>
  <c r="AA30" i="61" s="1"/>
  <c r="AD30" i="61"/>
  <c r="J31" i="61" a="1"/>
  <c r="J31" i="61" s="1"/>
  <c r="M31" i="61"/>
  <c r="AB31" i="61" s="1"/>
  <c r="AD31" i="61"/>
  <c r="J32" i="61" a="1"/>
  <c r="J32" i="61" s="1"/>
  <c r="M32" i="61"/>
  <c r="AB32" i="61" s="1"/>
  <c r="AD32" i="61"/>
  <c r="J33" i="61" a="1"/>
  <c r="J33" i="61" s="1"/>
  <c r="M33" i="61"/>
  <c r="AA33" i="61" s="1"/>
  <c r="AD33" i="61"/>
  <c r="J34" i="61" a="1"/>
  <c r="J34" i="61" s="1"/>
  <c r="M34" i="61"/>
  <c r="AB34" i="61" s="1"/>
  <c r="AD34" i="61"/>
  <c r="J35" i="61" a="1"/>
  <c r="J35" i="61" s="1"/>
  <c r="M35" i="61"/>
  <c r="AB35" i="61" s="1"/>
  <c r="AD35" i="61"/>
  <c r="J36" i="61" a="1"/>
  <c r="J36" i="61" s="1"/>
  <c r="M36" i="61"/>
  <c r="AC36" i="61" s="1"/>
  <c r="AD36" i="61"/>
  <c r="J37" i="61" a="1"/>
  <c r="J37" i="61" s="1"/>
  <c r="M37" i="61"/>
  <c r="AA37" i="61" s="1"/>
  <c r="AD37" i="61"/>
  <c r="J38" i="61" a="1"/>
  <c r="J38" i="61" s="1"/>
  <c r="M38" i="61"/>
  <c r="AA38" i="61" s="1"/>
  <c r="AD38" i="61"/>
  <c r="J39" i="61" a="1"/>
  <c r="J39" i="61" s="1"/>
  <c r="M39" i="61"/>
  <c r="AA39" i="61" s="1"/>
  <c r="AD39" i="61"/>
  <c r="J40" i="61" a="1"/>
  <c r="J40" i="61" s="1"/>
  <c r="M40" i="61"/>
  <c r="AA40" i="61" s="1"/>
  <c r="AD40" i="61"/>
  <c r="J41" i="61" a="1"/>
  <c r="J41" i="61" s="1"/>
  <c r="M41" i="61"/>
  <c r="AA41" i="61" s="1"/>
  <c r="AD41" i="61"/>
  <c r="J42" i="61" a="1"/>
  <c r="J42" i="61" s="1"/>
  <c r="M42" i="61"/>
  <c r="AA42" i="61" s="1"/>
  <c r="AD42" i="61"/>
  <c r="J43" i="61" a="1"/>
  <c r="J43" i="61" s="1"/>
  <c r="M43" i="61"/>
  <c r="AC43" i="61" s="1"/>
  <c r="AD43" i="61"/>
  <c r="J44" i="61" a="1"/>
  <c r="J44" i="61" s="1"/>
  <c r="M44" i="61"/>
  <c r="AC44" i="61" s="1"/>
  <c r="AD44" i="61"/>
  <c r="J45" i="61" a="1"/>
  <c r="J45" i="61" s="1"/>
  <c r="M45" i="61"/>
  <c r="AC45" i="61" s="1"/>
  <c r="AD45" i="61"/>
  <c r="J46" i="61" a="1"/>
  <c r="J46" i="61" s="1"/>
  <c r="M46" i="61"/>
  <c r="AA46" i="61" s="1"/>
  <c r="AD46" i="61"/>
  <c r="J47" i="61" a="1"/>
  <c r="J47" i="61" s="1"/>
  <c r="M47" i="61"/>
  <c r="AA47" i="61" s="1"/>
  <c r="AD47" i="61"/>
  <c r="J48" i="61" a="1"/>
  <c r="J48" i="61" s="1"/>
  <c r="M48" i="61"/>
  <c r="AB48" i="61" s="1"/>
  <c r="AD48" i="61"/>
  <c r="J49" i="61" a="1"/>
  <c r="J49" i="61" s="1"/>
  <c r="M49" i="61"/>
  <c r="AA49" i="61" s="1"/>
  <c r="AD49" i="61"/>
  <c r="J50" i="61" a="1"/>
  <c r="J50" i="61" s="1"/>
  <c r="M50" i="61"/>
  <c r="AB50" i="61" s="1"/>
  <c r="AD50" i="61"/>
  <c r="J51" i="61" a="1"/>
  <c r="J51" i="61" s="1"/>
  <c r="M51" i="61"/>
  <c r="AB51" i="61" s="1"/>
  <c r="AD51" i="61"/>
  <c r="J52" i="61" a="1"/>
  <c r="J52" i="61" s="1"/>
  <c r="M52" i="61"/>
  <c r="AA52" i="61" s="1"/>
  <c r="AD52" i="61"/>
  <c r="J53" i="61" a="1"/>
  <c r="J53" i="61" s="1"/>
  <c r="M53" i="61"/>
  <c r="AA53" i="61" s="1"/>
  <c r="AD53" i="61"/>
  <c r="J54" i="61" a="1"/>
  <c r="J54" i="61" s="1"/>
  <c r="M54" i="61"/>
  <c r="AB54" i="61" s="1"/>
  <c r="AD54" i="61"/>
  <c r="J55" i="61" a="1"/>
  <c r="J55" i="61" s="1"/>
  <c r="M55" i="61"/>
  <c r="AA55" i="61" s="1"/>
  <c r="AD55" i="61"/>
  <c r="J56" i="61" a="1"/>
  <c r="J56" i="61" s="1"/>
  <c r="M56" i="61"/>
  <c r="AC56" i="61" s="1"/>
  <c r="AD56" i="61"/>
  <c r="J57" i="61" a="1"/>
  <c r="J57" i="61" s="1"/>
  <c r="M57" i="61"/>
  <c r="AA57" i="61" s="1"/>
  <c r="AD57" i="61"/>
  <c r="J58" i="61" a="1"/>
  <c r="J58" i="61" s="1"/>
  <c r="M58" i="61"/>
  <c r="AA58" i="61" s="1"/>
  <c r="AD58" i="61"/>
  <c r="J59" i="61" a="1"/>
  <c r="J59" i="61" s="1"/>
  <c r="M59" i="61"/>
  <c r="AC59" i="61" s="1"/>
  <c r="AD59" i="61"/>
  <c r="J60" i="61" a="1"/>
  <c r="J60" i="61" s="1"/>
  <c r="M60" i="61"/>
  <c r="AC60" i="61" s="1"/>
  <c r="AD60" i="61"/>
  <c r="J61" i="61" a="1"/>
  <c r="J61" i="61" s="1"/>
  <c r="M61" i="61"/>
  <c r="AB61" i="61" s="1"/>
  <c r="AD61" i="61"/>
  <c r="C13" i="61" l="1"/>
  <c r="AB27" i="61"/>
  <c r="AB29" i="61"/>
  <c r="AC17" i="61"/>
  <c r="AC20" i="61"/>
  <c r="AB20" i="61"/>
  <c r="AB17" i="61"/>
  <c r="AB44" i="61"/>
  <c r="AC40" i="61"/>
  <c r="AA61" i="61"/>
  <c r="AB60" i="61"/>
  <c r="AA48" i="61"/>
  <c r="AA54" i="61"/>
  <c r="AB47" i="61"/>
  <c r="AA24" i="61"/>
  <c r="AC54" i="61"/>
  <c r="AA51" i="61"/>
  <c r="AA19" i="61"/>
  <c r="AB38" i="61"/>
  <c r="AC30" i="61"/>
  <c r="AC22" i="61"/>
  <c r="AB45" i="61"/>
  <c r="AB22" i="61"/>
  <c r="AA29" i="61"/>
  <c r="AB36" i="61"/>
  <c r="AA60" i="61"/>
  <c r="AA45" i="61"/>
  <c r="AB40" i="61"/>
  <c r="AA36" i="61"/>
  <c r="AC61" i="61"/>
  <c r="AC47" i="61"/>
  <c r="AB56" i="61"/>
  <c r="AC46" i="61"/>
  <c r="AC39" i="61"/>
  <c r="AC52" i="61"/>
  <c r="AB59" i="61"/>
  <c r="AB52" i="61"/>
  <c r="AC31" i="61"/>
  <c r="AA59" i="61"/>
  <c r="AA31" i="61"/>
  <c r="AA28" i="61"/>
  <c r="AC38" i="61"/>
  <c r="AA32" i="61"/>
  <c r="AC53" i="61"/>
  <c r="AA56" i="61"/>
  <c r="AB53" i="61"/>
  <c r="AC32" i="61"/>
  <c r="AC33" i="61"/>
  <c r="AC24" i="61"/>
  <c r="AB46" i="61"/>
  <c r="AC55" i="61"/>
  <c r="AB33" i="61"/>
  <c r="AB28" i="61"/>
  <c r="AA44" i="61"/>
  <c r="AA35" i="61"/>
  <c r="AB30" i="61"/>
  <c r="AC21" i="61"/>
  <c r="AB21" i="61"/>
  <c r="AA50" i="61"/>
  <c r="AC49" i="61"/>
  <c r="AA27" i="61"/>
  <c r="AA18" i="61"/>
  <c r="AC37" i="61"/>
  <c r="AC48" i="61"/>
  <c r="AB43" i="61"/>
  <c r="AB37" i="61"/>
  <c r="AB49" i="61"/>
  <c r="AA43" i="61"/>
  <c r="AA34" i="61"/>
  <c r="AC23" i="61"/>
  <c r="AC58" i="61"/>
  <c r="AC42" i="61"/>
  <c r="AC26" i="61"/>
  <c r="AB58" i="61"/>
  <c r="AC51" i="61"/>
  <c r="AB42" i="61"/>
  <c r="AC35" i="61"/>
  <c r="AB26" i="61"/>
  <c r="AC19" i="61"/>
  <c r="AB55" i="61"/>
  <c r="AB39" i="61"/>
  <c r="AB23" i="61"/>
  <c r="AC57" i="61"/>
  <c r="AC41" i="61"/>
  <c r="AC25" i="61"/>
  <c r="AB57" i="61"/>
  <c r="AC50" i="61"/>
  <c r="AB41" i="61"/>
  <c r="AC34" i="61"/>
  <c r="AB25" i="61"/>
  <c r="AC18" i="61"/>
  <c r="M6" i="61" l="1"/>
  <c r="M9" i="61"/>
  <c r="R6" i="61"/>
  <c r="R9" i="61"/>
  <c r="R12" i="61"/>
  <c r="T12" i="61" l="1"/>
  <c r="T9" i="61"/>
  <c r="T6" i="61"/>
  <c r="M12" i="61"/>
  <c r="P12" i="61" s="1"/>
  <c r="P6" i="61" l="1"/>
  <c r="P9" i="61"/>
  <c r="C7" i="12" l="1"/>
  <c r="C21" i="60"/>
  <c r="E20" i="60"/>
  <c r="F20" i="60" s="1"/>
  <c r="G20" i="60" s="1"/>
  <c r="H20" i="60" s="1"/>
  <c r="E19" i="60"/>
  <c r="F19" i="60" s="1"/>
  <c r="G19" i="60" s="1"/>
  <c r="H19" i="60" s="1"/>
  <c r="E18" i="60"/>
  <c r="F18" i="60" s="1"/>
  <c r="G18" i="60" s="1"/>
  <c r="H18" i="60" s="1"/>
  <c r="E17" i="60"/>
  <c r="F17" i="60" s="1"/>
  <c r="G17" i="60" s="1"/>
  <c r="H17" i="60" s="1"/>
  <c r="E16" i="60"/>
  <c r="F16" i="60" s="1"/>
  <c r="G16" i="60" s="1"/>
  <c r="H16" i="60" s="1"/>
  <c r="E15" i="60"/>
  <c r="F15" i="60" s="1"/>
  <c r="G15" i="60" s="1"/>
  <c r="H15" i="60" s="1"/>
  <c r="E14" i="60"/>
  <c r="F14" i="60" s="1"/>
  <c r="G14" i="60" s="1"/>
  <c r="H14" i="60" s="1"/>
  <c r="E13" i="60"/>
  <c r="F13" i="60" s="1"/>
  <c r="G13" i="60" s="1"/>
  <c r="H13" i="60" s="1"/>
  <c r="E12" i="60"/>
  <c r="F12" i="60" s="1"/>
  <c r="G12" i="60" s="1"/>
  <c r="H12" i="60" s="1"/>
  <c r="E11" i="60"/>
  <c r="F11" i="60" s="1"/>
  <c r="C7" i="60"/>
  <c r="F4" i="60" a="1"/>
  <c r="F4" i="60" s="1"/>
  <c r="A1" i="60" s="1"/>
  <c r="C21" i="59"/>
  <c r="E20" i="59"/>
  <c r="F20" i="59" s="1"/>
  <c r="G20" i="59" s="1"/>
  <c r="H20" i="59" s="1"/>
  <c r="E19" i="59"/>
  <c r="F19" i="59" s="1"/>
  <c r="G19" i="59" s="1"/>
  <c r="H19" i="59" s="1"/>
  <c r="E18" i="59"/>
  <c r="F18" i="59" s="1"/>
  <c r="G18" i="59" s="1"/>
  <c r="H18" i="59" s="1"/>
  <c r="E17" i="59"/>
  <c r="F17" i="59" s="1"/>
  <c r="G17" i="59" s="1"/>
  <c r="H17" i="59" s="1"/>
  <c r="E16" i="59"/>
  <c r="F16" i="59" s="1"/>
  <c r="G16" i="59" s="1"/>
  <c r="H16" i="59" s="1"/>
  <c r="E15" i="59"/>
  <c r="F15" i="59" s="1"/>
  <c r="G15" i="59" s="1"/>
  <c r="H15" i="59" s="1"/>
  <c r="E14" i="59"/>
  <c r="F14" i="59" s="1"/>
  <c r="G14" i="59" s="1"/>
  <c r="H14" i="59" s="1"/>
  <c r="E13" i="59"/>
  <c r="F13" i="59" s="1"/>
  <c r="G13" i="59" s="1"/>
  <c r="H13" i="59" s="1"/>
  <c r="E12" i="59"/>
  <c r="F12" i="59" s="1"/>
  <c r="G12" i="59" s="1"/>
  <c r="H12" i="59" s="1"/>
  <c r="E11" i="59"/>
  <c r="F11" i="59" s="1"/>
  <c r="C7" i="59"/>
  <c r="F4" i="59" a="1"/>
  <c r="F4" i="59" s="1"/>
  <c r="A1" i="59" s="1"/>
  <c r="C21" i="58"/>
  <c r="E20" i="58"/>
  <c r="F20" i="58" s="1"/>
  <c r="G20" i="58" s="1"/>
  <c r="H20" i="58" s="1"/>
  <c r="E19" i="58"/>
  <c r="F19" i="58" s="1"/>
  <c r="G19" i="58" s="1"/>
  <c r="H19" i="58" s="1"/>
  <c r="E18" i="58"/>
  <c r="F18" i="58" s="1"/>
  <c r="G18" i="58" s="1"/>
  <c r="H18" i="58" s="1"/>
  <c r="E17" i="58"/>
  <c r="F17" i="58" s="1"/>
  <c r="G17" i="58" s="1"/>
  <c r="H17" i="58" s="1"/>
  <c r="E16" i="58"/>
  <c r="F16" i="58" s="1"/>
  <c r="G16" i="58" s="1"/>
  <c r="H16" i="58" s="1"/>
  <c r="E15" i="58"/>
  <c r="F15" i="58" s="1"/>
  <c r="G15" i="58" s="1"/>
  <c r="H15" i="58" s="1"/>
  <c r="E14" i="58"/>
  <c r="F14" i="58" s="1"/>
  <c r="G14" i="58" s="1"/>
  <c r="H14" i="58" s="1"/>
  <c r="E13" i="58"/>
  <c r="F13" i="58" s="1"/>
  <c r="G13" i="58" s="1"/>
  <c r="H13" i="58" s="1"/>
  <c r="E12" i="58"/>
  <c r="F12" i="58" s="1"/>
  <c r="G12" i="58" s="1"/>
  <c r="H12" i="58" s="1"/>
  <c r="E11" i="58"/>
  <c r="F11" i="58" s="1"/>
  <c r="C7" i="58"/>
  <c r="F4" i="58" a="1"/>
  <c r="F4" i="58" s="1"/>
  <c r="A1" i="58" s="1"/>
  <c r="C21" i="57"/>
  <c r="E20" i="57"/>
  <c r="F20" i="57" s="1"/>
  <c r="G20" i="57" s="1"/>
  <c r="H20" i="57" s="1"/>
  <c r="E19" i="57"/>
  <c r="F19" i="57" s="1"/>
  <c r="G19" i="57" s="1"/>
  <c r="H19" i="57" s="1"/>
  <c r="E18" i="57"/>
  <c r="F18" i="57" s="1"/>
  <c r="G18" i="57" s="1"/>
  <c r="H18" i="57" s="1"/>
  <c r="E17" i="57"/>
  <c r="F17" i="57" s="1"/>
  <c r="G17" i="57" s="1"/>
  <c r="H17" i="57" s="1"/>
  <c r="E16" i="57"/>
  <c r="F16" i="57" s="1"/>
  <c r="G16" i="57" s="1"/>
  <c r="H16" i="57" s="1"/>
  <c r="E15" i="57"/>
  <c r="F15" i="57" s="1"/>
  <c r="G15" i="57" s="1"/>
  <c r="H15" i="57" s="1"/>
  <c r="E14" i="57"/>
  <c r="F14" i="57" s="1"/>
  <c r="G14" i="57" s="1"/>
  <c r="H14" i="57" s="1"/>
  <c r="E13" i="57"/>
  <c r="F13" i="57" s="1"/>
  <c r="G13" i="57" s="1"/>
  <c r="H13" i="57" s="1"/>
  <c r="E12" i="57"/>
  <c r="F12" i="57" s="1"/>
  <c r="G12" i="57" s="1"/>
  <c r="H12" i="57" s="1"/>
  <c r="E11" i="57"/>
  <c r="F11" i="57" s="1"/>
  <c r="C7" i="57"/>
  <c r="F4" i="57" a="1"/>
  <c r="F4" i="57" s="1"/>
  <c r="A1" i="57" s="1"/>
  <c r="F11" i="17"/>
  <c r="G11" i="60" l="1"/>
  <c r="H11" i="60" s="1"/>
  <c r="H21" i="60" s="1"/>
  <c r="F21" i="60"/>
  <c r="F21" i="59"/>
  <c r="G11" i="59"/>
  <c r="H11" i="59" s="1"/>
  <c r="H21" i="59" s="1"/>
  <c r="F21" i="58"/>
  <c r="G11" i="58"/>
  <c r="H11" i="58" s="1"/>
  <c r="H21" i="58" s="1"/>
  <c r="F21" i="57"/>
  <c r="G11" i="57"/>
  <c r="H11" i="57" s="1"/>
  <c r="H21" i="57" s="1"/>
  <c r="F4" i="17" a="1"/>
  <c r="F4" i="17" s="1"/>
  <c r="E11" i="17"/>
  <c r="G11" i="17"/>
  <c r="H11" i="17" s="1"/>
  <c r="E12" i="17"/>
  <c r="F12" i="17"/>
  <c r="G12" i="17" s="1"/>
  <c r="H12" i="17" s="1"/>
  <c r="E13" i="17"/>
  <c r="F13" i="17" s="1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 s="1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G13" i="12" s="1"/>
  <c r="H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G9" i="11" a="1"/>
  <c r="E9" i="11" a="1"/>
  <c r="D9" i="11" a="1"/>
  <c r="C4" i="11" a="1"/>
  <c r="G9" i="11" l="1"/>
  <c r="E9" i="11"/>
  <c r="F21" i="17"/>
  <c r="H21" i="17"/>
  <c r="H21" i="16"/>
  <c r="F21" i="16"/>
  <c r="H21" i="15"/>
  <c r="F21" i="15"/>
  <c r="H21" i="14"/>
  <c r="H21" i="13"/>
  <c r="H21" i="12"/>
  <c r="F21" i="12"/>
  <c r="D9" i="11"/>
  <c r="C4" i="11"/>
  <c r="D4" i="11" a="1"/>
  <c r="A1" i="17" l="1"/>
  <c r="C7" i="17"/>
  <c r="A1" i="16"/>
  <c r="C7" i="16"/>
  <c r="A1" i="15"/>
  <c r="C7" i="15"/>
  <c r="A1" i="14"/>
  <c r="C7" i="14"/>
  <c r="A1" i="13"/>
  <c r="C7" i="13"/>
  <c r="A1" i="12"/>
  <c r="D4" i="11"/>
  <c r="C5" i="11" a="1"/>
  <c r="G4" i="11" a="1"/>
  <c r="E4" i="11" a="1"/>
  <c r="F4" i="11" a="1"/>
  <c r="D5" i="11" a="1"/>
  <c r="C5" i="11" l="1"/>
  <c r="G4" i="11"/>
  <c r="E4" i="11"/>
  <c r="F4" i="11"/>
  <c r="D5" i="11"/>
  <c r="C6" i="11" a="1"/>
  <c r="D6" i="11" a="1"/>
  <c r="F5" i="11" a="1"/>
  <c r="G5" i="11" a="1"/>
  <c r="E5" i="11" a="1"/>
  <c r="C6" i="11" l="1"/>
  <c r="F5" i="11"/>
  <c r="G5" i="11"/>
  <c r="E5" i="11"/>
  <c r="D6" i="11"/>
  <c r="F6" i="11" a="1"/>
  <c r="E6" i="11" a="1"/>
  <c r="C7" i="11" a="1"/>
  <c r="G6" i="11" a="1"/>
  <c r="D7" i="11" a="1"/>
  <c r="F6" i="11" l="1"/>
  <c r="G6" i="11"/>
  <c r="C7" i="11"/>
  <c r="E6" i="11"/>
  <c r="D7" i="11"/>
  <c r="D8" i="11" a="1"/>
  <c r="E7" i="11" a="1"/>
  <c r="F7" i="11" a="1"/>
  <c r="G7" i="11" a="1"/>
  <c r="C8" i="11" a="1"/>
  <c r="C8" i="11" l="1"/>
  <c r="F7" i="11"/>
  <c r="E7" i="11"/>
  <c r="G7" i="11"/>
  <c r="D8" i="11"/>
  <c r="F9" i="11" a="1"/>
  <c r="G8" i="11" a="1"/>
  <c r="E8" i="11" a="1"/>
  <c r="F8" i="11" a="1"/>
  <c r="D10" i="11" a="1"/>
  <c r="C10" i="11" a="1"/>
  <c r="C9" i="11" a="1"/>
  <c r="F9" i="11" l="1"/>
  <c r="C9" i="11"/>
  <c r="F8" i="11"/>
  <c r="G8" i="11"/>
  <c r="E8" i="11"/>
  <c r="C10" i="11"/>
  <c r="D10" i="11"/>
  <c r="F10" i="11" a="1"/>
  <c r="C11" i="11" a="1"/>
  <c r="E10" i="11" a="1"/>
  <c r="D11" i="11" a="1"/>
  <c r="G10" i="11" a="1"/>
  <c r="C11" i="11" l="1"/>
  <c r="F10" i="11"/>
  <c r="E10" i="11"/>
  <c r="G10" i="11"/>
  <c r="D11" i="11"/>
  <c r="E11" i="11" a="1"/>
  <c r="G11" i="11" a="1"/>
  <c r="D12" i="11" a="1"/>
  <c r="C12" i="11" a="1"/>
  <c r="F11" i="11" a="1"/>
  <c r="C12" i="11" l="1"/>
  <c r="E11" i="11"/>
  <c r="F11" i="11"/>
  <c r="G11" i="11"/>
  <c r="D12" i="11"/>
  <c r="C13" i="11" a="1"/>
  <c r="F12" i="11" a="1"/>
  <c r="D13" i="11" a="1"/>
  <c r="E12" i="11" a="1"/>
  <c r="G12" i="11" a="1"/>
  <c r="C13" i="11" l="1"/>
  <c r="F12" i="11"/>
  <c r="E12" i="11"/>
  <c r="G12" i="11"/>
  <c r="D13" i="11"/>
  <c r="F13" i="11" a="1"/>
  <c r="E13" i="11" a="1"/>
  <c r="D14" i="11" a="1"/>
  <c r="G13" i="11" a="1"/>
  <c r="C14" i="11" a="1"/>
  <c r="F13" i="11" l="1"/>
  <c r="E13" i="11"/>
  <c r="C14" i="11"/>
  <c r="G13" i="11"/>
  <c r="D14" i="11"/>
  <c r="G14" i="11" a="1"/>
  <c r="C15" i="11" a="1"/>
  <c r="F14" i="11" a="1"/>
  <c r="D15" i="11" a="1"/>
  <c r="E14" i="11" a="1"/>
  <c r="G14" i="11" l="1"/>
  <c r="C15" i="11"/>
  <c r="J7" i="11" s="1"/>
  <c r="F14" i="11"/>
  <c r="E14" i="11"/>
  <c r="D15" i="11"/>
  <c r="D16" i="11" s="1"/>
  <c r="B4" i="7"/>
  <c r="S3" i="5" a="1"/>
  <c r="S3" i="5" s="1"/>
  <c r="O3" i="5" a="1"/>
  <c r="O3" i="5" s="1"/>
  <c r="K3" i="5" a="1"/>
  <c r="K3" i="5" s="1"/>
  <c r="G3" i="5" a="1"/>
  <c r="G3" i="5" s="1"/>
  <c r="C3" i="5" a="1"/>
  <c r="C3" i="5" s="1"/>
  <c r="F15" i="11" a="1"/>
  <c r="E15" i="11" a="1"/>
  <c r="G15" i="11" a="1"/>
  <c r="B14" i="7" l="1" a="1"/>
  <c r="B14" i="7" s="1"/>
  <c r="B6" i="7" a="1"/>
  <c r="B6" i="7" s="1"/>
  <c r="B18" i="7" a="1"/>
  <c r="B18" i="7" s="1"/>
  <c r="B24" i="7" a="1"/>
  <c r="B24" i="7" s="1"/>
  <c r="B17" i="7" a="1"/>
  <c r="B17" i="7" s="1"/>
  <c r="B23" i="7" a="1"/>
  <c r="B23" i="7" s="1"/>
  <c r="B19" i="7" a="1"/>
  <c r="B19" i="7" s="1"/>
  <c r="B22" i="7" a="1"/>
  <c r="B22" i="7" s="1"/>
  <c r="B20" i="7" a="1"/>
  <c r="B20" i="7" s="1"/>
  <c r="B21" i="7" a="1"/>
  <c r="B21" i="7" s="1"/>
  <c r="B9" i="7" a="1"/>
  <c r="B9" i="7" s="1"/>
  <c r="B10" i="7" a="1"/>
  <c r="B10" i="7" s="1"/>
  <c r="B26" i="7" a="1"/>
  <c r="B26" i="7" s="1"/>
  <c r="B11" i="7" a="1"/>
  <c r="B11" i="7" s="1"/>
  <c r="B27" i="7" a="1"/>
  <c r="B27" i="7" s="1"/>
  <c r="B12" i="7" a="1"/>
  <c r="B12" i="7" s="1"/>
  <c r="B8" i="7" a="1"/>
  <c r="B8" i="7" s="1"/>
  <c r="B28" i="7" a="1"/>
  <c r="B28" i="7" s="1"/>
  <c r="B25" i="7" a="1"/>
  <c r="B25" i="7" s="1"/>
  <c r="B13" i="7" a="1"/>
  <c r="B13" i="7" s="1"/>
  <c r="B29" i="7" a="1"/>
  <c r="B29" i="7" s="1"/>
  <c r="B15" i="7" a="1"/>
  <c r="B15" i="7" s="1"/>
  <c r="B16" i="7" a="1"/>
  <c r="B16" i="7" s="1"/>
  <c r="B7" i="7" a="1"/>
  <c r="B7" i="7" s="1"/>
  <c r="C4" i="7"/>
  <c r="J3" i="11"/>
  <c r="J9" i="11"/>
  <c r="J8" i="11"/>
  <c r="J6" i="11"/>
  <c r="J5" i="11"/>
  <c r="J10" i="11"/>
  <c r="J4" i="11"/>
  <c r="F15" i="11"/>
  <c r="F16" i="11" s="1"/>
  <c r="J11" i="11" s="1"/>
  <c r="G15" i="11"/>
  <c r="G16" i="11" s="1"/>
  <c r="E15" i="11"/>
  <c r="E16" i="11" s="1"/>
  <c r="C9" i="7" l="1" a="1"/>
  <c r="C9" i="7" s="1"/>
  <c r="C17" i="7" a="1"/>
  <c r="C17" i="7" s="1"/>
  <c r="C26" i="7" a="1"/>
  <c r="C26" i="7" s="1"/>
  <c r="C27" i="7" a="1"/>
  <c r="C27" i="7" s="1"/>
  <c r="C10" i="7" a="1"/>
  <c r="C10" i="7" s="1"/>
  <c r="C18" i="7" a="1"/>
  <c r="C18" i="7" s="1"/>
  <c r="C11" i="7" a="1"/>
  <c r="C11" i="7" s="1"/>
  <c r="C19" i="7" a="1"/>
  <c r="C19" i="7" s="1"/>
  <c r="C29" i="7" a="1"/>
  <c r="C29" i="7" s="1"/>
  <c r="C12" i="7" a="1"/>
  <c r="C12" i="7" s="1"/>
  <c r="C20" i="7" a="1"/>
  <c r="C20" i="7" s="1"/>
  <c r="C6" i="7" a="1"/>
  <c r="C6" i="7" s="1"/>
  <c r="C13" i="7" a="1"/>
  <c r="C13" i="7" s="1"/>
  <c r="C21" i="7" a="1"/>
  <c r="C21" i="7" s="1"/>
  <c r="C14" i="7" a="1"/>
  <c r="C14" i="7" s="1"/>
  <c r="C22" i="7" a="1"/>
  <c r="C22" i="7" s="1"/>
  <c r="C7" i="7" a="1"/>
  <c r="C7" i="7" s="1"/>
  <c r="C15" i="7" a="1"/>
  <c r="C15" i="7" s="1"/>
  <c r="C23" i="7" a="1"/>
  <c r="C23" i="7" s="1"/>
  <c r="C24" i="7" a="1"/>
  <c r="C24" i="7" s="1"/>
  <c r="C28" i="7" a="1"/>
  <c r="C28" i="7" s="1"/>
  <c r="C8" i="7" a="1"/>
  <c r="C8" i="7" s="1"/>
  <c r="C16" i="7" a="1"/>
  <c r="C16" i="7" s="1"/>
  <c r="C25" i="7" a="1"/>
  <c r="C25" i="7" s="1"/>
  <c r="D4" i="7"/>
  <c r="B15" i="2"/>
  <c r="B14" i="2"/>
  <c r="B13" i="2"/>
  <c r="E4" i="7" l="1"/>
  <c r="D8" i="7" a="1"/>
  <c r="D8" i="7" s="1"/>
  <c r="D24" i="7" a="1"/>
  <c r="D24" i="7" s="1"/>
  <c r="D25" i="7" a="1"/>
  <c r="D25" i="7" s="1"/>
  <c r="D17" i="7" a="1"/>
  <c r="D17" i="7" s="1"/>
  <c r="D9" i="7" a="1"/>
  <c r="D9" i="7" s="1"/>
  <c r="D10" i="7" a="1"/>
  <c r="D10" i="7" s="1"/>
  <c r="D18" i="7" a="1"/>
  <c r="D18" i="7" s="1"/>
  <c r="D11" i="7" a="1"/>
  <c r="D11" i="7" s="1"/>
  <c r="D19" i="7" a="1"/>
  <c r="D19" i="7" s="1"/>
  <c r="D27" i="7" a="1"/>
  <c r="D27" i="7" s="1"/>
  <c r="D28" i="7" a="1"/>
  <c r="D28" i="7" s="1"/>
  <c r="D21" i="7" a="1"/>
  <c r="D21" i="7" s="1"/>
  <c r="D12" i="7" a="1"/>
  <c r="D12" i="7" s="1"/>
  <c r="D20" i="7" a="1"/>
  <c r="D20" i="7" s="1"/>
  <c r="D13" i="7" a="1"/>
  <c r="D13" i="7" s="1"/>
  <c r="D14" i="7" a="1"/>
  <c r="D14" i="7" s="1"/>
  <c r="D22" i="7" a="1"/>
  <c r="D22" i="7" s="1"/>
  <c r="D6" i="7" a="1"/>
  <c r="D6" i="7" s="1"/>
  <c r="D29" i="7" a="1"/>
  <c r="D29" i="7" s="1"/>
  <c r="D7" i="7" a="1"/>
  <c r="D7" i="7" s="1"/>
  <c r="D23" i="7" a="1"/>
  <c r="D23" i="7" s="1"/>
  <c r="D26" i="7" a="1"/>
  <c r="D26" i="7" s="1"/>
  <c r="D15" i="7" a="1"/>
  <c r="D15" i="7" s="1"/>
  <c r="D16" i="7" a="1"/>
  <c r="D16" i="7" s="1"/>
  <c r="E3" i="2"/>
  <c r="F4" i="7" l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7" i="7" a="1"/>
  <c r="E7" i="7" s="1"/>
  <c r="E23" i="7" a="1"/>
  <c r="E23" i="7" s="1"/>
  <c r="E8" i="7" a="1"/>
  <c r="E8" i="7" s="1"/>
  <c r="E24" i="7" a="1"/>
  <c r="E24" i="7" s="1"/>
  <c r="E9" i="7" a="1"/>
  <c r="E9" i="7" s="1"/>
  <c r="E25" i="7" a="1"/>
  <c r="E25" i="7" s="1"/>
  <c r="E10" i="7" a="1"/>
  <c r="E10" i="7" s="1"/>
  <c r="E26" i="7" a="1"/>
  <c r="E26" i="7" s="1"/>
  <c r="E11" i="7" a="1"/>
  <c r="E11" i="7" s="1"/>
  <c r="E27" i="7" a="1"/>
  <c r="E27" i="7" s="1"/>
  <c r="E12" i="7" a="1"/>
  <c r="E12" i="7" s="1"/>
  <c r="E28" i="7" a="1"/>
  <c r="E28" i="7" s="1"/>
  <c r="E13" i="7" a="1"/>
  <c r="E13" i="7" s="1"/>
  <c r="E29" i="7" a="1"/>
  <c r="E29" i="7" s="1"/>
  <c r="E14" i="7" a="1"/>
  <c r="E14" i="7" s="1"/>
  <c r="E6" i="7" a="1"/>
  <c r="E6" i="7" s="1"/>
  <c r="E15" i="7" a="1"/>
  <c r="E15" i="7" s="1"/>
  <c r="E16" i="7" a="1"/>
  <c r="E16" i="7" s="1"/>
  <c r="B9" i="2"/>
  <c r="B10" i="2"/>
  <c r="B5" i="2"/>
  <c r="B2" i="2"/>
  <c r="B3" i="2"/>
  <c r="E2" i="2"/>
  <c r="B4" i="2"/>
  <c r="B6" i="2"/>
  <c r="G4" i="7" l="1"/>
  <c r="F12" i="7" a="1"/>
  <c r="F12" i="7" s="1"/>
  <c r="F20" i="7" a="1"/>
  <c r="F20" i="7" s="1"/>
  <c r="F28" i="7" a="1"/>
  <c r="F28" i="7" s="1"/>
  <c r="F13" i="7" a="1"/>
  <c r="F13" i="7" s="1"/>
  <c r="F21" i="7" a="1"/>
  <c r="F21" i="7" s="1"/>
  <c r="F29" i="7" a="1"/>
  <c r="F29" i="7" s="1"/>
  <c r="F14" i="7" a="1"/>
  <c r="F14" i="7" s="1"/>
  <c r="F22" i="7" a="1"/>
  <c r="F22" i="7" s="1"/>
  <c r="F6" i="7" a="1"/>
  <c r="F6" i="7" s="1"/>
  <c r="F7" i="7" a="1"/>
  <c r="F7" i="7" s="1"/>
  <c r="F15" i="7" a="1"/>
  <c r="F15" i="7" s="1"/>
  <c r="F23" i="7" a="1"/>
  <c r="F23" i="7" s="1"/>
  <c r="F8" i="7" a="1"/>
  <c r="F8" i="7" s="1"/>
  <c r="F16" i="7" a="1"/>
  <c r="F16" i="7" s="1"/>
  <c r="F24" i="7" a="1"/>
  <c r="F24" i="7" s="1"/>
  <c r="F9" i="7" a="1"/>
  <c r="F9" i="7" s="1"/>
  <c r="F17" i="7" a="1"/>
  <c r="F17" i="7" s="1"/>
  <c r="F25" i="7" a="1"/>
  <c r="F25" i="7" s="1"/>
  <c r="F10" i="7" a="1"/>
  <c r="F10" i="7" s="1"/>
  <c r="F18" i="7" a="1"/>
  <c r="F18" i="7" s="1"/>
  <c r="F26" i="7" a="1"/>
  <c r="F26" i="7" s="1"/>
  <c r="F11" i="7" a="1"/>
  <c r="F11" i="7" s="1"/>
  <c r="F19" i="7" a="1"/>
  <c r="F19" i="7" s="1"/>
  <c r="F27" i="7" a="1"/>
  <c r="F27" i="7" s="1"/>
  <c r="H4" i="7" l="1"/>
  <c r="G8" i="7" a="1"/>
  <c r="G8" i="7" s="1"/>
  <c r="G24" i="7" a="1"/>
  <c r="G24" i="7" s="1"/>
  <c r="G9" i="7" a="1"/>
  <c r="G9" i="7" s="1"/>
  <c r="G25" i="7" a="1"/>
  <c r="G25" i="7" s="1"/>
  <c r="G10" i="7" a="1"/>
  <c r="G10" i="7" s="1"/>
  <c r="G26" i="7" a="1"/>
  <c r="G26" i="7" s="1"/>
  <c r="G11" i="7" a="1"/>
  <c r="G11" i="7" s="1"/>
  <c r="G27" i="7" a="1"/>
  <c r="G27" i="7" s="1"/>
  <c r="G12" i="7" a="1"/>
  <c r="G12" i="7" s="1"/>
  <c r="G28" i="7" a="1"/>
  <c r="G28" i="7" s="1"/>
  <c r="G13" i="7" a="1"/>
  <c r="G13" i="7" s="1"/>
  <c r="G29" i="7" a="1"/>
  <c r="G29" i="7" s="1"/>
  <c r="G14" i="7" a="1"/>
  <c r="G14" i="7" s="1"/>
  <c r="G6" i="7" a="1"/>
  <c r="G6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7" i="7" a="1"/>
  <c r="G7" i="7" s="1"/>
  <c r="G23" i="7" a="1"/>
  <c r="G23" i="7" s="1"/>
  <c r="H7" i="7" l="1" a="1"/>
  <c r="H7" i="7" s="1"/>
  <c r="H15" i="7" a="1"/>
  <c r="H15" i="7" s="1"/>
  <c r="H23" i="7" a="1"/>
  <c r="H23" i="7" s="1"/>
  <c r="H8" i="7" a="1"/>
  <c r="H8" i="7" s="1"/>
  <c r="H16" i="7" a="1"/>
  <c r="H16" i="7" s="1"/>
  <c r="H24" i="7" a="1"/>
  <c r="H24" i="7" s="1"/>
  <c r="H9" i="7" a="1"/>
  <c r="H9" i="7" s="1"/>
  <c r="H17" i="7" a="1"/>
  <c r="H17" i="7" s="1"/>
  <c r="H25" i="7" a="1"/>
  <c r="H25" i="7" s="1"/>
  <c r="H10" i="7" a="1"/>
  <c r="H10" i="7" s="1"/>
  <c r="H18" i="7" a="1"/>
  <c r="H18" i="7" s="1"/>
  <c r="H26" i="7" a="1"/>
  <c r="H26" i="7" s="1"/>
  <c r="H11" i="7" a="1"/>
  <c r="H11" i="7" s="1"/>
  <c r="H19" i="7" a="1"/>
  <c r="H19" i="7" s="1"/>
  <c r="H27" i="7" a="1"/>
  <c r="H27" i="7" s="1"/>
  <c r="H12" i="7" a="1"/>
  <c r="H12" i="7" s="1"/>
  <c r="H20" i="7" a="1"/>
  <c r="H20" i="7" s="1"/>
  <c r="H28" i="7" a="1"/>
  <c r="H28" i="7" s="1"/>
  <c r="H13" i="7" a="1"/>
  <c r="H13" i="7" s="1"/>
  <c r="H21" i="7" a="1"/>
  <c r="H21" i="7" s="1"/>
  <c r="H29" i="7" a="1"/>
  <c r="H29" i="7" s="1"/>
  <c r="H14" i="7" a="1"/>
  <c r="H14" i="7" s="1"/>
  <c r="H22" i="7" a="1"/>
  <c r="H22" i="7" s="1"/>
  <c r="H6" i="7" a="1"/>
  <c r="H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<sst xmlns="http://schemas.openxmlformats.org/spreadsheetml/2006/main" count="665" uniqueCount="153">
  <si>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</si>
  <si>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</si>
  <si>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</si>
  <si>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</si>
  <si>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</si>
  <si>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</si>
  <si>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</si>
  <si>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</si>
  <si>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</si>
  <si>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</si>
  <si>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</si>
  <si>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</si>
  <si>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</si>
  <si>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</si>
  <si>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</si>
  <si>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</si>
  <si>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</si>
  <si>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</si>
  <si>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</si>
  <si>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</si>
  <si>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</si>
  <si>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</si>
  <si>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</si>
  <si>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</si>
  <si>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</si>
  <si>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</si>
  <si>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</si>
  <si>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</si>
  <si>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</si>
  <si>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</si>
  <si>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</si>
  <si>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</si>
  <si>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</si>
  <si>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</si>
  <si>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</si>
  <si>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</si>
  <si>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</si>
  <si>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</si>
  <si>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</si>
  <si>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</si>
  <si>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</si>
  <si>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</si>
  <si>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</si>
  <si>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</si>
  <si>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</si>
  <si>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</si>
  <si>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</si>
  <si>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</si>
  <si>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</si>
  <si>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</si>
  <si>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</si>
  <si>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</si>
  <si>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</si>
  <si>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</si>
  <si>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</si>
  <si>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</si>
  <si>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</si>
  <si>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</si>
  <si>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</si>
  <si>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</si>
  <si>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</si>
  <si>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</si>
  <si>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</si>
  <si>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</si>
  <si>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</si>
  <si>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</si>
  <si>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</si>
  <si>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</si>
  <si>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</si>
  <si>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</si>
  <si>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</si>
  <si>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</si>
  <si>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</si>
  <si>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</si>
  <si>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</si>
  <si>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</si>
  <si>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</si>
  <si>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</si>
  <si>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</si>
  <si>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</si>
  <si>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</si>
  <si>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</si>
  <si>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</si>
  <si>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</si>
  <si>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</si>
  <si>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</si>
  <si>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</si>
  <si>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</si>
  <si>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</si>
  <si>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</si>
  <si>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</si>
  <si>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</si>
  <si>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</si>
  <si>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</si>
  <si>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</si>
  <si>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</si>
  <si>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</si>
  <si>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</si>
  <si>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</si>
  <si>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</si>
  <si>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</si>
  <si>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</si>
  <si>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</si>
  <si>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</si>
  <si>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</si>
  <si>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</si>
  <si>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</si>
  <si>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</si>
  <si>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</si>
  <si>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</si>
  <si>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</si>
  <si>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</si>
  <si>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</si>
  <si>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</si>
  <si>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</si>
  <si>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</si>
  <si>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</si>
  <si>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</si>
  <si>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</si>
  <si>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</si>
  <si>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</si>
  <si>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</si>
  <si>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</si>
  <si>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</si>
  <si>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</si>
  <si>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</si>
  <si>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</si>
  <si>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</si>
  <si>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</si>
  <si>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</si>
  <si>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</si>
  <si>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</si>
  <si>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</si>
  <si>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</si>
  <si>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A-</t>
  </si>
  <si>
    <t>D+</t>
  </si>
  <si>
    <t>A</t>
  </si>
  <si>
    <t>Waterloo Credit Ratio</t>
  </si>
  <si>
    <t>No</t>
  </si>
  <si>
    <t>Midterm</t>
  </si>
  <si>
    <t>Other</t>
  </si>
  <si>
    <t>MidTerm</t>
  </si>
  <si>
    <t>asdasd</t>
  </si>
  <si>
    <t>MSE200</t>
  </si>
  <si>
    <t>Column1</t>
  </si>
  <si>
    <t>asdas</t>
  </si>
  <si>
    <t>asdsad</t>
  </si>
  <si>
    <t>MEDIUM</t>
  </si>
  <si>
    <t>Assessment222</t>
  </si>
  <si>
    <t>AssessmentSARP</t>
  </si>
  <si>
    <t>HFGH</t>
  </si>
  <si>
    <t>ASDA</t>
  </si>
  <si>
    <t>sdsda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</si>
</sst>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$&quot;* #,##0.00_);_(&quot;$&quot;* \(#,##0.00\);_(&quot;$&quot;* &quot;-&quot;??_);_(@_)"/>
    <numFmt numFmtId="165" formatCode="yyyy&quot;-&quot;mm&quot;-&quot;dd"/>
    <numFmt numFmtId="166" formatCode="yyyy\-mm\-dd"/>
    <numFmt numFmtId="167" formatCode="yyyy\-mm\-dd;@"/>
    <numFmt numFmtId="168" formatCode="0.0%"/>
    <numFmt numFmtId="169" formatCode="0.0"/>
    <numFmt numFmtId="170" formatCode="&quot;$&quot;#,##0.00;[Red]&quot;$&quot;#,##0.00"/>
    <numFmt numFmtId="171" formatCode="&quot;$&quot;#,##0.00"/>
    <numFmt numFmtId="172" formatCode="0.000"/>
    <numFmt numFmtId="173" formatCode="0.0000"/>
    <numFmt numFmtId="179" formatCode="yyyy/mm/dd;@"/>
  </numFmts>
  <fonts count="76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b/>
      <sz val="11"/>
      <name val="Arial"/>
      <family val="2"/>
    </font>
    <font>
      <sz val="48"/>
      <color theme="1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  <font>
      <b/>
      <sz val="8"/>
      <color theme="1"/>
      <name val="Arial"/>
      <family val="2"/>
    </font>
    <font>
      <sz val="11"/>
      <color theme="2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70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/>
      <diagonal/>
    </border>
    <border>
      <left/>
      <right style="thick">
        <color rgb="FFBFCBCE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/>
      <right/>
      <top/>
      <bottom style="thin">
        <color rgb="FFEFEFEF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/>
      <right style="thick">
        <color rgb="FFBFCBCE"/>
      </right>
      <top style="thin">
        <color rgb="FFEFEFEF"/>
      </top>
      <bottom style="thick">
        <color rgb="FFBFCBCE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1" fillId="0" borderId="0"/>
    <xf numFmtId="0" fontId="22" fillId="0" borderId="0" applyNumberFormat="0" applyFill="0" applyBorder="0" applyAlignment="0" applyProtection="0"/>
    <xf numFmtId="0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98">
    <xf numFmtId="0" fontId="0" fillId="0" borderId="0" xfId="0"/>
    <xf numFmtId="0" fontId="14" fillId="0" borderId="0" xfId="0" applyFont="1"/>
    <xf numFmtId="0" fontId="19" fillId="0" borderId="0" xfId="0" applyFont="1"/>
    <xf numFmtId="0" fontId="20" fillId="2" borderId="0" xfId="0" applyFont="1" applyFill="1"/>
    <xf numFmtId="9" fontId="33" fillId="8" borderId="24" xfId="1" applyFont="1" applyFill="1" applyBorder="1"/>
    <xf numFmtId="0" fontId="0" fillId="13" borderId="0" xfId="0" applyFill="1"/>
    <xf numFmtId="0" fontId="0" fillId="13" borderId="0" xfId="0" applyFill="1" applyAlignment="1">
      <alignment horizontal="center"/>
    </xf>
    <xf numFmtId="0" fontId="44" fillId="12" borderId="0" xfId="0" applyFont="1" applyFill="1" applyAlignment="1">
      <alignment horizontal="center" vertical="center"/>
    </xf>
    <xf numFmtId="0" fontId="45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5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3" fillId="0" borderId="0" xfId="4"/>
    <xf numFmtId="18" fontId="3" fillId="0" borderId="0" xfId="4" applyNumberFormat="1"/>
    <xf numFmtId="0" fontId="51" fillId="0" borderId="0" xfId="4" applyFont="1" applyAlignment="1">
      <alignment horizontal="center"/>
    </xf>
    <xf numFmtId="14" fontId="51" fillId="0" borderId="0" xfId="4" applyNumberFormat="1" applyFont="1" applyAlignment="1">
      <alignment horizontal="center" vertical="center"/>
    </xf>
    <xf numFmtId="0" fontId="3" fillId="0" borderId="0" xfId="4" applyAlignment="1">
      <alignment horizontal="center" vertic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2" fillId="0" borderId="0" xfId="5"/>
    <xf numFmtId="0" fontId="2" fillId="0" borderId="0" xfId="5" applyAlignment="1">
      <alignment vertical="center"/>
    </xf>
    <xf numFmtId="0" fontId="54" fillId="10" borderId="28" xfId="5" applyFont="1" applyFill="1" applyBorder="1"/>
    <xf numFmtId="0" fontId="54" fillId="10" borderId="0" xfId="5" applyFont="1" applyFill="1" applyAlignment="1">
      <alignment vertical="center" wrapText="1"/>
    </xf>
    <xf numFmtId="0" fontId="54" fillId="10" borderId="0" xfId="5" applyFont="1" applyFill="1"/>
    <xf numFmtId="2" fontId="55" fillId="16" borderId="29" xfId="5" applyNumberFormat="1" applyFont="1" applyFill="1" applyBorder="1" applyAlignment="1">
      <alignment horizontal="center" vertical="center" wrapText="1"/>
    </xf>
    <xf numFmtId="2" fontId="55" fillId="16" borderId="30" xfId="5" applyNumberFormat="1" applyFont="1" applyFill="1" applyBorder="1" applyAlignment="1">
      <alignment horizontal="center" vertical="center" wrapText="1"/>
    </xf>
    <xf numFmtId="168" fontId="55" fillId="16" borderId="30" xfId="5" applyNumberFormat="1" applyFont="1" applyFill="1" applyBorder="1" applyAlignment="1">
      <alignment horizontal="center" vertical="center" wrapText="1"/>
    </xf>
    <xf numFmtId="169" fontId="55" fillId="16" borderId="30" xfId="5" applyNumberFormat="1" applyFont="1" applyFill="1" applyBorder="1" applyAlignment="1">
      <alignment horizontal="center" vertical="center" wrapText="1"/>
    </xf>
    <xf numFmtId="0" fontId="56" fillId="16" borderId="30" xfId="5" applyFont="1" applyFill="1" applyBorder="1" applyAlignment="1">
      <alignment horizontal="center" vertical="center" wrapText="1"/>
    </xf>
    <xf numFmtId="0" fontId="54" fillId="10" borderId="25" xfId="5" applyFont="1" applyFill="1" applyBorder="1" applyAlignment="1">
      <alignment vertical="center"/>
    </xf>
    <xf numFmtId="0" fontId="57" fillId="16" borderId="32" xfId="5" applyFont="1" applyFill="1" applyBorder="1" applyAlignment="1">
      <alignment horizontal="center" vertical="center" wrapText="1"/>
    </xf>
    <xf numFmtId="2" fontId="57" fillId="16" borderId="32" xfId="6" applyNumberFormat="1" applyFont="1" applyFill="1" applyBorder="1" applyAlignment="1" applyProtection="1">
      <alignment horizontal="center" vertical="center" wrapText="1"/>
    </xf>
    <xf numFmtId="168" fontId="57" fillId="16" borderId="32" xfId="7" applyNumberFormat="1" applyFont="1" applyFill="1" applyBorder="1" applyAlignment="1" applyProtection="1">
      <alignment horizontal="center" vertical="center" wrapText="1"/>
    </xf>
    <xf numFmtId="169" fontId="57" fillId="16" borderId="32" xfId="6" applyNumberFormat="1" applyFont="1" applyFill="1" applyBorder="1" applyAlignment="1" applyProtection="1">
      <alignment horizontal="center" vertical="center" wrapText="1"/>
    </xf>
    <xf numFmtId="0" fontId="57" fillId="16" borderId="33" xfId="5" applyFont="1" applyFill="1" applyBorder="1" applyAlignment="1">
      <alignment horizontal="center" vertical="center" wrapText="1"/>
    </xf>
    <xf numFmtId="0" fontId="58" fillId="17" borderId="34" xfId="5" applyFont="1" applyFill="1" applyBorder="1" applyAlignment="1" applyProtection="1">
      <alignment horizontal="center" vertical="center" wrapText="1"/>
      <protection locked="0"/>
    </xf>
    <xf numFmtId="2" fontId="59" fillId="18" borderId="35" xfId="6" applyNumberFormat="1" applyFont="1" applyFill="1" applyBorder="1" applyAlignment="1" applyProtection="1">
      <alignment horizontal="center" vertical="center" wrapText="1"/>
    </xf>
    <xf numFmtId="0" fontId="60" fillId="10" borderId="32" xfId="5" applyFont="1" applyFill="1" applyBorder="1" applyAlignment="1">
      <alignment horizontal="center" vertical="center" wrapText="1"/>
    </xf>
    <xf numFmtId="0" fontId="58" fillId="17" borderId="36" xfId="5" applyFont="1" applyFill="1" applyBorder="1" applyAlignment="1" applyProtection="1">
      <alignment horizontal="center" vertical="center" wrapText="1"/>
      <protection locked="0"/>
    </xf>
    <xf numFmtId="0" fontId="61" fillId="19" borderId="29" xfId="5" applyFont="1" applyFill="1" applyBorder="1" applyAlignment="1">
      <alignment horizontal="center" vertical="center" wrapText="1"/>
    </xf>
    <xf numFmtId="0" fontId="61" fillId="19" borderId="30" xfId="5" applyFont="1" applyFill="1" applyBorder="1" applyAlignment="1">
      <alignment horizontal="center" vertical="center" wrapText="1"/>
    </xf>
    <xf numFmtId="0" fontId="61" fillId="19" borderId="31" xfId="5" applyFont="1" applyFill="1" applyBorder="1" applyAlignment="1">
      <alignment horizontal="center" vertical="center" wrapText="1"/>
    </xf>
    <xf numFmtId="0" fontId="54" fillId="10" borderId="25" xfId="5" applyFont="1" applyFill="1" applyBorder="1"/>
    <xf numFmtId="0" fontId="2" fillId="0" borderId="0" xfId="5" applyAlignment="1">
      <alignment horizontal="center"/>
    </xf>
    <xf numFmtId="170" fontId="19" fillId="0" borderId="0" xfId="5" applyNumberFormat="1" applyFont="1" applyAlignment="1">
      <alignment horizontal="center" vertical="center"/>
    </xf>
    <xf numFmtId="0" fontId="63" fillId="0" borderId="0" xfId="5" applyFont="1" applyAlignment="1">
      <alignment vertical="center"/>
    </xf>
    <xf numFmtId="0" fontId="64" fillId="0" borderId="0" xfId="5" applyFont="1" applyAlignment="1">
      <alignment vertical="center"/>
    </xf>
    <xf numFmtId="0" fontId="65" fillId="0" borderId="0" xfId="5" applyFont="1"/>
    <xf numFmtId="0" fontId="65" fillId="0" borderId="0" xfId="5" applyFont="1" applyAlignment="1">
      <alignment vertical="center"/>
    </xf>
    <xf numFmtId="170" fontId="66" fillId="0" borderId="0" xfId="5" applyNumberFormat="1" applyFont="1" applyAlignment="1">
      <alignment horizontal="center" vertical="center"/>
    </xf>
    <xf numFmtId="0" fontId="65" fillId="0" borderId="0" xfId="5" applyFont="1" applyAlignment="1">
      <alignment horizontal="center"/>
    </xf>
    <xf numFmtId="0" fontId="2" fillId="0" borderId="0" xfId="5" applyAlignment="1">
      <alignment horizontal="center" vertical="center"/>
    </xf>
    <xf numFmtId="0" fontId="67" fillId="0" borderId="0" xfId="5" applyFont="1" applyAlignment="1">
      <alignment vertical="center"/>
    </xf>
    <xf numFmtId="0" fontId="65" fillId="17" borderId="28" xfId="5" applyFont="1" applyFill="1" applyBorder="1"/>
    <xf numFmtId="0" fontId="65" fillId="17" borderId="0" xfId="5" applyFont="1" applyFill="1"/>
    <xf numFmtId="0" fontId="16" fillId="17" borderId="25" xfId="5" applyFont="1" applyFill="1" applyBorder="1"/>
    <xf numFmtId="0" fontId="65" fillId="17" borderId="28" xfId="5" applyFont="1" applyFill="1" applyBorder="1" applyAlignment="1">
      <alignment horizontal="center"/>
    </xf>
    <xf numFmtId="0" fontId="65" fillId="17" borderId="0" xfId="5" applyFont="1" applyFill="1" applyAlignment="1">
      <alignment horizontal="center"/>
    </xf>
    <xf numFmtId="168" fontId="65" fillId="17" borderId="41" xfId="7" applyNumberFormat="1" applyFont="1" applyFill="1" applyBorder="1" applyAlignment="1" applyProtection="1">
      <alignment horizontal="center" vertical="center"/>
      <protection locked="0"/>
    </xf>
    <xf numFmtId="0" fontId="68" fillId="17" borderId="42" xfId="5" applyFont="1" applyFill="1" applyBorder="1" applyAlignment="1" applyProtection="1">
      <alignment horizontal="center" vertical="center"/>
      <protection locked="0"/>
    </xf>
    <xf numFmtId="169" fontId="65" fillId="17" borderId="42" xfId="5" applyNumberFormat="1" applyFont="1" applyFill="1" applyBorder="1" applyAlignment="1" applyProtection="1">
      <alignment horizontal="center" vertical="center"/>
      <protection locked="0"/>
    </xf>
    <xf numFmtId="0" fontId="68" fillId="17" borderId="43" xfId="5" applyFont="1" applyFill="1" applyBorder="1" applyAlignment="1" applyProtection="1">
      <alignment horizontal="center" vertical="center"/>
      <protection locked="0"/>
    </xf>
    <xf numFmtId="168" fontId="65" fillId="17" borderId="44" xfId="7" applyNumberFormat="1" applyFont="1" applyFill="1" applyBorder="1" applyAlignment="1" applyProtection="1">
      <alignment horizontal="center" vertical="center"/>
      <protection locked="0"/>
    </xf>
    <xf numFmtId="0" fontId="68" fillId="17" borderId="32" xfId="5" applyFont="1" applyFill="1" applyBorder="1" applyAlignment="1" applyProtection="1">
      <alignment horizontal="center" vertical="center"/>
      <protection locked="0"/>
    </xf>
    <xf numFmtId="169" fontId="65" fillId="17" borderId="32" xfId="5" applyNumberFormat="1" applyFont="1" applyFill="1" applyBorder="1" applyAlignment="1" applyProtection="1">
      <alignment horizontal="center" vertical="center"/>
      <protection locked="0"/>
    </xf>
    <xf numFmtId="0" fontId="68" fillId="17" borderId="45" xfId="5" applyFont="1" applyFill="1" applyBorder="1" applyAlignment="1" applyProtection="1">
      <alignment horizontal="center" vertical="center"/>
      <protection locked="0"/>
    </xf>
    <xf numFmtId="170" fontId="18" fillId="17" borderId="25" xfId="5" applyNumberFormat="1" applyFont="1" applyFill="1" applyBorder="1" applyAlignment="1">
      <alignment horizontal="center" vertical="center"/>
    </xf>
    <xf numFmtId="0" fontId="16" fillId="17" borderId="25" xfId="5" applyFont="1" applyFill="1" applyBorder="1" applyAlignment="1">
      <alignment vertical="center"/>
    </xf>
    <xf numFmtId="168" fontId="65" fillId="17" borderId="46" xfId="7" applyNumberFormat="1" applyFont="1" applyFill="1" applyBorder="1" applyAlignment="1" applyProtection="1">
      <alignment horizontal="center" vertical="center"/>
      <protection locked="0"/>
    </xf>
    <xf numFmtId="0" fontId="68" fillId="17" borderId="47" xfId="5" applyFont="1" applyFill="1" applyBorder="1" applyAlignment="1" applyProtection="1">
      <alignment horizontal="center" vertical="center"/>
      <protection locked="0"/>
    </xf>
    <xf numFmtId="169" fontId="65" fillId="17" borderId="47" xfId="5" applyNumberFormat="1" applyFont="1" applyFill="1" applyBorder="1" applyAlignment="1" applyProtection="1">
      <alignment horizontal="center" vertical="center"/>
      <protection locked="0"/>
    </xf>
    <xf numFmtId="0" fontId="68" fillId="17" borderId="48" xfId="5" applyFont="1" applyFill="1" applyBorder="1" applyAlignment="1" applyProtection="1">
      <alignment horizontal="center" vertical="center"/>
      <protection locked="0"/>
    </xf>
    <xf numFmtId="2" fontId="68" fillId="16" borderId="40" xfId="6" applyNumberFormat="1" applyFont="1" applyFill="1" applyBorder="1" applyAlignment="1" applyProtection="1">
      <alignment horizontal="center" vertical="center" wrapText="1"/>
    </xf>
    <xf numFmtId="0" fontId="68" fillId="16" borderId="40" xfId="5" applyFont="1" applyFill="1" applyBorder="1" applyAlignment="1">
      <alignment horizontal="center" vertical="center" wrapText="1"/>
    </xf>
    <xf numFmtId="0" fontId="68" fillId="16" borderId="49" xfId="5" applyFont="1" applyFill="1" applyBorder="1" applyAlignment="1">
      <alignment horizontal="center" vertical="center" wrapText="1"/>
    </xf>
    <xf numFmtId="2" fontId="68" fillId="17" borderId="49" xfId="6" applyNumberFormat="1" applyFont="1" applyFill="1" applyBorder="1" applyAlignment="1" applyProtection="1">
      <alignment horizontal="center" vertical="center"/>
    </xf>
    <xf numFmtId="168" fontId="68" fillId="10" borderId="50" xfId="7" applyNumberFormat="1" applyFont="1" applyFill="1" applyBorder="1" applyAlignment="1" applyProtection="1">
      <alignment horizontal="center" vertical="center"/>
    </xf>
    <xf numFmtId="1" fontId="68" fillId="10" borderId="50" xfId="7" applyNumberFormat="1" applyFont="1" applyFill="1" applyBorder="1" applyAlignment="1" applyProtection="1">
      <alignment horizontal="center" vertical="center"/>
    </xf>
    <xf numFmtId="0" fontId="68" fillId="10" borderId="50" xfId="5" applyFont="1" applyFill="1" applyBorder="1" applyAlignment="1">
      <alignment horizontal="center" vertical="center" wrapText="1"/>
    </xf>
    <xf numFmtId="168" fontId="65" fillId="17" borderId="32" xfId="7" applyNumberFormat="1" applyFont="1" applyFill="1" applyBorder="1" applyAlignment="1" applyProtection="1">
      <alignment horizontal="center" vertical="center"/>
    </xf>
    <xf numFmtId="1" fontId="65" fillId="17" borderId="32" xfId="7" applyNumberFormat="1" applyFont="1" applyFill="1" applyBorder="1" applyAlignment="1" applyProtection="1">
      <alignment horizontal="center" vertical="center"/>
    </xf>
    <xf numFmtId="169" fontId="68" fillId="17" borderId="32" xfId="5" applyNumberFormat="1" applyFont="1" applyFill="1" applyBorder="1" applyAlignment="1">
      <alignment horizontal="center" vertical="center"/>
    </xf>
    <xf numFmtId="169" fontId="65" fillId="17" borderId="43" xfId="5" applyNumberFormat="1" applyFont="1" applyFill="1" applyBorder="1" applyAlignment="1" applyProtection="1">
      <alignment horizontal="center" vertical="center"/>
      <protection locked="0"/>
    </xf>
    <xf numFmtId="169" fontId="65" fillId="17" borderId="45" xfId="5" applyNumberFormat="1" applyFont="1" applyFill="1" applyBorder="1" applyAlignment="1" applyProtection="1">
      <alignment horizontal="center" vertical="center"/>
      <protection locked="0"/>
    </xf>
    <xf numFmtId="0" fontId="69" fillId="17" borderId="49" xfId="5" applyFont="1" applyFill="1" applyBorder="1" applyAlignment="1">
      <alignment horizontal="center" vertical="center" wrapText="1"/>
    </xf>
    <xf numFmtId="169" fontId="65" fillId="17" borderId="48" xfId="5" applyNumberFormat="1" applyFont="1" applyFill="1" applyBorder="1" applyAlignment="1" applyProtection="1">
      <alignment horizontal="center" vertical="center"/>
      <protection locked="0"/>
    </xf>
    <xf numFmtId="2" fontId="68" fillId="16" borderId="40" xfId="6" applyNumberFormat="1" applyFont="1" applyFill="1" applyBorder="1" applyAlignment="1" applyProtection="1">
      <alignment horizontal="center" vertical="center"/>
    </xf>
    <xf numFmtId="0" fontId="68" fillId="17" borderId="51" xfId="5" applyFont="1" applyFill="1" applyBorder="1" applyAlignment="1" applyProtection="1">
      <alignment horizontal="center" vertical="center"/>
      <protection locked="0"/>
    </xf>
    <xf numFmtId="0" fontId="68" fillId="17" borderId="52" xfId="5" applyFont="1" applyFill="1" applyBorder="1" applyAlignment="1" applyProtection="1">
      <alignment horizontal="center" vertical="center"/>
      <protection locked="0"/>
    </xf>
    <xf numFmtId="171" fontId="68" fillId="16" borderId="53" xfId="5" applyNumberFormat="1" applyFont="1" applyFill="1" applyBorder="1" applyAlignment="1">
      <alignment horizontal="center" vertical="center" wrapText="1"/>
    </xf>
    <xf numFmtId="2" fontId="68" fillId="17" borderId="49" xfId="7" applyNumberFormat="1" applyFont="1" applyFill="1" applyBorder="1" applyAlignment="1" applyProtection="1">
      <alignment horizontal="center" vertical="center"/>
    </xf>
    <xf numFmtId="2" fontId="65" fillId="17" borderId="36" xfId="5" applyNumberFormat="1" applyFont="1" applyFill="1" applyBorder="1" applyAlignment="1" applyProtection="1">
      <alignment horizontal="center" vertical="center"/>
      <protection locked="0"/>
    </xf>
    <xf numFmtId="0" fontId="68" fillId="17" borderId="40" xfId="5" applyFont="1" applyFill="1" applyBorder="1" applyAlignment="1">
      <alignment horizontal="center" vertical="center"/>
    </xf>
    <xf numFmtId="171" fontId="68" fillId="16" borderId="49" xfId="5" applyNumberFormat="1" applyFont="1" applyFill="1" applyBorder="1" applyAlignment="1">
      <alignment horizontal="center" vertical="center" wrapText="1"/>
    </xf>
    <xf numFmtId="0" fontId="16" fillId="17" borderId="28" xfId="5" applyFont="1" applyFill="1" applyBorder="1" applyAlignment="1">
      <alignment vertical="center"/>
    </xf>
    <xf numFmtId="0" fontId="16" fillId="17" borderId="0" xfId="5" applyFont="1" applyFill="1" applyAlignment="1">
      <alignment vertical="center"/>
    </xf>
    <xf numFmtId="0" fontId="16" fillId="17" borderId="0" xfId="5" applyFont="1" applyFill="1" applyAlignment="1">
      <alignment horizontal="center" vertical="center"/>
    </xf>
    <xf numFmtId="168" fontId="73" fillId="20" borderId="55" xfId="5" applyNumberFormat="1" applyFont="1" applyFill="1" applyBorder="1" applyAlignment="1" applyProtection="1">
      <alignment horizontal="center" vertical="center"/>
      <protection locked="0"/>
    </xf>
    <xf numFmtId="169" fontId="73" fillId="20" borderId="56" xfId="5" applyNumberFormat="1" applyFont="1" applyFill="1" applyBorder="1" applyAlignment="1" applyProtection="1">
      <alignment horizontal="center" vertical="center"/>
      <protection locked="0"/>
    </xf>
    <xf numFmtId="168" fontId="73" fillId="20" borderId="57" xfId="5" applyNumberFormat="1" applyFont="1" applyFill="1" applyBorder="1" applyAlignment="1" applyProtection="1">
      <alignment horizontal="center" vertical="center"/>
      <protection locked="0"/>
    </xf>
    <xf numFmtId="169" fontId="73" fillId="20" borderId="58" xfId="5" applyNumberFormat="1" applyFont="1" applyFill="1" applyBorder="1" applyAlignment="1" applyProtection="1">
      <alignment horizontal="center" vertical="center"/>
      <protection locked="0"/>
    </xf>
    <xf numFmtId="168" fontId="73" fillId="20" borderId="59" xfId="5" applyNumberFormat="1" applyFont="1" applyFill="1" applyBorder="1" applyAlignment="1" applyProtection="1">
      <alignment horizontal="center" vertical="center"/>
      <protection locked="0"/>
    </xf>
    <xf numFmtId="169" fontId="73" fillId="20" borderId="60" xfId="5" applyNumberFormat="1" applyFont="1" applyFill="1" applyBorder="1" applyAlignment="1" applyProtection="1">
      <alignment horizontal="center" vertical="center"/>
      <protection locked="0"/>
    </xf>
    <xf numFmtId="1" fontId="68" fillId="17" borderId="52" xfId="5" applyNumberFormat="1" applyFont="1" applyFill="1" applyBorder="1" applyAlignment="1" applyProtection="1">
      <alignment horizontal="center" vertical="center"/>
      <protection locked="0"/>
    </xf>
    <xf numFmtId="171" fontId="74" fillId="16" borderId="53" xfId="5" applyNumberFormat="1" applyFont="1" applyFill="1" applyBorder="1" applyAlignment="1">
      <alignment horizontal="center" vertical="center" wrapText="1"/>
    </xf>
    <xf numFmtId="172" fontId="65" fillId="17" borderId="36" xfId="5" applyNumberFormat="1" applyFont="1" applyFill="1" applyBorder="1" applyAlignment="1" applyProtection="1">
      <alignment horizontal="center" vertical="center"/>
      <protection locked="0"/>
    </xf>
    <xf numFmtId="173" fontId="65" fillId="17" borderId="36" xfId="5" applyNumberFormat="1" applyFont="1" applyFill="1" applyBorder="1" applyAlignment="1" applyProtection="1">
      <alignment horizontal="center" vertical="center"/>
      <protection locked="0"/>
    </xf>
    <xf numFmtId="0" fontId="53" fillId="15" borderId="27" xfId="4" applyFont="1" applyFill="1" applyBorder="1" applyAlignment="1">
      <alignment horizontal="center" vertical="center"/>
    </xf>
    <xf numFmtId="0" fontId="3" fillId="15" borderId="61" xfId="4" applyFill="1" applyBorder="1" applyAlignment="1">
      <alignment horizontal="center" vertical="center"/>
    </xf>
    <xf numFmtId="15" fontId="53" fillId="15" borderId="27" xfId="4" applyNumberFormat="1" applyFont="1" applyFill="1" applyBorder="1" applyAlignment="1">
      <alignment horizontal="center" vertical="center"/>
    </xf>
    <xf numFmtId="0" fontId="68" fillId="16" borderId="49" xfId="5" applyFont="1" applyFill="1" applyBorder="1" applyAlignment="1">
      <alignment horizontal="center" vertical="center" wrapText="1"/>
    </xf>
    <xf numFmtId="0" fontId="16" fillId="17" borderId="62" xfId="5" applyFont="1" applyFill="1" applyBorder="1"/>
    <xf numFmtId="0" fontId="65" fillId="17" borderId="62" xfId="5" applyFont="1" applyFill="1" applyBorder="1"/>
    <xf numFmtId="0" fontId="65" fillId="17" borderId="63" xfId="5" applyFont="1" applyFill="1" applyBorder="1"/>
    <xf numFmtId="0" fontId="75" fillId="0" borderId="0" xfId="5" applyFont="1"/>
    <xf numFmtId="0" fontId="1" fillId="0" borderId="0" xfId="5" applyFont="1"/>
    <xf numFmtId="0" fontId="2" fillId="0" borderId="64" xfId="5" applyFill="1" applyBorder="1" applyAlignment="1">
      <alignment vertical="center"/>
    </xf>
    <xf numFmtId="0" fontId="57" fillId="21" borderId="0" xfId="5" applyFont="1" applyFill="1" applyAlignment="1" applyProtection="1">
      <alignment horizontal="center" vertical="center" wrapText="1"/>
    </xf>
    <xf numFmtId="0" fontId="61" fillId="19" borderId="50" xfId="5" applyFont="1" applyFill="1" applyBorder="1" applyAlignment="1" applyProtection="1">
      <alignment horizontal="center" vertical="center" wrapText="1"/>
    </xf>
    <xf numFmtId="0" fontId="55" fillId="0" borderId="40" xfId="0" applyFont="1" applyBorder="1" applyProtection="1"/>
    <xf numFmtId="0" fontId="68" fillId="22" borderId="51" xfId="5" applyFont="1" applyFill="1" applyBorder="1" applyAlignment="1" applyProtection="1">
      <alignment horizontal="center" vertical="center"/>
      <protection locked="0"/>
    </xf>
    <xf numFmtId="166" fontId="52" fillId="0" borderId="0" xfId="4" applyNumberFormat="1" applyFont="1" applyAlignment="1">
      <alignment horizontal="center" vertic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46" fillId="14" borderId="0" xfId="0" applyFont="1" applyFill="1" applyAlignment="1">
      <alignment horizontal="center"/>
    </xf>
    <xf numFmtId="0" fontId="47" fillId="14" borderId="0" xfId="0" applyFont="1" applyFill="1" applyAlignment="1">
      <alignment horizontal="center"/>
    </xf>
    <xf numFmtId="0" fontId="49" fillId="14" borderId="0" xfId="0" applyFont="1" applyFill="1" applyAlignment="1">
      <alignment horizontal="center"/>
    </xf>
    <xf numFmtId="0" fontId="50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3" fillId="0" borderId="0" xfId="4" applyBorder="1" applyAlignment="1">
      <alignment horizontal="center"/>
    </xf>
    <xf numFmtId="0" fontId="62" fillId="19" borderId="39" xfId="5" applyFont="1" applyFill="1" applyBorder="1" applyAlignment="1">
      <alignment horizontal="center" vertical="center" wrapText="1"/>
    </xf>
    <xf numFmtId="0" fontId="62" fillId="19" borderId="38" xfId="5" applyFont="1" applyFill="1" applyBorder="1" applyAlignment="1">
      <alignment horizontal="center" vertical="center" wrapText="1"/>
    </xf>
    <xf numFmtId="0" fontId="62" fillId="19" borderId="37" xfId="5" applyFont="1" applyFill="1" applyBorder="1" applyAlignment="1">
      <alignment horizontal="center" vertical="center" wrapText="1"/>
    </xf>
    <xf numFmtId="0" fontId="68" fillId="16" borderId="49" xfId="5" applyFont="1" applyFill="1" applyBorder="1" applyAlignment="1">
      <alignment horizontal="center" vertical="center" wrapText="1"/>
    </xf>
    <xf numFmtId="0" fontId="72" fillId="19" borderId="54" xfId="5" applyFont="1" applyFill="1" applyBorder="1" applyAlignment="1">
      <alignment horizontal="center" vertical="center" wrapText="1"/>
    </xf>
    <xf numFmtId="0" fontId="71" fillId="19" borderId="54" xfId="5" applyFont="1" applyFill="1" applyBorder="1" applyAlignment="1">
      <alignment horizontal="center"/>
    </xf>
    <xf numFmtId="0" fontId="68" fillId="16" borderId="49" xfId="5" applyFont="1" applyFill="1" applyBorder="1" applyAlignment="1">
      <alignment horizontal="center" vertical="center"/>
    </xf>
    <xf numFmtId="0" fontId="70" fillId="17" borderId="49" xfId="5" applyFont="1" applyFill="1" applyBorder="1" applyAlignment="1">
      <alignment horizontal="center" vertical="center" wrapText="1"/>
    </xf>
    <xf numFmtId="0" fontId="70" fillId="17" borderId="40" xfId="5" applyFont="1" applyFill="1" applyBorder="1" applyAlignment="1">
      <alignment horizontal="center" vertical="center" wrapText="1"/>
    </xf>
    <xf numFmtId="0" fontId="65" fillId="16" borderId="40" xfId="5" applyFont="1" applyFill="1" applyBorder="1" applyAlignment="1">
      <alignment horizontal="center" vertical="center" wrapText="1"/>
    </xf>
    <xf numFmtId="0" fontId="65" fillId="16" borderId="30" xfId="5" applyFont="1" applyFill="1" applyBorder="1" applyAlignment="1">
      <alignment horizontal="center" vertical="center" wrapText="1"/>
    </xf>
    <xf numFmtId="0" fontId="65" fillId="16" borderId="50" xfId="5" applyFont="1" applyFill="1" applyBorder="1" applyAlignment="1">
      <alignment horizontal="center" vertical="center" wrapText="1"/>
    </xf>
    <xf numFmtId="0" fontId="69" fillId="17" borderId="0" xfId="5" applyFont="1" applyFill="1" applyBorder="1" applyAlignment="1">
      <alignment horizontal="center" vertical="center" wrapText="1"/>
    </xf>
    <xf numFmtId="0" fontId="21" fillId="0" borderId="0" xfId="2"/>
    <xf numFmtId="0" fontId="14" fillId="0" borderId="0" xfId="2" applyFont="1"/>
    <xf numFmtId="0" fontId="4" fillId="2" borderId="0" xfId="2" applyFont="1" applyFill="1"/>
    <xf numFmtId="0" fontId="16" fillId="2" borderId="0" xfId="2" applyFont="1" applyFill="1"/>
    <xf numFmtId="0" fontId="16" fillId="2" borderId="0" xfId="2" applyFont="1" applyFill="1" applyAlignment="1">
      <alignment horizontal="center"/>
    </xf>
    <xf numFmtId="0" fontId="4" fillId="0" borderId="0" xfId="2" applyFont="1"/>
    <xf numFmtId="0" fontId="16" fillId="2" borderId="69" xfId="2" applyFont="1" applyFill="1" applyBorder="1"/>
    <xf numFmtId="0" fontId="16" fillId="2" borderId="20" xfId="2" applyFont="1" applyFill="1" applyBorder="1"/>
    <xf numFmtId="0" fontId="16" fillId="2" borderId="19" xfId="2" applyFont="1" applyFill="1" applyBorder="1"/>
    <xf numFmtId="0" fontId="18" fillId="2" borderId="21" xfId="2" applyFont="1" applyFill="1" applyBorder="1" applyAlignment="1">
      <alignment horizontal="center"/>
    </xf>
    <xf numFmtId="0" fontId="42" fillId="0" borderId="18" xfId="2" applyFont="1" applyBorder="1"/>
    <xf numFmtId="166" fontId="16" fillId="2" borderId="19" xfId="2" applyNumberFormat="1" applyFont="1" applyFill="1" applyBorder="1" applyAlignment="1">
      <alignment horizontal="center"/>
    </xf>
    <xf numFmtId="0" fontId="16" fillId="2" borderId="21" xfId="2" applyFont="1" applyFill="1" applyBorder="1"/>
    <xf numFmtId="0" fontId="16" fillId="2" borderId="18" xfId="2" applyFont="1" applyFill="1" applyBorder="1" applyAlignment="1">
      <alignment horizontal="center"/>
    </xf>
    <xf numFmtId="0" fontId="16" fillId="2" borderId="20" xfId="2" applyFont="1" applyFill="1" applyBorder="1" applyAlignment="1">
      <alignment horizontal="center"/>
    </xf>
    <xf numFmtId="0" fontId="16" fillId="2" borderId="19" xfId="2" applyFont="1" applyFill="1" applyBorder="1" applyAlignment="1">
      <alignment horizontal="center"/>
    </xf>
    <xf numFmtId="0" fontId="17" fillId="2" borderId="12" xfId="2" applyFont="1" applyFill="1" applyBorder="1"/>
    <xf numFmtId="0" fontId="16" fillId="2" borderId="65" xfId="2" applyFont="1" applyFill="1" applyBorder="1"/>
    <xf numFmtId="0" fontId="16" fillId="2" borderId="15" xfId="2" applyFont="1" applyFill="1" applyBorder="1"/>
    <xf numFmtId="0" fontId="16" fillId="2" borderId="14" xfId="2" applyFont="1" applyFill="1" applyBorder="1"/>
    <xf numFmtId="0" fontId="18" fillId="2" borderId="16" xfId="2" applyFont="1" applyFill="1" applyBorder="1" applyAlignment="1">
      <alignment horizontal="center"/>
    </xf>
    <xf numFmtId="0" fontId="42" fillId="0" borderId="13" xfId="2" applyFont="1" applyBorder="1"/>
    <xf numFmtId="166" fontId="16" fillId="2" borderId="14" xfId="2" applyNumberFormat="1" applyFont="1" applyFill="1" applyBorder="1" applyAlignment="1">
      <alignment horizontal="center"/>
    </xf>
    <xf numFmtId="166" fontId="16" fillId="2" borderId="16" xfId="2" applyNumberFormat="1" applyFont="1" applyFill="1" applyBorder="1" applyAlignment="1">
      <alignment horizontal="center"/>
    </xf>
    <xf numFmtId="0" fontId="16" fillId="2" borderId="16" xfId="2" applyFont="1" applyFill="1" applyBorder="1"/>
    <xf numFmtId="0" fontId="42" fillId="0" borderId="15" xfId="2" applyFont="1" applyBorder="1"/>
    <xf numFmtId="0" fontId="9" fillId="0" borderId="13" xfId="2" applyFont="1" applyBorder="1"/>
    <xf numFmtId="0" fontId="17" fillId="2" borderId="12" xfId="2" applyFont="1" applyFill="1" applyBorder="1"/>
    <xf numFmtId="0" fontId="17" fillId="2" borderId="65" xfId="2" applyFont="1" applyFill="1" applyBorder="1"/>
    <xf numFmtId="0" fontId="17" fillId="2" borderId="15" xfId="2" applyFont="1" applyFill="1" applyBorder="1"/>
    <xf numFmtId="0" fontId="17" fillId="2" borderId="14" xfId="2" applyFont="1" applyFill="1" applyBorder="1"/>
    <xf numFmtId="0" fontId="16" fillId="0" borderId="0" xfId="2" applyFont="1"/>
    <xf numFmtId="179" fontId="42" fillId="0" borderId="13" xfId="2" applyNumberFormat="1" applyFont="1" applyBorder="1"/>
    <xf numFmtId="179" fontId="16" fillId="2" borderId="14" xfId="2" applyNumberFormat="1" applyFont="1" applyFill="1" applyBorder="1" applyAlignment="1">
      <alignment horizontal="center"/>
    </xf>
    <xf numFmtId="166" fontId="16" fillId="2" borderId="13" xfId="2" applyNumberFormat="1" applyFont="1" applyFill="1" applyBorder="1" applyAlignment="1">
      <alignment horizontal="center"/>
    </xf>
    <xf numFmtId="0" fontId="16" fillId="2" borderId="13" xfId="2" applyFont="1" applyFill="1" applyBorder="1"/>
    <xf numFmtId="0" fontId="17" fillId="2" borderId="13" xfId="2" applyFont="1" applyFill="1" applyBorder="1"/>
    <xf numFmtId="0" fontId="18" fillId="2" borderId="17" xfId="2" applyFont="1" applyFill="1" applyBorder="1" applyAlignment="1">
      <alignment horizontal="center"/>
    </xf>
    <xf numFmtId="0" fontId="42" fillId="0" borderId="68" xfId="2" applyFont="1" applyBorder="1"/>
    <xf numFmtId="166" fontId="16" fillId="2" borderId="66" xfId="2" applyNumberFormat="1" applyFont="1" applyFill="1" applyBorder="1" applyAlignment="1">
      <alignment horizontal="center"/>
    </xf>
    <xf numFmtId="0" fontId="42" fillId="0" borderId="67" xfId="2" applyFont="1" applyBorder="1"/>
    <xf numFmtId="0" fontId="16" fillId="2" borderId="66" xfId="2" applyFont="1" applyFill="1" applyBorder="1"/>
    <xf numFmtId="0" fontId="16" fillId="0" borderId="14" xfId="2" applyFont="1" applyBorder="1"/>
    <xf numFmtId="167" fontId="16" fillId="2" borderId="23" xfId="2" applyNumberFormat="1" applyFont="1" applyFill="1" applyBorder="1" applyAlignment="1">
      <alignment horizontal="center"/>
    </xf>
    <xf numFmtId="167" fontId="16" fillId="2" borderId="22" xfId="2" applyNumberFormat="1" applyFont="1" applyFill="1" applyBorder="1" applyAlignment="1">
      <alignment horizontal="center"/>
    </xf>
    <xf numFmtId="0" fontId="16" fillId="4" borderId="14" xfId="2" applyFont="1" applyFill="1" applyBorder="1"/>
    <xf numFmtId="0" fontId="4" fillId="3" borderId="0" xfId="2" applyFont="1" applyFill="1" applyAlignment="1">
      <alignment horizontal="center"/>
    </xf>
    <xf numFmtId="0" fontId="15" fillId="0" borderId="0" xfId="2" applyFont="1" applyAlignment="1">
      <alignment horizontal="left"/>
    </xf>
    <xf numFmtId="0" fontId="24" fillId="0" borderId="11" xfId="2" applyFont="1" applyBorder="1"/>
    <xf numFmtId="0" fontId="24" fillId="0" borderId="10" xfId="2" applyFont="1" applyBorder="1"/>
    <xf numFmtId="0" fontId="24" fillId="0" borderId="10" xfId="2" applyFont="1" applyBorder="1" applyAlignment="1">
      <alignment horizontal="left"/>
    </xf>
    <xf numFmtId="0" fontId="25" fillId="0" borderId="10" xfId="2" applyFont="1" applyBorder="1"/>
    <xf numFmtId="0" fontId="24" fillId="0" borderId="10" xfId="2" applyFont="1" applyBorder="1" applyAlignment="1">
      <alignment horizontal="left"/>
    </xf>
    <xf numFmtId="0" fontId="11" fillId="0" borderId="9" xfId="2" applyFont="1" applyBorder="1" applyAlignment="1">
      <alignment horizontal="left"/>
    </xf>
    <xf numFmtId="0" fontId="4" fillId="2" borderId="0" xfId="2" applyFont="1" applyFill="1" applyAlignment="1">
      <alignment horizontal="center"/>
    </xf>
    <xf numFmtId="0" fontId="4" fillId="2" borderId="5" xfId="2" applyFont="1" applyFill="1" applyBorder="1"/>
    <xf numFmtId="0" fontId="7" fillId="2" borderId="0" xfId="2" applyFont="1" applyFill="1" applyAlignment="1">
      <alignment horizontal="left"/>
    </xf>
    <xf numFmtId="0" fontId="7" fillId="0" borderId="0" xfId="2" applyFont="1" applyAlignment="1">
      <alignment horizontal="left"/>
    </xf>
    <xf numFmtId="0" fontId="7" fillId="2" borderId="4" xfId="2" applyFont="1" applyFill="1" applyBorder="1" applyAlignment="1">
      <alignment horizontal="left"/>
    </xf>
    <xf numFmtId="0" fontId="4" fillId="2" borderId="8" xfId="2" applyFont="1" applyFill="1" applyBorder="1"/>
    <xf numFmtId="0" fontId="4" fillId="2" borderId="7" xfId="2" applyFont="1" applyFill="1" applyBorder="1"/>
    <xf numFmtId="0" fontId="7" fillId="2" borderId="7" xfId="2" applyFont="1" applyFill="1" applyBorder="1"/>
    <xf numFmtId="0" fontId="7" fillId="2" borderId="7" xfId="2" applyFont="1" applyFill="1" applyBorder="1" applyAlignment="1">
      <alignment horizontal="center"/>
    </xf>
    <xf numFmtId="0" fontId="7" fillId="0" borderId="7" xfId="2" applyFont="1" applyBorder="1" applyAlignment="1">
      <alignment horizontal="center"/>
    </xf>
    <xf numFmtId="0" fontId="7" fillId="2" borderId="7" xfId="2" applyFont="1" applyFill="1" applyBorder="1" applyAlignment="1">
      <alignment horizontal="left"/>
    </xf>
    <xf numFmtId="0" fontId="8" fillId="2" borderId="7" xfId="2" applyFont="1" applyFill="1" applyBorder="1" applyAlignment="1">
      <alignment horizontal="center" vertical="center"/>
    </xf>
    <xf numFmtId="0" fontId="8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21" fillId="0" borderId="0" xfId="2"/>
    <xf numFmtId="0" fontId="27" fillId="2" borderId="0" xfId="2" applyFont="1" applyFill="1"/>
    <xf numFmtId="0" fontId="33" fillId="2" borderId="0" xfId="2" applyFont="1" applyFill="1"/>
    <xf numFmtId="0" fontId="33" fillId="0" borderId="0" xfId="2" applyFont="1" applyAlignment="1">
      <alignment horizontal="center" vertical="center"/>
    </xf>
    <xf numFmtId="0" fontId="33" fillId="0" borderId="0" xfId="2" applyFont="1" applyAlignment="1">
      <alignment vertical="center"/>
    </xf>
    <xf numFmtId="0" fontId="27" fillId="2" borderId="0" xfId="2" applyFont="1" applyFill="1" applyAlignment="1">
      <alignment vertical="center"/>
    </xf>
    <xf numFmtId="0" fontId="33" fillId="2" borderId="0" xfId="2" applyFont="1" applyFill="1" applyAlignment="1">
      <alignment vertical="center"/>
    </xf>
    <xf numFmtId="0" fontId="31" fillId="0" borderId="0" xfId="2" applyFont="1"/>
    <xf numFmtId="0" fontId="27" fillId="0" borderId="0" xfId="2" applyFont="1"/>
    <xf numFmtId="0" fontId="26" fillId="2" borderId="0" xfId="2" applyFont="1" applyFill="1" applyAlignment="1">
      <alignment horizontal="center" vertical="center"/>
    </xf>
    <xf numFmtId="0" fontId="26" fillId="2" borderId="25" xfId="2" applyFont="1" applyFill="1" applyBorder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31" fillId="0" borderId="0" xfId="2" applyFont="1" applyAlignment="1">
      <alignment horizontal="left" vertical="top"/>
    </xf>
    <xf numFmtId="9" fontId="28" fillId="2" borderId="0" xfId="2" applyNumberFormat="1" applyFont="1" applyFill="1" applyAlignment="1">
      <alignment horizontal="center" vertical="top"/>
    </xf>
    <xf numFmtId="0" fontId="9" fillId="0" borderId="4" xfId="2" applyFont="1" applyBorder="1"/>
    <xf numFmtId="0" fontId="36" fillId="0" borderId="0" xfId="2" applyFont="1" applyAlignment="1">
      <alignment wrapText="1"/>
    </xf>
    <xf numFmtId="0" fontId="33" fillId="9" borderId="24" xfId="2" applyFont="1" applyFill="1" applyBorder="1" applyAlignment="1">
      <alignment horizontal="center" vertical="center"/>
    </xf>
    <xf numFmtId="0" fontId="27" fillId="0" borderId="0" xfId="2" applyFont="1" applyAlignment="1">
      <alignment vertical="center"/>
    </xf>
    <xf numFmtId="0" fontId="32" fillId="0" borderId="0" xfId="2" applyFont="1"/>
    <xf numFmtId="0" fontId="32" fillId="0" borderId="0" xfId="2" applyFont="1" applyAlignment="1">
      <alignment horizontal="center"/>
    </xf>
    <xf numFmtId="0" fontId="29" fillId="0" borderId="0" xfId="2" applyFont="1"/>
    <xf numFmtId="0" fontId="4" fillId="0" borderId="0" xfId="2" applyFont="1" applyAlignment="1">
      <alignment horizontal="center"/>
    </xf>
    <xf numFmtId="0" fontId="4" fillId="0" borderId="5" xfId="2" applyFont="1" applyBorder="1"/>
    <xf numFmtId="0" fontId="36" fillId="0" borderId="26" xfId="2" applyFont="1" applyBorder="1" applyAlignment="1">
      <alignment wrapText="1"/>
    </xf>
    <xf numFmtId="0" fontId="33" fillId="0" borderId="0" xfId="2" applyFont="1"/>
    <xf numFmtId="0" fontId="26" fillId="0" borderId="25" xfId="2" applyFont="1" applyBorder="1" applyAlignment="1">
      <alignment horizontal="center" vertical="center"/>
    </xf>
    <xf numFmtId="0" fontId="37" fillId="2" borderId="0" xfId="2" applyFont="1" applyFill="1"/>
    <xf numFmtId="0" fontId="13" fillId="2" borderId="0" xfId="2" applyFont="1" applyFill="1"/>
    <xf numFmtId="0" fontId="4" fillId="2" borderId="0" xfId="2" applyFont="1" applyFill="1"/>
    <xf numFmtId="0" fontId="36" fillId="0" borderId="24" xfId="2" applyFont="1" applyBorder="1" applyAlignment="1">
      <alignment horizontal="center" vertical="center"/>
    </xf>
    <xf numFmtId="0" fontId="36" fillId="9" borderId="24" xfId="2" applyFont="1" applyFill="1" applyBorder="1"/>
    <xf numFmtId="0" fontId="32" fillId="0" borderId="0" xfId="2" applyFont="1"/>
    <xf numFmtId="0" fontId="4" fillId="0" borderId="0" xfId="2" applyFont="1" applyAlignment="1">
      <alignment horizontal="left"/>
    </xf>
    <xf numFmtId="0" fontId="41" fillId="2" borderId="0" xfId="2" applyFont="1" applyFill="1" applyAlignment="1">
      <alignment horizontal="center" vertical="top"/>
    </xf>
    <xf numFmtId="0" fontId="40" fillId="2" borderId="0" xfId="2" applyFont="1" applyFill="1" applyAlignment="1">
      <alignment vertical="top"/>
    </xf>
    <xf numFmtId="0" fontId="33" fillId="10" borderId="24" xfId="2" applyFont="1" applyFill="1" applyBorder="1" applyAlignment="1">
      <alignment horizontal="center" vertical="center"/>
    </xf>
    <xf numFmtId="0" fontId="27" fillId="0" borderId="0" xfId="2" applyFont="1"/>
    <xf numFmtId="0" fontId="26" fillId="2" borderId="0" xfId="2" applyFont="1" applyFill="1" applyAlignment="1">
      <alignment horizontal="center" vertical="center"/>
    </xf>
    <xf numFmtId="9" fontId="28" fillId="2" borderId="25" xfId="2" applyNumberFormat="1" applyFont="1" applyFill="1" applyBorder="1" applyAlignment="1">
      <alignment horizontal="left" vertical="center"/>
    </xf>
    <xf numFmtId="165" fontId="36" fillId="11" borderId="24" xfId="2" applyNumberFormat="1" applyFont="1" applyFill="1" applyBorder="1" applyAlignment="1">
      <alignment horizontal="center" vertical="center"/>
    </xf>
    <xf numFmtId="0" fontId="38" fillId="0" borderId="0" xfId="2" applyFont="1" applyAlignment="1">
      <alignment horizontal="center"/>
    </xf>
    <xf numFmtId="0" fontId="39" fillId="0" borderId="0" xfId="2" applyFont="1" applyAlignment="1">
      <alignment horizontal="center"/>
    </xf>
    <xf numFmtId="0" fontId="38" fillId="0" borderId="0" xfId="2" applyFont="1" applyAlignment="1">
      <alignment horizontal="center"/>
    </xf>
    <xf numFmtId="9" fontId="28" fillId="0" borderId="25" xfId="2" applyNumberFormat="1" applyFont="1" applyBorder="1" applyAlignment="1">
      <alignment horizontal="left" vertical="center"/>
    </xf>
    <xf numFmtId="0" fontId="38" fillId="0" borderId="0" xfId="2" applyFont="1" applyAlignment="1">
      <alignment horizontal="center" vertical="top"/>
    </xf>
    <xf numFmtId="0" fontId="37" fillId="0" borderId="0" xfId="2" applyFont="1"/>
    <xf numFmtId="0" fontId="12" fillId="0" borderId="0" xfId="2" applyFont="1" applyAlignment="1">
      <alignment horizontal="left"/>
    </xf>
    <xf numFmtId="0" fontId="36" fillId="2" borderId="0" xfId="2" applyFont="1" applyFill="1"/>
    <xf numFmtId="0" fontId="33" fillId="0" borderId="0" xfId="2" applyFont="1"/>
    <xf numFmtId="0" fontId="35" fillId="2" borderId="25" xfId="2" applyFont="1" applyFill="1" applyBorder="1" applyAlignment="1">
      <alignment horizontal="center" vertical="center"/>
    </xf>
    <xf numFmtId="0" fontId="34" fillId="0" borderId="0" xfId="2" applyFont="1"/>
    <xf numFmtId="0" fontId="10" fillId="0" borderId="0" xfId="2" applyFont="1" applyAlignment="1">
      <alignment horizontal="left" vertical="center"/>
    </xf>
    <xf numFmtId="0" fontId="36" fillId="7" borderId="24" xfId="2" applyFont="1" applyFill="1" applyBorder="1"/>
    <xf numFmtId="0" fontId="34" fillId="0" borderId="0" xfId="2" applyFont="1" applyAlignment="1">
      <alignment horizontal="center"/>
    </xf>
    <xf numFmtId="0" fontId="34" fillId="0" borderId="0" xfId="2" applyFont="1" applyAlignment="1">
      <alignment horizontal="center" vertical="center"/>
    </xf>
    <xf numFmtId="0" fontId="10" fillId="0" borderId="0" xfId="2" applyFont="1" applyAlignment="1">
      <alignment horizontal="left" vertical="center"/>
    </xf>
    <xf numFmtId="0" fontId="26" fillId="0" borderId="0" xfId="2" applyFont="1" applyAlignment="1">
      <alignment horizontal="center" vertical="center"/>
    </xf>
    <xf numFmtId="9" fontId="30" fillId="0" borderId="0" xfId="2" applyNumberFormat="1" applyFont="1" applyAlignment="1">
      <alignment horizontal="center" vertical="center"/>
    </xf>
    <xf numFmtId="0" fontId="30" fillId="0" borderId="0" xfId="2" applyFont="1" applyAlignment="1">
      <alignment horizontal="left"/>
    </xf>
    <xf numFmtId="0" fontId="28" fillId="0" borderId="0" xfId="2" applyFont="1" applyAlignment="1">
      <alignment horizontal="left" vertical="center"/>
    </xf>
    <xf numFmtId="0" fontId="29" fillId="0" borderId="0" xfId="2" applyFont="1"/>
    <xf numFmtId="0" fontId="28" fillId="0" borderId="0" xfId="2" applyFont="1" applyAlignment="1">
      <alignment horizontal="left" vertical="center"/>
    </xf>
    <xf numFmtId="0" fontId="28" fillId="0" borderId="25" xfId="2" applyFont="1" applyBorder="1" applyAlignment="1">
      <alignment horizontal="left" vertical="center"/>
    </xf>
    <xf numFmtId="0" fontId="28" fillId="0" borderId="0" xfId="2" applyFont="1"/>
    <xf numFmtId="0" fontId="28" fillId="0" borderId="0" xfId="2" applyFont="1" applyAlignment="1">
      <alignment horizontal="center" vertical="center"/>
    </xf>
    <xf numFmtId="0" fontId="7" fillId="0" borderId="4" xfId="2" applyFont="1" applyBorder="1" applyAlignment="1">
      <alignment vertical="center"/>
    </xf>
    <xf numFmtId="0" fontId="27" fillId="2" borderId="0" xfId="2" applyFont="1" applyFill="1" applyAlignment="1">
      <alignment horizontal="center"/>
    </xf>
    <xf numFmtId="0" fontId="27" fillId="0" borderId="0" xfId="2" applyFont="1" applyAlignment="1">
      <alignment horizontal="center"/>
    </xf>
    <xf numFmtId="0" fontId="7" fillId="0" borderId="4" xfId="2" applyFont="1" applyBorder="1" applyAlignment="1">
      <alignment vertical="center"/>
    </xf>
    <xf numFmtId="0" fontId="4" fillId="2" borderId="3" xfId="2" applyFont="1" applyFill="1" applyBorder="1"/>
    <xf numFmtId="0" fontId="4" fillId="2" borderId="2" xfId="2" applyFont="1" applyFill="1" applyBorder="1"/>
    <xf numFmtId="0" fontId="4" fillId="0" borderId="2" xfId="2" applyFont="1" applyBorder="1"/>
    <xf numFmtId="0" fontId="4" fillId="2" borderId="2" xfId="2" applyFont="1" applyFill="1" applyBorder="1" applyAlignment="1">
      <alignment horizontal="center"/>
    </xf>
    <xf numFmtId="0" fontId="4" fillId="0" borderId="2" xfId="2" applyFont="1" applyBorder="1" applyAlignment="1">
      <alignment horizontal="center"/>
    </xf>
    <xf numFmtId="0" fontId="4" fillId="0" borderId="1" xfId="2" applyFont="1" applyBorder="1"/>
    <xf numFmtId="0" fontId="6" fillId="2" borderId="0" xfId="2" applyFont="1" applyFill="1"/>
    <xf numFmtId="0" fontId="6" fillId="2" borderId="0" xfId="2" applyFont="1" applyFill="1" applyAlignment="1">
      <alignment horizontal="center"/>
    </xf>
    <xf numFmtId="0" fontId="5" fillId="0" borderId="0" xfId="2" applyFont="1" applyAlignment="1">
      <alignment horizontal="center"/>
    </xf>
    <xf numFmtId="0" fontId="14" fillId="6" borderId="0" xfId="2" applyFont="1" applyFill="1"/>
    <xf numFmtId="0" fontId="23" fillId="5" borderId="0" xfId="2" applyFont="1" applyFill="1" applyAlignment="1">
      <alignment horizontal="center" vertical="center"/>
    </xf>
    <xf numFmtId="0" fontId="33" fillId="10" borderId="0" xfId="2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center" vertical="center"/>
    </xf>
    <xf numFmtId="18" fontId="18" fillId="2" borderId="66" xfId="2" applyNumberFormat="1" applyFont="1" applyFill="1" applyBorder="1" applyAlignment="1">
      <alignment horizontal="center"/>
    </xf>
    <xf numFmtId="18" fontId="18" fillId="2" borderId="14" xfId="2" applyNumberFormat="1" applyFont="1" applyFill="1" applyBorder="1" applyAlignment="1">
      <alignment horizontal="center"/>
    </xf>
    <xf numFmtId="18" fontId="18" fillId="2" borderId="19" xfId="2" applyNumberFormat="1" applyFont="1" applyFill="1" applyBorder="1" applyAlignment="1">
      <alignment horizontal="center"/>
    </xf>
    <xf numFmtId="18" fontId="14" fillId="0" borderId="0" xfId="2" applyNumberFormat="1" applyFont="1"/>
    <xf numFmtId="0" fontId="51" fillId="0" borderId="0" xfId="4" applyFont="1" applyAlignment="1">
      <alignment horizontal="right"/>
    </xf>
  </cellXfs>
  <cellStyles count="8">
    <cellStyle name="Currency 2" xfId="6" xr:uid="{EA0A94BF-BC3E-46CA-AC1A-7269A7E6DF48}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4" xfId="5" xr:uid="{BD63229C-B300-4DD5-888B-1DED5BC767A3}"/>
    <cellStyle name="Percent" xfId="1" builtinId="5"/>
    <cellStyle name="Percent 2" xfId="7" xr:uid="{D09FA1AB-43EE-444D-8F35-2435D73BE368}"/>
  </cellStyles>
  <dxfs count="35">
    <dxf>
      <numFmt numFmtId="174" formatCode="[$€-2]\ #,##0.00"/>
    </dxf>
    <dxf>
      <numFmt numFmtId="175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numFmt numFmtId="175" formatCode="[$£-809]#,##0.00"/>
    </dxf>
    <dxf>
      <numFmt numFmtId="174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 tint="-4.9989318521683403E-2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1" tint="0.34998626667073579"/>
        </left>
        <right style="medium">
          <color theme="1" tint="0.34998626667073579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  <protection locked="0" hidden="0"/>
    </dxf>
    <dxf>
      <border>
        <top style="thin">
          <color theme="0" tint="-4.9989318521683403E-2"/>
        </top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theme="0" tint="-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A-487D-9E26-5AD133F0180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EA-487D-9E26-5AD133F018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2EA-487D-9E26-5AD133F0180F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0C-40CC-ACC3-37A08C9A7C65}"/>
              </c:ext>
            </c:extLst>
          </c:dPt>
          <c:val>
            <c:numRef>
              <c:f>'[1]HIDE CALCULATIONS'!$E$2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0C-40CC-ACC3-37A08C9A7C65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E0C-40CC-ACC3-37A08C9A7C65}"/>
              </c:ext>
            </c:extLst>
          </c:dPt>
          <c:val>
            <c:numRef>
              <c:f>'[1]HIDE CALCULATIONS'!$E$3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0C-40CC-ACC3-37A08C9A7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59B-4F19-BB75-9CD859FFD56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59B-4F19-BB75-9CD859FFD56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59B-4F19-BB75-9CD859FFD56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59B-4F19-BB75-9CD859FFD56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59B-4F19-BB75-9CD859FFD56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59B-4F19-BB75-9CD859FFD56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59B-4F19-BB75-9CD859FFD56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59B-4F19-BB75-9CD859FFD56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59B-4F19-BB75-9CD859FFD56C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59B-4F19-BB75-9CD859FFD56C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59B-4F19-BB75-9CD859FFD56C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59B-4F19-BB75-9CD859FFD56C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59B-4F19-BB75-9CD859FFD56C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59B-4F19-BB75-9CD859FFD56C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59B-4F19-BB75-9CD859FFD56C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59B-4F19-BB75-9CD859FFD56C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59B-4F19-BB75-9CD859FFD56C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59B-4F19-BB75-9CD859FFD56C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59B-4F19-BB75-9CD859FFD56C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59B-4F19-BB75-9CD859FFD56C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59B-4F19-BB75-9CD859FFD56C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59B-4F19-BB75-9CD859FFD56C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59B-4F19-BB75-9CD859FFD56C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59B-4F19-BB75-9CD859FFD56C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59B-4F19-BB75-9CD859FFD56C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59B-4F19-BB75-9CD859FFD56C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59B-4F19-BB75-9CD859FFD56C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59B-4F19-BB75-9CD859FFD56C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59B-4F19-BB75-9CD859FFD56C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59B-4F19-BB75-9CD859FFD56C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59B-4F19-BB75-9CD859FFD56C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59B-4F19-BB75-9CD859FFD56C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59B-4F19-BB75-9CD859FFD56C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59B-4F19-BB75-9CD859FFD56C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59B-4F19-BB75-9CD859FFD56C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59B-4F19-BB75-9CD859FFD56C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59B-4F19-BB75-9CD859FFD56C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59B-4F19-BB75-9CD859FFD56C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59B-4F19-BB75-9CD859FFD56C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59B-4F19-BB75-9CD859FFD56C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59B-4F19-BB75-9CD859FFD56C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59B-4F19-BB75-9CD859FFD56C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59B-4F19-BB75-9CD859FFD56C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59B-4F19-BB75-9CD859FFD56C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59B-4F19-BB75-9CD859FFD56C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59B-4F19-BB75-9CD859FFD56C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59B-4F19-BB75-9CD859FFD56C}"/>
              </c:ext>
            </c:extLst>
          </c:dPt>
          <c:cat>
            <c:strRef>
              <c:f>DataTable!$B$4:$B$20</c:f>
              <c:strCache>
                <c:ptCount val="14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13">
                  <c:v>MSE200</c:v>
                </c:pt>
              </c:strCache>
            </c:strRef>
          </c:cat>
          <c:val>
            <c:numRef>
              <c:f>DataTable!$E$4:$E$16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59B-4F19-BB75-9CD859FFD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47-4FD8-9098-540153E57601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47-4FD8-9098-540153E57601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47-4FD8-9098-540153E57601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47-4FD8-9098-540153E57601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B47-4FD8-9098-540153E57601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B47-4FD8-9098-540153E57601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B47-4FD8-9098-540153E57601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B47-4FD8-9098-540153E57601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B47-4FD8-9098-540153E57601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DB47-4FD8-9098-540153E57601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DB47-4FD8-9098-540153E57601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DB47-4FD8-9098-540153E57601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DB47-4FD8-9098-540153E57601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DB47-4FD8-9098-540153E57601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DB47-4FD8-9098-540153E57601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DB47-4FD8-9098-540153E57601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DB47-4FD8-9098-540153E57601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DB47-4FD8-9098-540153E57601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DB47-4FD8-9098-540153E57601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DB47-4FD8-9098-540153E57601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DB47-4FD8-9098-540153E57601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DB47-4FD8-9098-540153E57601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DB47-4FD8-9098-540153E57601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DB47-4FD8-9098-540153E57601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DB47-4FD8-9098-540153E57601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DB47-4FD8-9098-540153E57601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DB47-4FD8-9098-540153E57601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DB47-4FD8-9098-540153E57601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DB47-4FD8-9098-540153E57601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DB47-4FD8-9098-540153E57601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DB47-4FD8-9098-540153E57601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DB47-4FD8-9098-540153E57601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DB47-4FD8-9098-540153E57601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DB47-4FD8-9098-540153E57601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DB47-4FD8-9098-540153E57601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DB47-4FD8-9098-540153E57601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DB47-4FD8-9098-540153E57601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DB47-4FD8-9098-540153E57601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DB47-4FD8-9098-540153E57601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DB47-4FD8-9098-540153E57601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DB47-4FD8-9098-540153E57601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DB47-4FD8-9098-540153E57601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DB47-4FD8-9098-540153E57601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DB47-4FD8-9098-540153E57601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DB47-4FD8-9098-540153E57601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DB47-4FD8-9098-540153E57601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DB47-4FD8-9098-540153E57601}"/>
              </c:ext>
            </c:extLst>
          </c:dPt>
          <c:cat>
            <c:strRef>
              <c:f>DataTable!$B$4:$B$20</c:f>
              <c:strCache>
                <c:ptCount val="14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13">
                  <c:v>MSE200</c:v>
                </c:pt>
              </c:strCache>
            </c:strRef>
          </c:cat>
          <c:val>
            <c:numRef>
              <c:f>DataTable!$G$4:$G$16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DB47-4FD8-9098-540153E57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618-4512-8916-719ADBD75FD4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618-4512-8916-719ADBD75FD4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3.3909090909090907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18-4512-8916-719ADBD75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'[1]HIDE CALCULATIONS'!A17" lockText="1" noThreeD="1"/>
</file>

<file path=xl/ctrlProps/ctrlProp2.xml><?xml version="1.0" encoding="utf-8"?>
<formControlPr xmlns="http://schemas.microsoft.com/office/spreadsheetml/2009/9/main" objectType="CheckBox" fmlaLink="'[1]HIDE CALCULATIONS'!A18" lockText="1" noThreeD="1"/>
</file>

<file path=xl/ctrlProps/ctrlProp3.xml><?xml version="1.0" encoding="utf-8"?>
<formControlPr xmlns="http://schemas.microsoft.com/office/spreadsheetml/2009/9/main" objectType="CheckBox" fmlaLink="'[1]HIDE CALCULATIONS'!A19" lockText="1" noThreeD="1"/>
</file>

<file path=xl/ctrlProps/ctrlProp4.xml><?xml version="1.0" encoding="utf-8"?>
<formControlPr xmlns="http://schemas.microsoft.com/office/spreadsheetml/2009/9/main" objectType="CheckBox" fmlaLink="'[1]HIDE CALCULATIONS'!A20" lockText="1" noThreeD="1"/>
</file>

<file path=xl/ctrlProps/ctrlProp5.xml><?xml version="1.0" encoding="utf-8"?>
<formControlPr xmlns="http://schemas.microsoft.com/office/spreadsheetml/2009/9/main" objectType="CheckBox" fmlaLink="'[1]HIDE CALCULATIONS'!A21" lockText="1" noThreeD="1"/>
</file>

<file path=xl/ctrlProps/ctrlProp6.xml><?xml version="1.0" encoding="utf-8"?>
<formControlPr xmlns="http://schemas.microsoft.com/office/spreadsheetml/2009/9/main" objectType="CheckBox" fmlaLink="'[1]HIDE CALCULATIONS'!A22" lockText="1" noThreeD="1"/>
</file>

<file path=xl/ctrlProps/ctrlProp7.xml><?xml version="1.0" encoding="utf-8"?>
<formControlPr xmlns="http://schemas.microsoft.com/office/spreadsheetml/2009/9/main" objectType="CheckBox" fmlaLink="'[1]HIDE CALCULATIONS'!A23" lockText="1" noThreeD="1"/>
</file>

<file path=xl/ctrlProps/ctrlProp8.xml><?xml version="1.0" encoding="utf-8"?>
<formControlPr xmlns="http://schemas.microsoft.com/office/spreadsheetml/2009/9/main" objectType="CheckBox" fmlaLink="'[1]HIDE CALCULATIONS'!A24" lockText="1" noThreeD="1"/>
</file>

<file path=xl/ctrlProps/ctrlProp9.xml><?xml version="1.0" encoding="utf-8"?>
<formControlPr xmlns="http://schemas.microsoft.com/office/spreadsheetml/2009/9/main" objectType="CheckBox" fmlaLink="'[1]HIDE CALCULATIONS'!A25" lockText="1" noThreeD="1"/>
</file>

<file path=xl/ctrlProps/ctrlProp10.xml><?xml version="1.0" encoding="utf-8"?>
<formControlPr xmlns="http://schemas.microsoft.com/office/spreadsheetml/2009/9/main" objectType="CheckBox" fmlaLink="'[1]HIDE CALCULATIONS'!A26" lockText="1" noThreeD="1"/>
</file>

<file path=xl/ctrlProps/ctrlProp11.xml><?xml version="1.0" encoding="utf-8"?>
<formControlPr xmlns="http://schemas.microsoft.com/office/spreadsheetml/2009/9/main" objectType="CheckBox" fmlaLink="'[1]HIDE CALCULATIONS'!A27" lockText="1" noThreeD="1"/>
</file>

<file path=xl/ctrlProps/ctrlProp12.xml><?xml version="1.0" encoding="utf-8"?>
<formControlPr xmlns="http://schemas.microsoft.com/office/spreadsheetml/2009/9/main" objectType="CheckBox" fmlaLink="'[1]HIDE CALCULATIONS'!A28" lockText="1" noThreeD="1"/>
</file>

<file path=xl/ctrlProps/ctrlProp13.xml><?xml version="1.0" encoding="utf-8"?>
<formControlPr xmlns="http://schemas.microsoft.com/office/spreadsheetml/2009/9/main" objectType="CheckBox" fmlaLink="'[1]HIDE CALCULATIONS'!A29" lockText="1" noThreeD="1"/>
</file>

<file path=xl/ctrlProps/ctrlProp14.xml><?xml version="1.0" encoding="utf-8"?>
<formControlPr xmlns="http://schemas.microsoft.com/office/spreadsheetml/2009/9/main" objectType="CheckBox" fmlaLink="'[1]HIDE CALCULATIONS'!A30" lockText="1" noThreeD="1"/>
</file>

<file path=xl/ctrlProps/ctrlProp15.xml><?xml version="1.0" encoding="utf-8"?>
<formControlPr xmlns="http://schemas.microsoft.com/office/spreadsheetml/2009/9/main" objectType="CheckBox" fmlaLink="'[1]HIDE CALCULATIONS'!A31" lockText="1" noThreeD="1"/>
</file>

<file path=xl/ctrlProps/ctrlProp16.xml><?xml version="1.0" encoding="utf-8"?>
<formControlPr xmlns="http://schemas.microsoft.com/office/spreadsheetml/2009/9/main" objectType="CheckBox" fmlaLink="'[1]HIDE CALCULATIONS'!A32" lockText="1" noThreeD="1"/>
</file>

<file path=xl/ctrlProps/ctrlProp17.xml><?xml version="1.0" encoding="utf-8"?>
<formControlPr xmlns="http://schemas.microsoft.com/office/spreadsheetml/2009/9/main" objectType="CheckBox" fmlaLink="'[1]HIDE CALCULATIONS'!A33" lockText="1" noThreeD="1"/>
</file>

<file path=xl/ctrlProps/ctrlProp18.xml><?xml version="1.0" encoding="utf-8"?>
<formControlPr xmlns="http://schemas.microsoft.com/office/spreadsheetml/2009/9/main" objectType="CheckBox" fmlaLink="'[1]HIDE CALCULATIONS'!A35" lockText="1" noThreeD="1"/>
</file>

<file path=xl/ctrlProps/ctrlProp19.xml><?xml version="1.0" encoding="utf-8"?>
<formControlPr xmlns="http://schemas.microsoft.com/office/spreadsheetml/2009/9/main" objectType="CheckBox" fmlaLink="'[1]HIDE CALCULATIONS'!A38" lockText="1" noThreeD="1"/>
</file>

<file path=xl/ctrlProps/ctrlProp20.xml><?xml version="1.0" encoding="utf-8"?>
<formControlPr xmlns="http://schemas.microsoft.com/office/spreadsheetml/2009/9/main" objectType="CheckBox" fmlaLink="'[1]HIDE CALCULATIONS'!A39" lockText="1" noThreeD="1"/>
</file>

<file path=xl/ctrlProps/ctrlProp21.xml><?xml version="1.0" encoding="utf-8"?>
<formControlPr xmlns="http://schemas.microsoft.com/office/spreadsheetml/2009/9/main" objectType="CheckBox" fmlaLink="'[1]HIDE CALCULATIONS'!A41" lockText="1" noThreeD="1"/>
</file>

<file path=xl/ctrlProps/ctrlProp22.xml><?xml version="1.0" encoding="utf-8"?>
<formControlPr xmlns="http://schemas.microsoft.com/office/spreadsheetml/2009/9/main" objectType="CheckBox" fmlaLink="'[1]HIDE CALCULATIONS'!A43" lockText="1" noThreeD="1"/>
</file>

<file path=xl/ctrlProps/ctrlProp23.xml><?xml version="1.0" encoding="utf-8"?>
<formControlPr xmlns="http://schemas.microsoft.com/office/spreadsheetml/2009/9/main" objectType="CheckBox" fmlaLink="'[1]HIDE CALCULATIONS'!A44" lockText="1" noThreeD="1"/>
</file>

<file path=xl/ctrlProps/ctrlProp24.xml><?xml version="1.0" encoding="utf-8"?>
<formControlPr xmlns="http://schemas.microsoft.com/office/spreadsheetml/2009/9/main" objectType="CheckBox" fmlaLink="'[1]HIDE CALCULATIONS'!A45" lockText="1" noThreeD="1"/>
</file>

<file path=xl/ctrlProps/ctrlProp25.xml><?xml version="1.0" encoding="utf-8"?>
<formControlPr xmlns="http://schemas.microsoft.com/office/spreadsheetml/2009/9/main" objectType="CheckBox" fmlaLink="'[1]HIDE CALCULATIONS'!A46" lockText="1" noThreeD="1"/>
</file>

<file path=xl/ctrlProps/ctrlProp26.xml><?xml version="1.0" encoding="utf-8"?>
<formControlPr xmlns="http://schemas.microsoft.com/office/spreadsheetml/2009/9/main" objectType="CheckBox" fmlaLink="'[1]HIDE CALCULATIONS'!A47" lockText="1" noThreeD="1"/>
</file>

<file path=xl/ctrlProps/ctrlProp27.xml><?xml version="1.0" encoding="utf-8"?>
<formControlPr xmlns="http://schemas.microsoft.com/office/spreadsheetml/2009/9/main" objectType="CheckBox" fmlaLink="'[1]HIDE CALCULATIONS'!A48" lockText="1" noThreeD="1"/>
</file>

<file path=xl/ctrlProps/ctrlProp28.xml><?xml version="1.0" encoding="utf-8"?>
<formControlPr xmlns="http://schemas.microsoft.com/office/spreadsheetml/2009/9/main" objectType="CheckBox" fmlaLink="'[1]HIDE CALCULATIONS'!A49" lockText="1" noThreeD="1"/>
</file>

<file path=xl/ctrlProps/ctrlProp29.xml><?xml version="1.0" encoding="utf-8"?>
<formControlPr xmlns="http://schemas.microsoft.com/office/spreadsheetml/2009/9/main" objectType="CheckBox" fmlaLink="'[1]HIDE CALCULATIONS'!A50" lockText="1" noThreeD="1"/>
</file>

<file path=xl/ctrlProps/ctrlProp30.xml><?xml version="1.0" encoding="utf-8"?>
<formControlPr xmlns="http://schemas.microsoft.com/office/spreadsheetml/2009/9/main" objectType="CheckBox" fmlaLink="'[1]HIDE CALCULATIONS'!A51" lockText="1" noThreeD="1"/>
</file>

<file path=xl/ctrlProps/ctrlProp31.xml><?xml version="1.0" encoding="utf-8"?>
<formControlPr xmlns="http://schemas.microsoft.com/office/spreadsheetml/2009/9/main" objectType="CheckBox" fmlaLink="'[1]HIDE CALCULATIONS'!A52" lockText="1" noThreeD="1"/>
</file>

<file path=xl/ctrlProps/ctrlProp32.xml><?xml version="1.0" encoding="utf-8"?>
<formControlPr xmlns="http://schemas.microsoft.com/office/spreadsheetml/2009/9/main" objectType="CheckBox" fmlaLink="'[1]HIDE CALCULATIONS'!A53" lockText="1" noThreeD="1"/>
</file>

<file path=xl/ctrlProps/ctrlProp33.xml><?xml version="1.0" encoding="utf-8"?>
<formControlPr xmlns="http://schemas.microsoft.com/office/spreadsheetml/2009/9/main" objectType="CheckBox" fmlaLink="'[1]HIDE CALCULATIONS'!A54" lockText="1" noThreeD="1"/>
</file>

<file path=xl/ctrlProps/ctrlProp34.xml><?xml version="1.0" encoding="utf-8"?>
<formControlPr xmlns="http://schemas.microsoft.com/office/spreadsheetml/2009/9/main" objectType="CheckBox" fmlaLink="'[1]HIDE CALCULATIONS'!A55" lockText="1" noThreeD="1"/>
</file>

<file path=xl/ctrlProps/ctrlProp35.xml><?xml version="1.0" encoding="utf-8"?>
<formControlPr xmlns="http://schemas.microsoft.com/office/spreadsheetml/2009/9/main" objectType="CheckBox" fmlaLink="'[1]HIDE CALCULATIONS'!A56" lockText="1" noThreeD="1"/>
</file>

<file path=xl/ctrlProps/ctrlProp36.xml><?xml version="1.0" encoding="utf-8"?>
<formControlPr xmlns="http://schemas.microsoft.com/office/spreadsheetml/2009/9/main" objectType="CheckBox" fmlaLink="'[1]HIDE CALCULATIONS'!A57" lockText="1" noThreeD="1"/>
</file>

<file path=xl/ctrlProps/ctrlProp37.xml><?xml version="1.0" encoding="utf-8"?>
<formControlPr xmlns="http://schemas.microsoft.com/office/spreadsheetml/2009/9/main" objectType="CheckBox" fmlaLink="'[1]HIDE CALCULATIONS'!A58" lockText="1" noThreeD="1"/>
</file>

<file path=xl/ctrlProps/ctrlProp38.xml><?xml version="1.0" encoding="utf-8"?>
<formControlPr xmlns="http://schemas.microsoft.com/office/spreadsheetml/2009/9/main" objectType="CheckBox" fmlaLink="'[1]HIDE CALCULATIONS'!A59" lockText="1" noThreeD="1"/>
</file>

<file path=xl/ctrlProps/ctrlProp39.xml><?xml version="1.0" encoding="utf-8"?>
<formControlPr xmlns="http://schemas.microsoft.com/office/spreadsheetml/2009/9/main" objectType="CheckBox" fmlaLink="'[1]HIDE CALCULATIONS'!A60" lockText="1" noThreeD="1"/>
</file>

<file path=xl/ctrlProps/ctrlProp40.xml><?xml version="1.0" encoding="utf-8"?>
<formControlPr xmlns="http://schemas.microsoft.com/office/spreadsheetml/2009/9/main" objectType="CheckBox" fmlaLink="'[1]HIDE CALCULATIONS'!A61" lockText="1" noThreeD="1"/>
</file>

<file path=xl/ctrlProps/ctrlProp41.xml><?xml version="1.0" encoding="utf-8"?>
<formControlPr xmlns="http://schemas.microsoft.com/office/spreadsheetml/2009/9/main" objectType="CheckBox" fmlaLink="'[1]HIDE CALCULATIONS'!A62" lockText="1" noThreeD="1"/>
</file>

<file path=xl/ctrlProps/ctrlProp42.xml><?xml version="1.0" encoding="utf-8"?>
<formControlPr xmlns="http://schemas.microsoft.com/office/spreadsheetml/2009/9/main" objectType="CheckBox" fmlaLink="'[1]HIDE CALCULATIONS'!A63" lockText="1" noThreeD="1"/>
</file>

<file path=xl/ctrlProps/ctrlProp43.xml><?xml version="1.0" encoding="utf-8"?>
<formControlPr xmlns="http://schemas.microsoft.com/office/spreadsheetml/2009/9/main" objectType="CheckBox" fmlaLink="'[1]HIDE CALCULATIONS'!A64" lockText="1" noThreeD="1"/>
</file>

<file path=xl/ctrlProps/ctrlProp44.xml><?xml version="1.0" encoding="utf-8"?>
<formControlPr xmlns="http://schemas.microsoft.com/office/spreadsheetml/2009/9/main" objectType="CheckBox" fmlaLink="'[1]HIDE CALCULATIONS'!A65" lockText="1" noThreeD="1"/>
</file>

<file path=xl/ctrlProps/ctrlProp45.xml><?xml version="1.0" encoding="utf-8"?>
<formControlPr xmlns="http://schemas.microsoft.com/office/spreadsheetml/2009/9/main" objectType="CheckBox" fmlaLink="'[1]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2" name="Diagramm 9">
          <a:extLst>
            <a:ext uri="{FF2B5EF4-FFF2-40B4-BE49-F238E27FC236}">
              <a16:creationId xmlns:a16="http://schemas.microsoft.com/office/drawing/2014/main" id="{56B88729-50ED-4444-8176-370A66AA1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16</xdr:row>
          <xdr:rowOff>38100</xdr:rowOff>
        </xdr:from>
        <xdr:ext cx="295275" cy="180975"/>
        <xdr:sp macro="" textlink="">
          <xdr:nvSpPr>
            <xdr:cNvPr id="76801" name="Check Box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905A3E1-2343-4D1D-B388-B47CAB1B7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17</xdr:row>
          <xdr:rowOff>38100</xdr:rowOff>
        </xdr:from>
        <xdr:ext cx="295275" cy="180975"/>
        <xdr:sp macro="" textlink="">
          <xdr:nvSpPr>
            <xdr:cNvPr id="76802" name="Check Box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AE0930C0-F4B7-48C1-A3EB-AA811CDF7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18</xdr:row>
          <xdr:rowOff>38100</xdr:rowOff>
        </xdr:from>
        <xdr:ext cx="295275" cy="180975"/>
        <xdr:sp macro="" textlink="">
          <xdr:nvSpPr>
            <xdr:cNvPr id="76803" name="Check Box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B0A31312-D079-4084-A3D0-D68685480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19</xdr:row>
          <xdr:rowOff>38100</xdr:rowOff>
        </xdr:from>
        <xdr:ext cx="295275" cy="180975"/>
        <xdr:sp macro="" textlink="">
          <xdr:nvSpPr>
            <xdr:cNvPr id="76804" name="Check Box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8247131E-251B-46D9-809C-3CA8FE3A8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20</xdr:row>
          <xdr:rowOff>38100</xdr:rowOff>
        </xdr:from>
        <xdr:ext cx="295275" cy="180975"/>
        <xdr:sp macro="" textlink="">
          <xdr:nvSpPr>
            <xdr:cNvPr id="76805" name="Check Box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CB83510A-B974-421E-AC55-596D77C50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21</xdr:row>
          <xdr:rowOff>38100</xdr:rowOff>
        </xdr:from>
        <xdr:ext cx="295275" cy="180975"/>
        <xdr:sp macro="" textlink="">
          <xdr:nvSpPr>
            <xdr:cNvPr id="76806" name="Check Box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65FCD4CA-B80F-4737-B0EC-2CBE51EF9B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22</xdr:row>
          <xdr:rowOff>38100</xdr:rowOff>
        </xdr:from>
        <xdr:ext cx="295275" cy="180975"/>
        <xdr:sp macro="" textlink="">
          <xdr:nvSpPr>
            <xdr:cNvPr id="76807" name="Check Box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1B0689B-612D-4541-9FF3-1A7EA92FD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23</xdr:row>
          <xdr:rowOff>38100</xdr:rowOff>
        </xdr:from>
        <xdr:ext cx="295275" cy="180975"/>
        <xdr:sp macro="" textlink="">
          <xdr:nvSpPr>
            <xdr:cNvPr id="76808" name="Check Box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DE863D9-04D7-428F-A100-E89CE1150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24</xdr:row>
          <xdr:rowOff>38100</xdr:rowOff>
        </xdr:from>
        <xdr:ext cx="295275" cy="180975"/>
        <xdr:sp macro="" textlink="">
          <xdr:nvSpPr>
            <xdr:cNvPr id="76809" name="Check Box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F6D71E55-E839-468E-AA06-BC006438C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25</xdr:row>
          <xdr:rowOff>38100</xdr:rowOff>
        </xdr:from>
        <xdr:ext cx="295275" cy="180975"/>
        <xdr:sp macro="" textlink="">
          <xdr:nvSpPr>
            <xdr:cNvPr id="76810" name="Check Box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1A45A9B9-3EBB-43B7-A2AC-667732043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26</xdr:row>
          <xdr:rowOff>38100</xdr:rowOff>
        </xdr:from>
        <xdr:ext cx="295275" cy="180975"/>
        <xdr:sp macro="" textlink="">
          <xdr:nvSpPr>
            <xdr:cNvPr id="76811" name="Check Box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61828D85-AAC0-4E4F-9B4D-FB308AC9C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27</xdr:row>
          <xdr:rowOff>38100</xdr:rowOff>
        </xdr:from>
        <xdr:ext cx="295275" cy="180975"/>
        <xdr:sp macro="" textlink="">
          <xdr:nvSpPr>
            <xdr:cNvPr id="76812" name="Check Box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93C3A081-C5BD-4768-A127-9D2808796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28</xdr:row>
          <xdr:rowOff>38100</xdr:rowOff>
        </xdr:from>
        <xdr:ext cx="295275" cy="180975"/>
        <xdr:sp macro="" textlink="">
          <xdr:nvSpPr>
            <xdr:cNvPr id="76813" name="Check Box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7BD40B30-F110-426A-A183-4D4AE5862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29</xdr:row>
          <xdr:rowOff>38100</xdr:rowOff>
        </xdr:from>
        <xdr:ext cx="295275" cy="180975"/>
        <xdr:sp macro="" textlink="">
          <xdr:nvSpPr>
            <xdr:cNvPr id="76814" name="Check Box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CEDABDCB-668C-48EE-9F5A-EE7C3E1E3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30</xdr:row>
          <xdr:rowOff>38100</xdr:rowOff>
        </xdr:from>
        <xdr:ext cx="295275" cy="180975"/>
        <xdr:sp macro="" textlink="">
          <xdr:nvSpPr>
            <xdr:cNvPr id="76815" name="Check Box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16D0072D-B0E8-42E0-87F5-095460C5E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31</xdr:row>
          <xdr:rowOff>38100</xdr:rowOff>
        </xdr:from>
        <xdr:ext cx="295275" cy="180975"/>
        <xdr:sp macro="" textlink="">
          <xdr:nvSpPr>
            <xdr:cNvPr id="76816" name="Check Box 16" hidden="1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8DCE70F7-9852-4246-A47C-0EDD63DAB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32</xdr:row>
          <xdr:rowOff>38100</xdr:rowOff>
        </xdr:from>
        <xdr:ext cx="295275" cy="180975"/>
        <xdr:sp macro="" textlink="">
          <xdr:nvSpPr>
            <xdr:cNvPr id="76817" name="Check Box 17" hidden="1">
              <a:extLst>
                <a:ext uri="{63B3BB69-23CF-44E3-9099-C40C66FF867C}">
                  <a14:compatExt spid="_x0000_s76817"/>
                </a:ext>
                <a:ext uri="{FF2B5EF4-FFF2-40B4-BE49-F238E27FC236}">
                  <a16:creationId xmlns:a16="http://schemas.microsoft.com/office/drawing/2014/main" id="{48C52D56-09A8-45C0-8677-39C82FCB8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33</xdr:row>
          <xdr:rowOff>38100</xdr:rowOff>
        </xdr:from>
        <xdr:ext cx="295275" cy="180975"/>
        <xdr:sp macro="" textlink="">
          <xdr:nvSpPr>
            <xdr:cNvPr id="76818" name="Check Box 18" hidden="1">
              <a:extLst>
                <a:ext uri="{63B3BB69-23CF-44E3-9099-C40C66FF867C}">
                  <a14:compatExt spid="_x0000_s76818"/>
                </a:ext>
                <a:ext uri="{FF2B5EF4-FFF2-40B4-BE49-F238E27FC236}">
                  <a16:creationId xmlns:a16="http://schemas.microsoft.com/office/drawing/2014/main" id="{DAE836EF-9426-4D94-848B-450184B20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34</xdr:row>
          <xdr:rowOff>38100</xdr:rowOff>
        </xdr:from>
        <xdr:ext cx="295275" cy="180975"/>
        <xdr:sp macro="" textlink="">
          <xdr:nvSpPr>
            <xdr:cNvPr id="76819" name="Check Box 19" hidden="1">
              <a:extLst>
                <a:ext uri="{63B3BB69-23CF-44E3-9099-C40C66FF867C}">
                  <a14:compatExt spid="_x0000_s76819"/>
                </a:ext>
                <a:ext uri="{FF2B5EF4-FFF2-40B4-BE49-F238E27FC236}">
                  <a16:creationId xmlns:a16="http://schemas.microsoft.com/office/drawing/2014/main" id="{5B7EE741-85A1-4198-9509-113506B58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35</xdr:row>
          <xdr:rowOff>38100</xdr:rowOff>
        </xdr:from>
        <xdr:ext cx="295275" cy="180975"/>
        <xdr:sp macro="" textlink="">
          <xdr:nvSpPr>
            <xdr:cNvPr id="76820" name="Check Box 20" hidden="1">
              <a:extLst>
                <a:ext uri="{63B3BB69-23CF-44E3-9099-C40C66FF867C}">
                  <a14:compatExt spid="_x0000_s76820"/>
                </a:ext>
                <a:ext uri="{FF2B5EF4-FFF2-40B4-BE49-F238E27FC236}">
                  <a16:creationId xmlns:a16="http://schemas.microsoft.com/office/drawing/2014/main" id="{8F5D9B6D-89ED-4E78-B187-9C57B162F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36</xdr:row>
          <xdr:rowOff>38100</xdr:rowOff>
        </xdr:from>
        <xdr:ext cx="295275" cy="180975"/>
        <xdr:sp macro="" textlink="">
          <xdr:nvSpPr>
            <xdr:cNvPr id="76821" name="Check Box 21" hidden="1">
              <a:extLst>
                <a:ext uri="{63B3BB69-23CF-44E3-9099-C40C66FF867C}">
                  <a14:compatExt spid="_x0000_s76821"/>
                </a:ext>
                <a:ext uri="{FF2B5EF4-FFF2-40B4-BE49-F238E27FC236}">
                  <a16:creationId xmlns:a16="http://schemas.microsoft.com/office/drawing/2014/main" id="{6533F498-7FE6-471E-8310-AEB5E98FC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37</xdr:row>
          <xdr:rowOff>38100</xdr:rowOff>
        </xdr:from>
        <xdr:ext cx="295275" cy="180975"/>
        <xdr:sp macro="" textlink="">
          <xdr:nvSpPr>
            <xdr:cNvPr id="76822" name="Check Box 22" hidden="1">
              <a:extLst>
                <a:ext uri="{63B3BB69-23CF-44E3-9099-C40C66FF867C}">
                  <a14:compatExt spid="_x0000_s76822"/>
                </a:ext>
                <a:ext uri="{FF2B5EF4-FFF2-40B4-BE49-F238E27FC236}">
                  <a16:creationId xmlns:a16="http://schemas.microsoft.com/office/drawing/2014/main" id="{764051A6-1E60-4F78-93F8-FF060A3BC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38</xdr:row>
          <xdr:rowOff>38100</xdr:rowOff>
        </xdr:from>
        <xdr:ext cx="295275" cy="180975"/>
        <xdr:sp macro="" textlink="">
          <xdr:nvSpPr>
            <xdr:cNvPr id="76823" name="Check Box 23" hidden="1">
              <a:extLst>
                <a:ext uri="{63B3BB69-23CF-44E3-9099-C40C66FF867C}">
                  <a14:compatExt spid="_x0000_s76823"/>
                </a:ext>
                <a:ext uri="{FF2B5EF4-FFF2-40B4-BE49-F238E27FC236}">
                  <a16:creationId xmlns:a16="http://schemas.microsoft.com/office/drawing/2014/main" id="{CFD4E8A8-7467-40DF-A911-D6F61B417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39</xdr:row>
          <xdr:rowOff>38100</xdr:rowOff>
        </xdr:from>
        <xdr:ext cx="295275" cy="180975"/>
        <xdr:sp macro="" textlink="">
          <xdr:nvSpPr>
            <xdr:cNvPr id="76824" name="Check Box 24" hidden="1">
              <a:extLst>
                <a:ext uri="{63B3BB69-23CF-44E3-9099-C40C66FF867C}">
                  <a14:compatExt spid="_x0000_s76824"/>
                </a:ext>
                <a:ext uri="{FF2B5EF4-FFF2-40B4-BE49-F238E27FC236}">
                  <a16:creationId xmlns:a16="http://schemas.microsoft.com/office/drawing/2014/main" id="{11677F51-A774-4B1A-8D2C-52D7C9323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40</xdr:row>
          <xdr:rowOff>38100</xdr:rowOff>
        </xdr:from>
        <xdr:ext cx="295275" cy="180975"/>
        <xdr:sp macro="" textlink="">
          <xdr:nvSpPr>
            <xdr:cNvPr id="76825" name="Check Box 25" hidden="1">
              <a:extLst>
                <a:ext uri="{63B3BB69-23CF-44E3-9099-C40C66FF867C}">
                  <a14:compatExt spid="_x0000_s76825"/>
                </a:ext>
                <a:ext uri="{FF2B5EF4-FFF2-40B4-BE49-F238E27FC236}">
                  <a16:creationId xmlns:a16="http://schemas.microsoft.com/office/drawing/2014/main" id="{55B94178-0DFE-4593-81C5-E541237776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41</xdr:row>
          <xdr:rowOff>38100</xdr:rowOff>
        </xdr:from>
        <xdr:ext cx="295275" cy="180975"/>
        <xdr:sp macro="" textlink="">
          <xdr:nvSpPr>
            <xdr:cNvPr id="76826" name="Check Box 26" hidden="1">
              <a:extLst>
                <a:ext uri="{63B3BB69-23CF-44E3-9099-C40C66FF867C}">
                  <a14:compatExt spid="_x0000_s76826"/>
                </a:ext>
                <a:ext uri="{FF2B5EF4-FFF2-40B4-BE49-F238E27FC236}">
                  <a16:creationId xmlns:a16="http://schemas.microsoft.com/office/drawing/2014/main" id="{A242946A-D6A2-4D60-A72D-7939C319B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42</xdr:row>
          <xdr:rowOff>38100</xdr:rowOff>
        </xdr:from>
        <xdr:ext cx="295275" cy="180975"/>
        <xdr:sp macro="" textlink="">
          <xdr:nvSpPr>
            <xdr:cNvPr id="76827" name="Check Box 27" hidden="1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A9AB6AF9-3C05-4BA6-B323-9F4E3636B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43</xdr:row>
          <xdr:rowOff>38100</xdr:rowOff>
        </xdr:from>
        <xdr:ext cx="295275" cy="180975"/>
        <xdr:sp macro="" textlink="">
          <xdr:nvSpPr>
            <xdr:cNvPr id="76828" name="Check Box 28" hidden="1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B92BB90D-6B75-4FC4-8596-4FD24B500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44</xdr:row>
          <xdr:rowOff>38100</xdr:rowOff>
        </xdr:from>
        <xdr:ext cx="295275" cy="180975"/>
        <xdr:sp macro="" textlink="">
          <xdr:nvSpPr>
            <xdr:cNvPr id="76829" name="Check Box 29" hidden="1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832AE53B-0A48-4EAE-9E3B-1793C2230E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45</xdr:row>
          <xdr:rowOff>38100</xdr:rowOff>
        </xdr:from>
        <xdr:ext cx="295275" cy="180975"/>
        <xdr:sp macro="" textlink="">
          <xdr:nvSpPr>
            <xdr:cNvPr id="76830" name="Check Box 30" hidden="1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68FFD9B1-4963-46F1-87A5-E9FF3C0BE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46</xdr:row>
          <xdr:rowOff>38100</xdr:rowOff>
        </xdr:from>
        <xdr:ext cx="295275" cy="180975"/>
        <xdr:sp macro="" textlink="">
          <xdr:nvSpPr>
            <xdr:cNvPr id="76831" name="Check Box 31" hidden="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A87A13B8-B5A9-4236-9866-D38EBB9DF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47</xdr:row>
          <xdr:rowOff>38100</xdr:rowOff>
        </xdr:from>
        <xdr:ext cx="295275" cy="180975"/>
        <xdr:sp macro="" textlink="">
          <xdr:nvSpPr>
            <xdr:cNvPr id="76832" name="Check Box 32" hidden="1">
              <a:extLst>
                <a:ext uri="{63B3BB69-23CF-44E3-9099-C40C66FF867C}">
                  <a14:compatExt spid="_x0000_s76832"/>
                </a:ext>
                <a:ext uri="{FF2B5EF4-FFF2-40B4-BE49-F238E27FC236}">
                  <a16:creationId xmlns:a16="http://schemas.microsoft.com/office/drawing/2014/main" id="{2A6881DE-A11B-4EE6-9A1C-4229280FA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48</xdr:row>
          <xdr:rowOff>38100</xdr:rowOff>
        </xdr:from>
        <xdr:ext cx="295275" cy="180975"/>
        <xdr:sp macro="" textlink="">
          <xdr:nvSpPr>
            <xdr:cNvPr id="76833" name="Check Box 33" hidden="1">
              <a:extLst>
                <a:ext uri="{63B3BB69-23CF-44E3-9099-C40C66FF867C}">
                  <a14:compatExt spid="_x0000_s76833"/>
                </a:ext>
                <a:ext uri="{FF2B5EF4-FFF2-40B4-BE49-F238E27FC236}">
                  <a16:creationId xmlns:a16="http://schemas.microsoft.com/office/drawing/2014/main" id="{F6FF994A-A422-4BE0-A62E-0664F16C5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49</xdr:row>
          <xdr:rowOff>38100</xdr:rowOff>
        </xdr:from>
        <xdr:ext cx="295275" cy="180975"/>
        <xdr:sp macro="" textlink="">
          <xdr:nvSpPr>
            <xdr:cNvPr id="76834" name="Check Box 34" hidden="1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36FC93E2-84DA-4A89-B983-4C15C1339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50</xdr:row>
          <xdr:rowOff>38100</xdr:rowOff>
        </xdr:from>
        <xdr:ext cx="295275" cy="180975"/>
        <xdr:sp macro="" textlink="">
          <xdr:nvSpPr>
            <xdr:cNvPr id="76835" name="Check Box 35" hidden="1">
              <a:extLst>
                <a:ext uri="{63B3BB69-23CF-44E3-9099-C40C66FF867C}">
                  <a14:compatExt spid="_x0000_s76835"/>
                </a:ext>
                <a:ext uri="{FF2B5EF4-FFF2-40B4-BE49-F238E27FC236}">
                  <a16:creationId xmlns:a16="http://schemas.microsoft.com/office/drawing/2014/main" id="{326DB5A9-D57E-49D4-B5A6-774C9C7E2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51</xdr:row>
          <xdr:rowOff>38100</xdr:rowOff>
        </xdr:from>
        <xdr:ext cx="295275" cy="180975"/>
        <xdr:sp macro="" textlink="">
          <xdr:nvSpPr>
            <xdr:cNvPr id="76836" name="Check Box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90A3457D-398C-431F-B240-4F105D325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52</xdr:row>
          <xdr:rowOff>38100</xdr:rowOff>
        </xdr:from>
        <xdr:ext cx="295275" cy="180975"/>
        <xdr:sp macro="" textlink="">
          <xdr:nvSpPr>
            <xdr:cNvPr id="76837" name="Check Box 37" hidden="1">
              <a:extLst>
                <a:ext uri="{63B3BB69-23CF-44E3-9099-C40C66FF867C}">
                  <a14:compatExt spid="_x0000_s76837"/>
                </a:ext>
                <a:ext uri="{FF2B5EF4-FFF2-40B4-BE49-F238E27FC236}">
                  <a16:creationId xmlns:a16="http://schemas.microsoft.com/office/drawing/2014/main" id="{D76CC65B-AF07-4A0B-923B-0E67733DD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53</xdr:row>
          <xdr:rowOff>38100</xdr:rowOff>
        </xdr:from>
        <xdr:ext cx="295275" cy="180975"/>
        <xdr:sp macro="" textlink="">
          <xdr:nvSpPr>
            <xdr:cNvPr id="76838" name="Check Box 38" hidden="1">
              <a:extLst>
                <a:ext uri="{63B3BB69-23CF-44E3-9099-C40C66FF867C}">
                  <a14:compatExt spid="_x0000_s76838"/>
                </a:ext>
                <a:ext uri="{FF2B5EF4-FFF2-40B4-BE49-F238E27FC236}">
                  <a16:creationId xmlns:a16="http://schemas.microsoft.com/office/drawing/2014/main" id="{52D8A353-F3C1-4B2E-A0F6-E7160CC81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54</xdr:row>
          <xdr:rowOff>38100</xdr:rowOff>
        </xdr:from>
        <xdr:ext cx="295275" cy="180975"/>
        <xdr:sp macro="" textlink="">
          <xdr:nvSpPr>
            <xdr:cNvPr id="76839" name="Check Box 39" hidden="1">
              <a:extLst>
                <a:ext uri="{63B3BB69-23CF-44E3-9099-C40C66FF867C}">
                  <a14:compatExt spid="_x0000_s76839"/>
                </a:ext>
                <a:ext uri="{FF2B5EF4-FFF2-40B4-BE49-F238E27FC236}">
                  <a16:creationId xmlns:a16="http://schemas.microsoft.com/office/drawing/2014/main" id="{2DAF9212-2278-4FFD-BCEE-116F5918F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55</xdr:row>
          <xdr:rowOff>38100</xdr:rowOff>
        </xdr:from>
        <xdr:ext cx="295275" cy="180975"/>
        <xdr:sp macro="" textlink="">
          <xdr:nvSpPr>
            <xdr:cNvPr id="76840" name="Check Box 40" hidden="1">
              <a:extLst>
                <a:ext uri="{63B3BB69-23CF-44E3-9099-C40C66FF867C}">
                  <a14:compatExt spid="_x0000_s76840"/>
                </a:ext>
                <a:ext uri="{FF2B5EF4-FFF2-40B4-BE49-F238E27FC236}">
                  <a16:creationId xmlns:a16="http://schemas.microsoft.com/office/drawing/2014/main" id="{899ED6FF-523D-41AF-A152-C56CD876E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56</xdr:row>
          <xdr:rowOff>38100</xdr:rowOff>
        </xdr:from>
        <xdr:ext cx="295275" cy="180975"/>
        <xdr:sp macro="" textlink="">
          <xdr:nvSpPr>
            <xdr:cNvPr id="76841" name="Check Box 41" hidden="1">
              <a:extLst>
                <a:ext uri="{63B3BB69-23CF-44E3-9099-C40C66FF867C}">
                  <a14:compatExt spid="_x0000_s76841"/>
                </a:ext>
                <a:ext uri="{FF2B5EF4-FFF2-40B4-BE49-F238E27FC236}">
                  <a16:creationId xmlns:a16="http://schemas.microsoft.com/office/drawing/2014/main" id="{119F54D5-BE7E-4662-9B9A-9C7073D99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57</xdr:row>
          <xdr:rowOff>38100</xdr:rowOff>
        </xdr:from>
        <xdr:ext cx="295275" cy="180975"/>
        <xdr:sp macro="" textlink="">
          <xdr:nvSpPr>
            <xdr:cNvPr id="76842" name="Check Box 42" hidden="1">
              <a:extLst>
                <a:ext uri="{63B3BB69-23CF-44E3-9099-C40C66FF867C}">
                  <a14:compatExt spid="_x0000_s76842"/>
                </a:ext>
                <a:ext uri="{FF2B5EF4-FFF2-40B4-BE49-F238E27FC236}">
                  <a16:creationId xmlns:a16="http://schemas.microsoft.com/office/drawing/2014/main" id="{8700881F-474B-4989-BC40-D7E56E1EE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58</xdr:row>
          <xdr:rowOff>38100</xdr:rowOff>
        </xdr:from>
        <xdr:ext cx="295275" cy="180975"/>
        <xdr:sp macro="" textlink="">
          <xdr:nvSpPr>
            <xdr:cNvPr id="76843" name="Check Box 43" hidden="1">
              <a:extLst>
                <a:ext uri="{63B3BB69-23CF-44E3-9099-C40C66FF867C}">
                  <a14:compatExt spid="_x0000_s76843"/>
                </a:ext>
                <a:ext uri="{FF2B5EF4-FFF2-40B4-BE49-F238E27FC236}">
                  <a16:creationId xmlns:a16="http://schemas.microsoft.com/office/drawing/2014/main" id="{ACFCCD4D-4E73-4AE9-B31C-2AAB8FCE6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59</xdr:row>
          <xdr:rowOff>38100</xdr:rowOff>
        </xdr:from>
        <xdr:ext cx="295275" cy="180975"/>
        <xdr:sp macro="" textlink="">
          <xdr:nvSpPr>
            <xdr:cNvPr id="76844" name="Check Box 44" hidden="1">
              <a:extLst>
                <a:ext uri="{63B3BB69-23CF-44E3-9099-C40C66FF867C}">
                  <a14:compatExt spid="_x0000_s76844"/>
                </a:ext>
                <a:ext uri="{FF2B5EF4-FFF2-40B4-BE49-F238E27FC236}">
                  <a16:creationId xmlns:a16="http://schemas.microsoft.com/office/drawing/2014/main" id="{08B681AD-DAFD-48F7-BAC1-D090EE975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76200</xdr:colOff>
          <xdr:row>60</xdr:row>
          <xdr:rowOff>38100</xdr:rowOff>
        </xdr:from>
        <xdr:ext cx="295275" cy="180975"/>
        <xdr:sp macro="" textlink="">
          <xdr:nvSpPr>
            <xdr:cNvPr id="76845" name="Check Box 45" hidden="1">
              <a:extLst>
                <a:ext uri="{63B3BB69-23CF-44E3-9099-C40C66FF867C}">
                  <a14:compatExt spid="_x0000_s76845"/>
                </a:ext>
                <a:ext uri="{FF2B5EF4-FFF2-40B4-BE49-F238E27FC236}">
                  <a16:creationId xmlns:a16="http://schemas.microsoft.com/office/drawing/2014/main" id="{1EC3683F-5CD0-4AE7-B058-1961032D3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2</xdr:col>
      <xdr:colOff>10887</xdr:colOff>
      <xdr:row>10</xdr:row>
      <xdr:rowOff>0</xdr:rowOff>
    </xdr:from>
    <xdr:to>
      <xdr:col>5</xdr:col>
      <xdr:colOff>1088572</xdr:colOff>
      <xdr:row>11</xdr:row>
      <xdr:rowOff>206829</xdr:rowOff>
    </xdr:to>
    <xdr:graphicFrame macro="">
      <xdr:nvGraphicFramePr>
        <xdr:cNvPr id="48" name="Diagramm 10">
          <a:extLst>
            <a:ext uri="{FF2B5EF4-FFF2-40B4-BE49-F238E27FC236}">
              <a16:creationId xmlns:a16="http://schemas.microsoft.com/office/drawing/2014/main" id="{CF4FE927-1827-4194-A4F2-C6ABC8E05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289916</xdr:colOff>
      <xdr:row>14</xdr:row>
      <xdr:rowOff>123265</xdr:rowOff>
    </xdr:from>
    <xdr:to>
      <xdr:col>22</xdr:col>
      <xdr:colOff>724455</xdr:colOff>
      <xdr:row>14</xdr:row>
      <xdr:rowOff>2734748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F18FF444-5974-4342-9D7E-32A254FDAD2A}"/>
            </a:ext>
          </a:extLst>
        </xdr:cNvPr>
        <xdr:cNvGrpSpPr/>
      </xdr:nvGrpSpPr>
      <xdr:grpSpPr>
        <a:xfrm>
          <a:off x="5780798" y="3462618"/>
          <a:ext cx="7438216" cy="2611483"/>
          <a:chOff x="10807690" y="8748670"/>
          <a:chExt cx="12885362" cy="10487220"/>
        </a:xfrm>
      </xdr:grpSpPr>
      <xdr:graphicFrame macro="">
        <xdr:nvGraphicFramePr>
          <xdr:cNvPr id="51" name="Chart 50">
            <a:extLst>
              <a:ext uri="{FF2B5EF4-FFF2-40B4-BE49-F238E27FC236}">
                <a16:creationId xmlns:a16="http://schemas.microsoft.com/office/drawing/2014/main" id="{5073F5F8-76FF-447E-8930-74A5F3A0879B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2" name="TextBox 21">
            <a:extLst>
              <a:ext uri="{FF2B5EF4-FFF2-40B4-BE49-F238E27FC236}">
                <a16:creationId xmlns:a16="http://schemas.microsoft.com/office/drawing/2014/main" id="{D5252A47-DBFE-4628-834F-81F5A60DA4DE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177707</xdr:colOff>
      <xdr:row>14</xdr:row>
      <xdr:rowOff>2867359</xdr:rowOff>
    </xdr:from>
    <xdr:to>
      <xdr:col>22</xdr:col>
      <xdr:colOff>815634</xdr:colOff>
      <xdr:row>14</xdr:row>
      <xdr:rowOff>5096234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916AD57F-8B1A-46BF-B9EE-E22E5EB52387}"/>
            </a:ext>
          </a:extLst>
        </xdr:cNvPr>
        <xdr:cNvGrpSpPr/>
      </xdr:nvGrpSpPr>
      <xdr:grpSpPr>
        <a:xfrm>
          <a:off x="5668589" y="6206712"/>
          <a:ext cx="7641604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54" name="Rounded Rectangle 15">
            <a:extLst>
              <a:ext uri="{FF2B5EF4-FFF2-40B4-BE49-F238E27FC236}">
                <a16:creationId xmlns:a16="http://schemas.microsoft.com/office/drawing/2014/main" id="{096CA8C8-E5E1-4FCE-B0E4-1413CC39BF21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55" name="Chart 54">
            <a:extLst>
              <a:ext uri="{FF2B5EF4-FFF2-40B4-BE49-F238E27FC236}">
                <a16:creationId xmlns:a16="http://schemas.microsoft.com/office/drawing/2014/main" id="{889F589D-D713-465C-8B56-69FE8D8D82F6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6" name="TextBox 21">
            <a:extLst>
              <a:ext uri="{FF2B5EF4-FFF2-40B4-BE49-F238E27FC236}">
                <a16:creationId xmlns:a16="http://schemas.microsoft.com/office/drawing/2014/main" id="{D9290488-4C9D-4688-8C6D-4854D994C364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</xdr:col>
      <xdr:colOff>100853</xdr:colOff>
      <xdr:row>14</xdr:row>
      <xdr:rowOff>288277</xdr:rowOff>
    </xdr:from>
    <xdr:to>
      <xdr:col>10</xdr:col>
      <xdr:colOff>238914</xdr:colOff>
      <xdr:row>14</xdr:row>
      <xdr:rowOff>5147238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5F383CBE-E8C4-47A6-8528-6D63EE02B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302559</xdr:colOff>
      <xdr:row>3</xdr:row>
      <xdr:rowOff>56030</xdr:rowOff>
    </xdr:from>
    <xdr:to>
      <xdr:col>30</xdr:col>
      <xdr:colOff>467116</xdr:colOff>
      <xdr:row>12</xdr:row>
      <xdr:rowOff>207850</xdr:rowOff>
    </xdr:to>
    <xdr:sp macro="" textlink="">
      <xdr:nvSpPr>
        <xdr:cNvPr id="60" name="Rectangle: Rounded Corners 59">
          <a:extLst>
            <a:ext uri="{FF2B5EF4-FFF2-40B4-BE49-F238E27FC236}">
              <a16:creationId xmlns:a16="http://schemas.microsoft.com/office/drawing/2014/main" id="{73D12BD6-3272-4B7A-9A66-46B163A64402}"/>
            </a:ext>
          </a:extLst>
        </xdr:cNvPr>
        <xdr:cNvSpPr/>
      </xdr:nvSpPr>
      <xdr:spPr>
        <a:xfrm>
          <a:off x="13234147" y="705971"/>
          <a:ext cx="4960675" cy="239299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25</xdr:col>
      <xdr:colOff>424675</xdr:colOff>
      <xdr:row>3</xdr:row>
      <xdr:rowOff>128019</xdr:rowOff>
    </xdr:from>
    <xdr:to>
      <xdr:col>30</xdr:col>
      <xdr:colOff>345001</xdr:colOff>
      <xdr:row>12</xdr:row>
      <xdr:rowOff>85734</xdr:rowOff>
    </xdr:to>
    <xdr:sp macro="" textlink="$AG$5">
      <xdr:nvSpPr>
        <xdr:cNvPr id="61" name="Rectangle: Rounded Corners 60">
          <a:extLst>
            <a:ext uri="{FF2B5EF4-FFF2-40B4-BE49-F238E27FC236}">
              <a16:creationId xmlns:a16="http://schemas.microsoft.com/office/drawing/2014/main" id="{2647F6DF-FE45-41C4-9C87-504F54888113}"/>
            </a:ext>
          </a:extLst>
        </xdr:cNvPr>
        <xdr:cNvSpPr/>
      </xdr:nvSpPr>
      <xdr:spPr>
        <a:xfrm>
          <a:off x="13356263" y="777960"/>
          <a:ext cx="4716444" cy="219889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 </a:t>
          </a:fld>
          <a:r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t>I am feeling</a:t>
          </a:r>
          <a:r>
            <a:rPr lang="en-US" sz="5000" b="1" i="1" u="none" strike="noStrike" baseline="0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t> happy!</a:t>
          </a:r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14</xdr:row>
          <xdr:rowOff>1943100</xdr:rowOff>
        </xdr:from>
        <xdr:to>
          <xdr:col>28</xdr:col>
          <xdr:colOff>638176</xdr:colOff>
          <xdr:row>14</xdr:row>
          <xdr:rowOff>2771775</xdr:rowOff>
        </xdr:to>
        <xdr:sp macro="" textlink="">
          <xdr:nvSpPr>
            <xdr:cNvPr id="76848" name="Button 48" hidden="1">
              <a:extLst>
                <a:ext uri="{63B3BB69-23CF-44E3-9099-C40C66FF867C}">
                  <a14:compatExt spid="_x0000_s76848"/>
                </a:ext>
                <a:ext uri="{FF2B5EF4-FFF2-40B4-BE49-F238E27FC236}">
                  <a16:creationId xmlns:a16="http://schemas.microsoft.com/office/drawing/2014/main" id="{F6BD51D4-052C-490E-AC7F-16945D1C5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0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Reflect, Relax, and Recharge</a:t>
          </a: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846972" y="4279542"/>
          <a:ext cx="1153732" cy="1153732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B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C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D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E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buyuan/Downloads/MSE%20100%20TIME%20MANAGEMENT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IDE CALCULATIONS"/>
    </sheetNames>
    <sheetDataSet>
      <sheetData sheetId="0" refreshError="1"/>
      <sheetData sheetId="1">
        <row r="2">
          <cell r="E2">
            <v>11</v>
          </cell>
        </row>
        <row r="3">
          <cell r="E3">
            <v>4</v>
          </cell>
        </row>
        <row r="13">
          <cell r="B13">
            <v>10</v>
          </cell>
        </row>
        <row r="14">
          <cell r="B14">
            <v>2</v>
          </cell>
        </row>
        <row r="15">
          <cell r="B15">
            <v>6</v>
          </cell>
        </row>
        <row r="17">
          <cell r="A17" t="b">
            <v>0</v>
          </cell>
        </row>
        <row r="18">
          <cell r="A18" t="b">
            <v>0</v>
          </cell>
        </row>
        <row r="19">
          <cell r="A19" t="b">
            <v>0</v>
          </cell>
        </row>
        <row r="20">
          <cell r="A20" t="b">
            <v>0</v>
          </cell>
        </row>
        <row r="21">
          <cell r="A21" t="b">
            <v>0</v>
          </cell>
        </row>
        <row r="22">
          <cell r="A22" t="b">
            <v>0</v>
          </cell>
        </row>
        <row r="23">
          <cell r="A23" t="b">
            <v>0</v>
          </cell>
        </row>
        <row r="24">
          <cell r="A24" t="b">
            <v>0</v>
          </cell>
        </row>
        <row r="25">
          <cell r="A25" t="b">
            <v>0</v>
          </cell>
        </row>
        <row r="26">
          <cell r="A26" t="b">
            <v>0</v>
          </cell>
        </row>
        <row r="27">
          <cell r="A27" t="b">
            <v>0</v>
          </cell>
        </row>
        <row r="28">
          <cell r="A28" t="b">
            <v>0</v>
          </cell>
        </row>
        <row r="29">
          <cell r="A29" t="b">
            <v>0</v>
          </cell>
        </row>
        <row r="30">
          <cell r="A30" t="b">
            <v>0</v>
          </cell>
        </row>
        <row r="31">
          <cell r="A31" t="b">
            <v>0</v>
          </cell>
        </row>
        <row r="32">
          <cell r="A32" t="b">
            <v>0</v>
          </cell>
        </row>
        <row r="33">
          <cell r="A33" t="b">
            <v>0</v>
          </cell>
        </row>
        <row r="35">
          <cell r="A35" t="b">
            <v>0</v>
          </cell>
        </row>
        <row r="38">
          <cell r="A38" t="b">
            <v>0</v>
          </cell>
        </row>
        <row r="39">
          <cell r="A39" t="b">
            <v>0</v>
          </cell>
        </row>
        <row r="41">
          <cell r="A41" t="b">
            <v>0</v>
          </cell>
        </row>
        <row r="43">
          <cell r="A43" t="b">
            <v>0</v>
          </cell>
        </row>
        <row r="44">
          <cell r="A44" t="b">
            <v>0</v>
          </cell>
        </row>
        <row r="45">
          <cell r="A45" t="b">
            <v>0</v>
          </cell>
        </row>
        <row r="46">
          <cell r="A46" t="b">
            <v>0</v>
          </cell>
        </row>
        <row r="47">
          <cell r="A47" t="b">
            <v>0</v>
          </cell>
        </row>
        <row r="48">
          <cell r="A48" t="b">
            <v>0</v>
          </cell>
        </row>
        <row r="49">
          <cell r="A49" t="b">
            <v>0</v>
          </cell>
        </row>
        <row r="50">
          <cell r="A50" t="b">
            <v>0</v>
          </cell>
        </row>
        <row r="51">
          <cell r="A51" t="b">
            <v>0</v>
          </cell>
        </row>
        <row r="52">
          <cell r="A52" t="b">
            <v>0</v>
          </cell>
        </row>
        <row r="53">
          <cell r="A53" t="b">
            <v>0</v>
          </cell>
        </row>
        <row r="54">
          <cell r="A54" t="b">
            <v>0</v>
          </cell>
        </row>
        <row r="55">
          <cell r="A55" t="b">
            <v>0</v>
          </cell>
        </row>
        <row r="56">
          <cell r="A56" t="b">
            <v>0</v>
          </cell>
        </row>
        <row r="57">
          <cell r="A57" t="b">
            <v>0</v>
          </cell>
        </row>
        <row r="58">
          <cell r="A58" t="b">
            <v>0</v>
          </cell>
        </row>
        <row r="59">
          <cell r="A59" t="b">
            <v>0</v>
          </cell>
        </row>
        <row r="60">
          <cell r="A60" t="b">
            <v>0</v>
          </cell>
        </row>
        <row r="61">
          <cell r="A61" t="b">
            <v>0</v>
          </cell>
        </row>
        <row r="62">
          <cell r="A62" t="b">
            <v>0</v>
          </cell>
        </row>
        <row r="63">
          <cell r="A63" t="b">
            <v>0</v>
          </cell>
        </row>
        <row r="64">
          <cell r="A64" t="b">
            <v>0</v>
          </cell>
        </row>
        <row r="65">
          <cell r="A65" t="b">
            <v>0</v>
          </cell>
        </row>
        <row r="66">
          <cell r="A66" t="b">
            <v>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H16" totalsRowCount="1" headerRowDxfId="34" dataDxfId="32" totalsRowDxfId="30" headerRowBorderDxfId="33" tableBorderDxfId="31" totalsRowBorderDxfId="29">
  <tableColumns count="7">
    <tableColumn id="3" xr3:uid="{CF8775AA-9A58-D945-ACDE-06571320F4C8}" name="COURSE NAME" dataDxfId="28" totalsRowDxfId="27" dataCellStyle="Normal 4" totalsRowCellStyle="Normal 4"/>
    <tableColumn id="4" xr3:uid="{8217013E-E1BC-224B-BAB8-EBEFB59CBF80}" name="TERM NUMBER" dataDxfId="26" totalsRowDxfId="25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24" totalsRowDxfId="23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22" totalsRowDxfId="21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20" totalsRowDxfId="19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18" totalsRowDxfId="17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  <tableColumn id="2" xr3:uid="{A1104B9F-B734-4C75-9A7B-6D7F8D474CA2}" name="Column1" totalsRowLabel="Total" dataDxfId="16" totalsRowDxfId="1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5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E191F-380D-46BF-8E5E-C379DAA174F7}">
  <sheetPr codeName="Sheet17">
    <tabColor rgb="FFDDB7AB"/>
    <outlinePr summaryBelow="0" summaryRight="0"/>
  </sheetPr>
  <dimension ref="A1:AN62"/>
  <sheetViews>
    <sheetView showGridLines="0" tabSelected="1" zoomScale="85" zoomScaleNormal="85" workbookViewId="0">
      <selection activeCell="AB15" sqref="AB15"/>
    </sheetView>
  </sheetViews>
  <sheetFormatPr defaultColWidth="12.7109375" defaultRowHeight="15.75" customHeight="1" x14ac:dyDescent="0.2"/>
  <cols>
    <col min="1" max="1" width="1.42578125" style="143" customWidth="1"/>
    <col min="2" max="2" width="3" style="143" customWidth="1"/>
    <col min="3" max="3" width="7.140625" style="143" customWidth="1"/>
    <col min="4" max="4" width="10.140625" style="144" customWidth="1"/>
    <col min="5" max="5" width="9" style="144" customWidth="1"/>
    <col min="6" max="6" width="13.85546875" style="144" customWidth="1"/>
    <col min="7" max="7" width="3.85546875" style="144" customWidth="1"/>
    <col min="8" max="8" width="12.7109375" style="144" customWidth="1"/>
    <col min="9" max="9" width="15.140625" style="144" customWidth="1"/>
    <col min="10" max="10" width="5.85546875" style="144" customWidth="1"/>
    <col min="11" max="11" width="6.7109375" style="144" customWidth="1"/>
    <col min="12" max="12" width="9.7109375" style="144" customWidth="1"/>
    <col min="13" max="13" width="7.5703125" style="144" customWidth="1"/>
    <col min="14" max="14" width="10.7109375" style="296" customWidth="1"/>
    <col min="15" max="15" width="6" style="143" customWidth="1"/>
    <col min="16" max="16" width="13.140625" style="143" customWidth="1"/>
    <col min="17" max="17" width="4.85546875" style="143" customWidth="1"/>
    <col min="18" max="18" width="9.140625" style="143" customWidth="1"/>
    <col min="19" max="19" width="0.85546875" style="143" customWidth="1"/>
    <col min="20" max="20" width="12.7109375" style="143" customWidth="1"/>
    <col min="21" max="21" width="2.85546875" style="143" customWidth="1"/>
    <col min="22" max="22" width="20.7109375" style="143" customWidth="1"/>
    <col min="23" max="23" width="13" style="143" customWidth="1"/>
    <col min="24" max="24" width="3.7109375" style="143" customWidth="1"/>
    <col min="25" max="25" width="4.28515625" style="143" customWidth="1"/>
    <col min="26" max="26" width="9.7109375" style="143" customWidth="1"/>
    <col min="27" max="27" width="11.7109375" style="143" customWidth="1"/>
    <col min="28" max="28" width="15.140625" style="143" customWidth="1"/>
    <col min="29" max="29" width="17" style="143" customWidth="1"/>
    <col min="30" max="30" width="18.28515625" style="143" customWidth="1"/>
    <col min="31" max="16384" width="12.7109375" style="143"/>
  </cols>
  <sheetData>
    <row r="1" spans="1:40" ht="39.75" customHeight="1" thickBot="1" x14ac:dyDescent="0.35">
      <c r="A1" s="148"/>
      <c r="B1" s="290" t="s">
        <v>24</v>
      </c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8"/>
      <c r="Z1" s="286"/>
      <c r="AA1" s="287"/>
      <c r="AB1" s="287"/>
      <c r="AC1" s="287"/>
      <c r="AD1" s="286"/>
      <c r="AE1" s="286"/>
      <c r="AF1" s="286"/>
      <c r="AG1" s="286"/>
      <c r="AH1" s="286"/>
      <c r="AI1" s="286"/>
      <c r="AJ1" s="286"/>
      <c r="AK1" s="286"/>
      <c r="AL1" s="286"/>
      <c r="AM1" s="286"/>
      <c r="AN1" s="286"/>
    </row>
    <row r="2" spans="1:40" ht="3.75" customHeight="1" thickTop="1" x14ac:dyDescent="0.2">
      <c r="A2" s="145"/>
      <c r="B2" s="285"/>
      <c r="C2" s="282"/>
      <c r="D2" s="282"/>
      <c r="E2" s="282"/>
      <c r="F2" s="281"/>
      <c r="G2" s="281"/>
      <c r="H2" s="281"/>
      <c r="I2" s="281"/>
      <c r="J2" s="283"/>
      <c r="K2" s="283"/>
      <c r="L2" s="284"/>
      <c r="M2" s="283"/>
      <c r="N2" s="283"/>
      <c r="O2" s="281"/>
      <c r="P2" s="281"/>
      <c r="Q2" s="281"/>
      <c r="R2" s="282"/>
      <c r="S2" s="281"/>
      <c r="T2" s="281"/>
      <c r="U2" s="281"/>
      <c r="V2" s="281"/>
      <c r="W2" s="281"/>
      <c r="X2" s="280"/>
      <c r="Y2" s="148"/>
      <c r="Z2" s="145"/>
      <c r="AA2" s="197"/>
      <c r="AB2" s="197"/>
      <c r="AC2" s="197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</row>
    <row r="3" spans="1:40" ht="8.25" customHeight="1" x14ac:dyDescent="0.2">
      <c r="A3" s="145"/>
      <c r="B3" s="279"/>
      <c r="C3" s="267"/>
      <c r="D3" s="267"/>
      <c r="E3" s="267"/>
      <c r="F3" s="219"/>
      <c r="G3" s="220"/>
      <c r="H3" s="220"/>
      <c r="I3" s="220"/>
      <c r="J3" s="277"/>
      <c r="K3" s="277"/>
      <c r="L3" s="278"/>
      <c r="M3" s="277"/>
      <c r="N3" s="277"/>
      <c r="O3" s="212"/>
      <c r="P3" s="212"/>
      <c r="Q3" s="212"/>
      <c r="R3" s="212"/>
      <c r="S3" s="212"/>
      <c r="T3" s="212"/>
      <c r="U3" s="212"/>
      <c r="V3" s="212"/>
      <c r="W3" s="212"/>
      <c r="X3" s="198"/>
      <c r="Y3" s="148"/>
      <c r="Z3" s="148"/>
      <c r="AA3" s="148"/>
      <c r="AB3" s="197"/>
      <c r="AC3" s="197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</row>
    <row r="4" spans="1:40" ht="18.75" x14ac:dyDescent="0.3">
      <c r="A4" s="145"/>
      <c r="B4" s="276"/>
      <c r="C4" s="272" t="s">
        <v>0</v>
      </c>
      <c r="D4" s="271"/>
      <c r="E4" s="275"/>
      <c r="F4" s="274"/>
      <c r="G4" s="273"/>
      <c r="H4" s="272" t="s">
        <v>39</v>
      </c>
      <c r="I4" s="271"/>
      <c r="J4" s="271"/>
      <c r="K4" s="219"/>
      <c r="L4" s="270"/>
      <c r="M4" s="272" t="s">
        <v>1</v>
      </c>
      <c r="N4" s="272"/>
      <c r="O4" s="271"/>
      <c r="P4" s="271"/>
      <c r="Q4" s="219"/>
      <c r="R4" s="270" t="s">
        <v>2</v>
      </c>
      <c r="S4" s="270"/>
      <c r="T4" s="270"/>
      <c r="U4" s="212"/>
      <c r="V4" s="270" t="s">
        <v>3</v>
      </c>
      <c r="W4" s="270"/>
      <c r="X4" s="233"/>
      <c r="Y4" s="148"/>
      <c r="Z4" s="148"/>
      <c r="AA4" s="148"/>
      <c r="AB4" s="197"/>
      <c r="AC4" s="197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</row>
    <row r="5" spans="1:40" ht="10.5" customHeight="1" thickBot="1" x14ac:dyDescent="0.4">
      <c r="A5" s="148"/>
      <c r="B5" s="225"/>
      <c r="C5" s="269"/>
      <c r="D5" s="269"/>
      <c r="E5" s="268"/>
      <c r="F5" s="222"/>
      <c r="G5" s="236"/>
      <c r="H5" s="242"/>
      <c r="I5" s="267"/>
      <c r="J5" s="267"/>
      <c r="K5" s="267"/>
      <c r="L5" s="235"/>
      <c r="M5" s="235"/>
      <c r="N5" s="235"/>
      <c r="O5" s="214"/>
      <c r="P5" s="235"/>
      <c r="Q5" s="219"/>
      <c r="R5" s="235"/>
      <c r="S5" s="214"/>
      <c r="T5" s="235"/>
      <c r="U5" s="219"/>
      <c r="V5" s="219"/>
      <c r="W5" s="219"/>
      <c r="X5" s="233"/>
      <c r="Y5" s="148"/>
      <c r="Z5" s="266"/>
      <c r="AA5" s="266"/>
      <c r="AB5" s="232"/>
      <c r="AC5" s="232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</row>
    <row r="6" spans="1:40" ht="32.1" customHeight="1" thickBot="1" x14ac:dyDescent="0.3">
      <c r="A6" s="145"/>
      <c r="B6" s="225"/>
      <c r="C6" s="219"/>
      <c r="D6" s="265">
        <f>COUNTIF(I17:I61,"OPEN")</f>
        <v>13</v>
      </c>
      <c r="E6" s="265">
        <f>COUNTIF(I17:I61,"DONE")</f>
        <v>4</v>
      </c>
      <c r="F6" s="265">
        <f>COUNTIF(I17:I61,"IN_PROGESS")</f>
        <v>0</v>
      </c>
      <c r="G6" s="260"/>
      <c r="H6" s="264">
        <f>COUNTIF(I17:I61,"IN_PROGRESS")</f>
        <v>1</v>
      </c>
      <c r="I6" s="264">
        <f>COUNTIF(I17:I61,"ON_HOLD")</f>
        <v>3</v>
      </c>
      <c r="J6" s="264">
        <f>COUNTIF(I17:I61,"CANCELLED")</f>
        <v>1</v>
      </c>
      <c r="K6" s="229"/>
      <c r="L6" s="214"/>
      <c r="M6" s="246">
        <f ca="1">SUM(AA:AA)</f>
        <v>7</v>
      </c>
      <c r="N6" s="291"/>
      <c r="O6" s="219"/>
      <c r="P6" s="4">
        <f ca="1">IFERROR(M6/(M$6+M$9+M$12),"")</f>
        <v>0.41176470588235292</v>
      </c>
      <c r="Q6" s="212"/>
      <c r="R6" s="227">
        <f>'[1]HIDE CALCULATIONS'!B15</f>
        <v>6</v>
      </c>
      <c r="S6" s="219"/>
      <c r="T6" s="4">
        <f>IFERROR(R6/(R$6+R$9+R$12),"")</f>
        <v>0.33333333333333331</v>
      </c>
      <c r="U6" s="212"/>
      <c r="V6" s="263" t="s">
        <v>43</v>
      </c>
      <c r="W6" s="250">
        <f ca="1">TODAY()</f>
        <v>45629</v>
      </c>
      <c r="X6" s="233"/>
      <c r="Y6" s="148"/>
      <c r="Z6" s="262"/>
      <c r="AA6" s="211"/>
      <c r="AB6" s="197"/>
      <c r="AC6" s="197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</row>
    <row r="7" spans="1:40" ht="18.75" customHeight="1" thickBot="1" x14ac:dyDescent="0.55000000000000004">
      <c r="A7" s="145"/>
      <c r="B7" s="225"/>
      <c r="C7" s="219"/>
      <c r="D7" s="242"/>
      <c r="E7" s="261"/>
      <c r="F7" s="261"/>
      <c r="G7" s="260"/>
      <c r="H7" s="229"/>
      <c r="I7" s="229"/>
      <c r="J7" s="229"/>
      <c r="K7" s="229"/>
      <c r="L7" s="218"/>
      <c r="M7" s="259" t="s">
        <v>31</v>
      </c>
      <c r="N7" s="259"/>
      <c r="O7" s="229"/>
      <c r="P7" s="213"/>
      <c r="Q7" s="212"/>
      <c r="R7" s="235" t="s">
        <v>35</v>
      </c>
      <c r="S7" s="214"/>
      <c r="T7" s="213"/>
      <c r="U7" s="212"/>
      <c r="V7" s="258"/>
      <c r="W7" s="212"/>
      <c r="X7" s="198"/>
      <c r="Y7" s="148"/>
      <c r="Z7" s="257"/>
      <c r="AA7" s="257"/>
      <c r="AB7" s="197"/>
      <c r="AC7" s="197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</row>
    <row r="8" spans="1:40" ht="19.5" thickBot="1" x14ac:dyDescent="0.3">
      <c r="A8" s="148"/>
      <c r="B8" s="225"/>
      <c r="C8" s="256"/>
      <c r="D8" s="255" t="s">
        <v>25</v>
      </c>
      <c r="E8" s="255" t="s">
        <v>6</v>
      </c>
      <c r="F8" s="255" t="s">
        <v>7</v>
      </c>
      <c r="G8" s="254"/>
      <c r="H8" s="253" t="s">
        <v>40</v>
      </c>
      <c r="I8" s="252" t="s">
        <v>41</v>
      </c>
      <c r="J8" s="251" t="s">
        <v>42</v>
      </c>
      <c r="K8" s="229"/>
      <c r="L8" s="235"/>
      <c r="M8" s="235"/>
      <c r="N8" s="235"/>
      <c r="O8" s="214"/>
      <c r="P8" s="235"/>
      <c r="Q8" s="219"/>
      <c r="R8" s="235"/>
      <c r="S8" s="214"/>
      <c r="T8" s="235"/>
      <c r="U8" s="219"/>
      <c r="V8" s="241" t="s">
        <v>37</v>
      </c>
      <c r="W8" s="250">
        <f>IF(COUNT(K17:K61)=0,"",_xlfn.MAXIFS(K17:K61,I17:I61,"&lt;&gt;DONE",I17:I61,"&lt;&gt;CANCELLED"))</f>
        <v>45646</v>
      </c>
      <c r="X8" s="233"/>
      <c r="Y8" s="148"/>
      <c r="Z8" s="148"/>
      <c r="AA8" s="148"/>
      <c r="AB8" s="232"/>
      <c r="AC8" s="232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</row>
    <row r="9" spans="1:40" ht="18.75" customHeight="1" thickBot="1" x14ac:dyDescent="0.3">
      <c r="A9" s="145"/>
      <c r="B9" s="225"/>
      <c r="C9" s="242"/>
      <c r="D9" s="242"/>
      <c r="E9" s="242"/>
      <c r="F9" s="242"/>
      <c r="G9" s="249"/>
      <c r="H9" s="248"/>
      <c r="I9" s="247"/>
      <c r="J9" s="229"/>
      <c r="K9" s="229"/>
      <c r="L9" s="214"/>
      <c r="M9" s="246">
        <f ca="1">IF(W10="",0,SUM(AC:AC))</f>
        <v>2</v>
      </c>
      <c r="N9" s="291"/>
      <c r="O9" s="219"/>
      <c r="P9" s="4">
        <f ca="1">IFERROR(M9/(M$6+M$9+M$12),"")</f>
        <v>0.11764705882352941</v>
      </c>
      <c r="Q9" s="212"/>
      <c r="R9" s="227">
        <f>'[1]HIDE CALCULATIONS'!B14</f>
        <v>2</v>
      </c>
      <c r="S9" s="219"/>
      <c r="T9" s="4">
        <f>IFERROR(R9/(R$6+R$9+R$12),"")</f>
        <v>0.1111111111111111</v>
      </c>
      <c r="U9" s="212"/>
      <c r="V9" s="245"/>
      <c r="W9" s="244"/>
      <c r="X9" s="198"/>
      <c r="Y9" s="243"/>
      <c r="Z9" s="148"/>
      <c r="AA9" s="148"/>
      <c r="AB9" s="197"/>
      <c r="AC9" s="197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</row>
    <row r="10" spans="1:40" ht="21.75" customHeight="1" thickBot="1" x14ac:dyDescent="0.3">
      <c r="A10" s="145"/>
      <c r="B10" s="225"/>
      <c r="C10" s="242"/>
      <c r="D10" s="237"/>
      <c r="E10" s="237"/>
      <c r="F10" s="237"/>
      <c r="G10" s="221"/>
      <c r="H10" s="230"/>
      <c r="I10" s="229"/>
      <c r="J10" s="229"/>
      <c r="K10" s="229"/>
      <c r="L10" s="218"/>
      <c r="M10" s="215" t="s">
        <v>33</v>
      </c>
      <c r="N10" s="215"/>
      <c r="O10" s="214"/>
      <c r="P10" s="217"/>
      <c r="Q10" s="216"/>
      <c r="R10" s="215" t="s">
        <v>34</v>
      </c>
      <c r="S10" s="214"/>
      <c r="T10" s="213"/>
      <c r="U10" s="212"/>
      <c r="V10" s="241" t="s">
        <v>38</v>
      </c>
      <c r="W10" s="240">
        <v>3</v>
      </c>
      <c r="X10" s="198"/>
      <c r="Y10" s="148"/>
      <c r="Z10" s="239"/>
      <c r="AA10" s="238"/>
      <c r="AB10" s="197"/>
      <c r="AC10" s="197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</row>
    <row r="11" spans="1:40" ht="18.75" customHeight="1" thickBot="1" x14ac:dyDescent="0.3">
      <c r="A11" s="148"/>
      <c r="B11" s="225"/>
      <c r="C11" s="237"/>
      <c r="D11" s="231"/>
      <c r="E11" s="231"/>
      <c r="F11" s="231"/>
      <c r="G11" s="236"/>
      <c r="H11" s="230"/>
      <c r="I11" s="229"/>
      <c r="J11" s="229"/>
      <c r="K11" s="229"/>
      <c r="L11" s="214"/>
      <c r="M11" s="214"/>
      <c r="N11" s="214"/>
      <c r="O11" s="228"/>
      <c r="P11" s="215"/>
      <c r="Q11" s="228"/>
      <c r="R11" s="214"/>
      <c r="S11" s="219"/>
      <c r="T11" s="235"/>
      <c r="U11" s="219"/>
      <c r="V11" s="234" t="s">
        <v>49</v>
      </c>
      <c r="W11" s="234"/>
      <c r="X11" s="233"/>
      <c r="Y11" s="148"/>
      <c r="Z11" s="211"/>
      <c r="AA11" s="211"/>
      <c r="AB11" s="232"/>
      <c r="AC11" s="232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</row>
    <row r="12" spans="1:40" ht="18.75" customHeight="1" thickBot="1" x14ac:dyDescent="0.3">
      <c r="A12" s="145"/>
      <c r="B12" s="225"/>
      <c r="C12" s="231"/>
      <c r="D12" s="231"/>
      <c r="E12" s="231"/>
      <c r="F12" s="231"/>
      <c r="G12" s="221"/>
      <c r="H12" s="230"/>
      <c r="I12" s="229"/>
      <c r="J12" s="229"/>
      <c r="K12" s="229"/>
      <c r="L12" s="214"/>
      <c r="M12" s="227">
        <f ca="1">IF(W10="",0,SUM(AB:AB)-M9-M6)</f>
        <v>8</v>
      </c>
      <c r="N12" s="292"/>
      <c r="O12" s="228"/>
      <c r="P12" s="4">
        <f ca="1">IFERROR(M12/(M$6+M$9+M$12),"")</f>
        <v>0.47058823529411764</v>
      </c>
      <c r="Q12" s="216"/>
      <c r="R12" s="227">
        <f>'[1]HIDE CALCULATIONS'!B13</f>
        <v>10</v>
      </c>
      <c r="S12" s="219"/>
      <c r="T12" s="4">
        <f>IFERROR(R12/(R$6+R$9+R$12),"")</f>
        <v>0.55555555555555558</v>
      </c>
      <c r="U12" s="212"/>
      <c r="V12" s="226"/>
      <c r="W12" s="226"/>
      <c r="X12" s="198"/>
      <c r="Y12" s="148"/>
      <c r="Z12" s="211"/>
      <c r="AA12" s="211"/>
      <c r="AB12" s="197"/>
      <c r="AC12" s="197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145"/>
    </row>
    <row r="13" spans="1:40" ht="24" customHeight="1" x14ac:dyDescent="0.25">
      <c r="A13" s="145"/>
      <c r="B13" s="225"/>
      <c r="C13" s="224">
        <f>IFERROR(E6/(D6+E6+F6),0)</f>
        <v>0.23529411764705882</v>
      </c>
      <c r="D13" s="223" t="s">
        <v>10</v>
      </c>
      <c r="E13" s="223"/>
      <c r="F13" s="222"/>
      <c r="G13" s="221"/>
      <c r="H13" s="220"/>
      <c r="I13" s="219"/>
      <c r="J13" s="219"/>
      <c r="K13" s="219"/>
      <c r="L13" s="218"/>
      <c r="M13" s="215" t="s">
        <v>32</v>
      </c>
      <c r="N13" s="215"/>
      <c r="O13" s="214"/>
      <c r="P13" s="217"/>
      <c r="Q13" s="216"/>
      <c r="R13" s="215" t="s">
        <v>36</v>
      </c>
      <c r="S13" s="214"/>
      <c r="T13" s="213"/>
      <c r="U13" s="212"/>
      <c r="V13" s="212"/>
      <c r="W13" s="212"/>
      <c r="X13" s="198"/>
      <c r="Y13" s="148"/>
      <c r="Z13" s="211"/>
      <c r="AA13" s="211"/>
      <c r="AB13" s="197"/>
      <c r="AC13" s="197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N13" s="145"/>
    </row>
    <row r="14" spans="1:40" ht="11.25" customHeight="1" thickBot="1" x14ac:dyDescent="0.25">
      <c r="A14" s="145"/>
      <c r="B14" s="210"/>
      <c r="C14" s="209"/>
      <c r="D14" s="209"/>
      <c r="E14" s="209"/>
      <c r="F14" s="209"/>
      <c r="G14" s="208"/>
      <c r="H14" s="208"/>
      <c r="I14" s="208"/>
      <c r="J14" s="207"/>
      <c r="K14" s="207"/>
      <c r="L14" s="206"/>
      <c r="M14" s="205"/>
      <c r="N14" s="205"/>
      <c r="O14" s="204"/>
      <c r="P14" s="204"/>
      <c r="Q14" s="203"/>
      <c r="R14" s="203"/>
      <c r="S14" s="203"/>
      <c r="T14" s="203"/>
      <c r="U14" s="203"/>
      <c r="V14" s="203"/>
      <c r="W14" s="203"/>
      <c r="X14" s="202"/>
      <c r="Y14" s="148"/>
      <c r="Z14" s="145"/>
      <c r="AA14" s="197"/>
      <c r="AB14" s="197"/>
      <c r="AC14" s="197"/>
      <c r="AD14" s="145"/>
      <c r="AE14" s="145"/>
      <c r="AF14" s="145"/>
      <c r="AG14" s="145"/>
      <c r="AH14" s="145"/>
      <c r="AI14" s="145"/>
      <c r="AJ14" s="145"/>
      <c r="AK14" s="145"/>
      <c r="AL14" s="145"/>
      <c r="AM14" s="145"/>
      <c r="AN14" s="145"/>
    </row>
    <row r="15" spans="1:40" ht="409.5" customHeight="1" thickTop="1" thickBot="1" x14ac:dyDescent="0.25">
      <c r="A15" s="145"/>
      <c r="B15" s="201"/>
      <c r="C15" s="199"/>
      <c r="D15" s="199"/>
      <c r="E15" s="199"/>
      <c r="F15" s="199"/>
      <c r="G15" s="199"/>
      <c r="H15" s="199"/>
      <c r="I15" s="199"/>
      <c r="J15" s="199"/>
      <c r="K15" s="199"/>
      <c r="L15" s="200"/>
      <c r="M15" s="199"/>
      <c r="N15" s="199"/>
      <c r="O15" s="199"/>
      <c r="P15" s="199"/>
      <c r="Q15" s="145"/>
      <c r="R15" s="145"/>
      <c r="S15" s="145"/>
      <c r="T15" s="145"/>
      <c r="U15" s="145"/>
      <c r="V15" s="145"/>
      <c r="W15" s="145"/>
      <c r="X15" s="198"/>
      <c r="Y15" s="148"/>
      <c r="Z15" s="145"/>
      <c r="AA15" s="197"/>
      <c r="AB15" s="197"/>
      <c r="AC15" s="197"/>
      <c r="AD15" s="145"/>
      <c r="AE15" s="145"/>
      <c r="AF15" s="145"/>
      <c r="AG15" s="145"/>
      <c r="AH15" s="145"/>
      <c r="AI15" s="145"/>
      <c r="AJ15" s="145"/>
      <c r="AK15" s="145"/>
      <c r="AL15" s="145"/>
      <c r="AM15" s="145"/>
      <c r="AN15" s="145"/>
    </row>
    <row r="16" spans="1:40" ht="14.25" thickTop="1" thickBot="1" x14ac:dyDescent="0.25">
      <c r="A16" s="145"/>
      <c r="B16" s="196"/>
      <c r="C16" s="193"/>
      <c r="D16" s="195" t="s">
        <v>27</v>
      </c>
      <c r="E16" s="194"/>
      <c r="F16" s="194"/>
      <c r="G16" s="193"/>
      <c r="H16" s="193" t="s">
        <v>28</v>
      </c>
      <c r="I16" s="195" t="s">
        <v>29</v>
      </c>
      <c r="J16" s="194"/>
      <c r="K16" s="193" t="s">
        <v>30</v>
      </c>
      <c r="L16" s="193"/>
      <c r="M16" s="193" t="s">
        <v>54</v>
      </c>
      <c r="N16" s="193"/>
      <c r="O16" s="192" t="s">
        <v>13</v>
      </c>
      <c r="P16" s="192"/>
      <c r="Q16" s="192"/>
      <c r="R16" s="192"/>
      <c r="S16" s="192"/>
      <c r="T16" s="192"/>
      <c r="U16" s="192"/>
      <c r="V16" s="192"/>
      <c r="W16" s="192"/>
      <c r="X16" s="191"/>
      <c r="Y16" s="190"/>
      <c r="Z16" s="145"/>
      <c r="AA16" s="189" t="s">
        <v>14</v>
      </c>
      <c r="AB16" s="189" t="s">
        <v>15</v>
      </c>
      <c r="AC16" s="189" t="s">
        <v>16</v>
      </c>
      <c r="AD16" s="189" t="s">
        <v>21</v>
      </c>
      <c r="AE16" s="145"/>
      <c r="AF16" s="145"/>
      <c r="AG16" s="145"/>
      <c r="AH16" s="145"/>
      <c r="AI16" s="145"/>
      <c r="AJ16" s="145"/>
      <c r="AK16" s="145"/>
      <c r="AL16" s="145"/>
      <c r="AM16" s="145"/>
      <c r="AN16" s="145"/>
    </row>
    <row r="17" spans="1:40" ht="21.75" customHeight="1" thickTop="1" x14ac:dyDescent="0.25">
      <c r="A17" s="146"/>
      <c r="B17" s="170"/>
      <c r="C17" s="169"/>
      <c r="D17" s="188" t="s">
        <v>26</v>
      </c>
      <c r="E17" s="168"/>
      <c r="F17" s="168"/>
      <c r="G17" s="164"/>
      <c r="H17" s="167" t="s">
        <v>4</v>
      </c>
      <c r="I17" s="167" t="s">
        <v>5</v>
      </c>
      <c r="J17" s="166" t="str" cm="1">
        <f t="array" ref="J17">IFERROR(_xlfn.IFS(I17="DONE","✓",I17="OPEN","U",I17="IN_PROGRESS","&gt;",I17="CANCELLED","X",I17="ON_HOLD","H"),"")</f>
        <v>U</v>
      </c>
      <c r="K17" s="187">
        <v>45646</v>
      </c>
      <c r="L17" s="186"/>
      <c r="M17" s="163">
        <f ca="1">IF(K17="","",_xlfn.DAYS(K17,TODAY()))</f>
        <v>17</v>
      </c>
      <c r="N17" s="293">
        <v>0.79166666666666663</v>
      </c>
      <c r="O17" s="173" t="s">
        <v>150</v>
      </c>
      <c r="P17" s="172"/>
      <c r="Q17" s="172"/>
      <c r="R17" s="172"/>
      <c r="S17" s="172"/>
      <c r="T17" s="172"/>
      <c r="U17" s="172"/>
      <c r="V17" s="172"/>
      <c r="W17" s="172"/>
      <c r="X17" s="171"/>
      <c r="Y17" s="174"/>
      <c r="Z17" s="146"/>
      <c r="AA17" s="147">
        <f ca="1">IF(AND(I17&lt;&gt;"DONE",I17&lt;&gt;"CANCELLED",M17&lt;0),1,0)</f>
        <v>0</v>
      </c>
      <c r="AB17" s="147">
        <f ca="1">IF(AND(I17&lt;&gt;"DONE",I17&lt;&gt;"CANCELLED",M17&lt;&gt;""),1,0)</f>
        <v>1</v>
      </c>
      <c r="AC17" s="147">
        <f ca="1">IF(AND(I17&lt;&gt;"DONE",I17&lt;&gt;"CANCELLED",AND(M17&lt;=$W$10,M17&gt;0)),1,0)</f>
        <v>0</v>
      </c>
      <c r="AD17" s="146" t="b">
        <f>'[1]HIDE CALCULATIONS'!A17</f>
        <v>0</v>
      </c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</row>
    <row r="18" spans="1:40" ht="21.75" customHeight="1" x14ac:dyDescent="0.25">
      <c r="A18" s="146"/>
      <c r="B18" s="170"/>
      <c r="C18" s="169"/>
      <c r="D18" s="185" t="s">
        <v>44</v>
      </c>
      <c r="E18" s="168"/>
      <c r="F18" s="168"/>
      <c r="G18" s="164"/>
      <c r="H18" s="167" t="s">
        <v>11</v>
      </c>
      <c r="I18" s="167" t="s">
        <v>19</v>
      </c>
      <c r="J18" s="166" t="str" cm="1">
        <f t="array" ref="J18">IFERROR(_xlfn.IFS(I18="DONE","✓",I18="OPEN","U",I18="IN_PROGRESS","&gt;",I18="CANCELLED","X",I18="ON_HOLD","H"),"")</f>
        <v>H</v>
      </c>
      <c r="K18" s="165">
        <v>45619</v>
      </c>
      <c r="L18" s="164"/>
      <c r="M18" s="163">
        <f ca="1">IF(K18="","",_xlfn.DAYS(K18,TODAY()))</f>
        <v>-10</v>
      </c>
      <c r="N18" s="293">
        <v>0.83333333333333304</v>
      </c>
      <c r="O18" s="173" t="s">
        <v>150</v>
      </c>
      <c r="P18" s="172"/>
      <c r="Q18" s="172"/>
      <c r="R18" s="172"/>
      <c r="S18" s="172"/>
      <c r="T18" s="172"/>
      <c r="U18" s="172"/>
      <c r="V18" s="172"/>
      <c r="W18" s="172"/>
      <c r="X18" s="171"/>
      <c r="Y18" s="174"/>
      <c r="Z18" s="146"/>
      <c r="AA18" s="147">
        <f ca="1">IF(AND(I18&lt;&gt;"DONE",I18&lt;&gt;"CANCELLED",M18&lt;0),1,0)</f>
        <v>1</v>
      </c>
      <c r="AB18" s="147">
        <f ca="1">IF(AND(I18&lt;&gt;"DONE",I18&lt;&gt;"CANCELLED",M18&lt;&gt;""),1,0)</f>
        <v>1</v>
      </c>
      <c r="AC18" s="147">
        <f ca="1">IF(AND(I18&lt;&gt;"DONE",I18&lt;&gt;"CANCELLED",AND(M18&lt;=$W$10,M18&gt;0)),1,0)</f>
        <v>0</v>
      </c>
      <c r="AD18" s="146" t="b">
        <f>'[1]HIDE CALCULATIONS'!A18</f>
        <v>0</v>
      </c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</row>
    <row r="19" spans="1:40" ht="21.75" customHeight="1" x14ac:dyDescent="0.25">
      <c r="A19" s="146"/>
      <c r="B19" s="170"/>
      <c r="C19" s="169"/>
      <c r="D19" s="184" t="s">
        <v>45</v>
      </c>
      <c r="E19" s="183"/>
      <c r="F19" s="183"/>
      <c r="G19" s="181"/>
      <c r="H19" s="167" t="s">
        <v>11</v>
      </c>
      <c r="I19" s="167" t="s">
        <v>6</v>
      </c>
      <c r="J19" s="166" t="str" cm="1">
        <f t="array" ref="J19">IFERROR(_xlfn.IFS(I19="DONE","✓",I19="OPEN","U",I19="IN_PROGRESS","&gt;",I19="CANCELLED","X",I19="ON_HOLD","H"),"")</f>
        <v>✓</v>
      </c>
      <c r="K19" s="182">
        <v>45604</v>
      </c>
      <c r="L19" s="181"/>
      <c r="M19" s="180">
        <f ca="1">IF(K19="","",_xlfn.DAYS(K19,TODAY()))</f>
        <v>-25</v>
      </c>
      <c r="N19" s="293">
        <v>0.875</v>
      </c>
      <c r="O19" s="173" t="s">
        <v>150</v>
      </c>
      <c r="P19" s="172"/>
      <c r="Q19" s="172"/>
      <c r="R19" s="172"/>
      <c r="S19" s="172"/>
      <c r="T19" s="172"/>
      <c r="U19" s="172"/>
      <c r="V19" s="172"/>
      <c r="W19" s="172"/>
      <c r="X19" s="171"/>
      <c r="Y19" s="174"/>
      <c r="Z19" s="146"/>
      <c r="AA19" s="147">
        <f ca="1">IF(AND(I19&lt;&gt;"DONE",I19&lt;&gt;"CANCELLED",M19&lt;0),1,0)</f>
        <v>0</v>
      </c>
      <c r="AB19" s="147">
        <f ca="1">IF(AND(I19&lt;&gt;"DONE",I19&lt;&gt;"CANCELLED",M19&lt;&gt;""),1,0)</f>
        <v>0</v>
      </c>
      <c r="AC19" s="147">
        <f ca="1">IF(AND(I19&lt;&gt;"DONE",I19&lt;&gt;"CANCELLED",AND(M19&lt;=$W$10,M19&gt;0)),1,0)</f>
        <v>0</v>
      </c>
      <c r="AD19" s="146" t="b">
        <f>'[1]HIDE CALCULATIONS'!A19</f>
        <v>0</v>
      </c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</row>
    <row r="20" spans="1:40" ht="21.75" customHeight="1" x14ac:dyDescent="0.25">
      <c r="A20" s="146"/>
      <c r="B20" s="170"/>
      <c r="C20" s="169"/>
      <c r="D20" s="162" t="s">
        <v>46</v>
      </c>
      <c r="E20" s="168"/>
      <c r="F20" s="168"/>
      <c r="G20" s="164"/>
      <c r="H20" s="167" t="s">
        <v>9</v>
      </c>
      <c r="I20" s="167" t="s">
        <v>19</v>
      </c>
      <c r="J20" s="166" t="str" cm="1">
        <f t="array" ref="J20">IFERROR(_xlfn.IFS(I20="DONE","✓",I20="OPEN","U",I20="IN_PROGRESS","&gt;",I20="CANCELLED","X",I20="ON_HOLD","H"),"")</f>
        <v>H</v>
      </c>
      <c r="K20" s="165">
        <v>45616</v>
      </c>
      <c r="L20" s="164"/>
      <c r="M20" s="163">
        <f ca="1">IF(K20="","",_xlfn.DAYS(K20,TODAY()))</f>
        <v>-13</v>
      </c>
      <c r="N20" s="293">
        <v>0.91666666666666696</v>
      </c>
      <c r="O20" s="173" t="s">
        <v>150</v>
      </c>
      <c r="P20" s="172"/>
      <c r="Q20" s="172"/>
      <c r="R20" s="172"/>
      <c r="S20" s="172"/>
      <c r="T20" s="172"/>
      <c r="U20" s="172"/>
      <c r="V20" s="172"/>
      <c r="W20" s="172"/>
      <c r="X20" s="171"/>
      <c r="Y20" s="174"/>
      <c r="Z20" s="146"/>
      <c r="AA20" s="147">
        <f ca="1">IF(AND(I20&lt;&gt;"DONE",I20&lt;&gt;"CANCELLED",M20&lt;0),1,0)</f>
        <v>1</v>
      </c>
      <c r="AB20" s="147">
        <f ca="1">IF(AND(I20&lt;&gt;"DONE",I20&lt;&gt;"CANCELLED",M20&lt;&gt;""),1,0)</f>
        <v>1</v>
      </c>
      <c r="AC20" s="147">
        <f ca="1">IF(AND(I20&lt;&gt;"DONE",I20&lt;&gt;"CANCELLED",AND(M20&lt;=$W$10,M20&gt;0)),1,0)</f>
        <v>0</v>
      </c>
      <c r="AD20" s="146" t="b">
        <f>'[1]HIDE CALCULATIONS'!A20</f>
        <v>0</v>
      </c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</row>
    <row r="21" spans="1:40" ht="21.75" customHeight="1" x14ac:dyDescent="0.25">
      <c r="A21" s="146"/>
      <c r="B21" s="170"/>
      <c r="C21" s="169"/>
      <c r="D21" s="162" t="s">
        <v>47</v>
      </c>
      <c r="E21" s="168"/>
      <c r="F21" s="168"/>
      <c r="G21" s="164"/>
      <c r="H21" s="167" t="s">
        <v>4</v>
      </c>
      <c r="I21" s="167" t="s">
        <v>6</v>
      </c>
      <c r="J21" s="166" t="str" cm="1">
        <f t="array" ref="J21">IFERROR(_xlfn.IFS(I21="DONE","✓",I21="OPEN","U",I21="IN_PROGRESS","&gt;",I21="CANCELLED","X",I21="ON_HOLD","H"),"")</f>
        <v>✓</v>
      </c>
      <c r="K21" s="165">
        <v>45618</v>
      </c>
      <c r="L21" s="164"/>
      <c r="M21" s="163">
        <f ca="1">IF(K21="","",_xlfn.DAYS(K21,TODAY()))</f>
        <v>-11</v>
      </c>
      <c r="N21" s="293">
        <v>0.95833333333333304</v>
      </c>
      <c r="O21" s="173" t="s">
        <v>150</v>
      </c>
      <c r="P21" s="172"/>
      <c r="Q21" s="172"/>
      <c r="R21" s="172"/>
      <c r="S21" s="172"/>
      <c r="T21" s="172"/>
      <c r="U21" s="172"/>
      <c r="V21" s="172"/>
      <c r="W21" s="172"/>
      <c r="X21" s="171"/>
      <c r="Y21" s="174"/>
      <c r="Z21" s="146"/>
      <c r="AA21" s="147">
        <f ca="1">IF(AND(I21&lt;&gt;"DONE",I21&lt;&gt;"CANCELLED",M21&lt;0),1,0)</f>
        <v>0</v>
      </c>
      <c r="AB21" s="147">
        <f ca="1">IF(AND(I21&lt;&gt;"DONE",I21&lt;&gt;"CANCELLED",M21&lt;&gt;""),1,0)</f>
        <v>0</v>
      </c>
      <c r="AC21" s="147">
        <f ca="1">IF(AND(I21&lt;&gt;"DONE",I21&lt;&gt;"CANCELLED",AND(M21&lt;=$W$10,M21&gt;0)),1,0)</f>
        <v>0</v>
      </c>
      <c r="AD21" s="146" t="b">
        <f>'[1]HIDE CALCULATIONS'!A21</f>
        <v>0</v>
      </c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</row>
    <row r="22" spans="1:40" ht="21.75" customHeight="1" x14ac:dyDescent="0.25">
      <c r="A22" s="146"/>
      <c r="B22" s="170"/>
      <c r="C22" s="179"/>
      <c r="D22" s="162" t="s">
        <v>48</v>
      </c>
      <c r="E22" s="161"/>
      <c r="F22" s="161"/>
      <c r="G22" s="178"/>
      <c r="H22" s="167" t="s">
        <v>9</v>
      </c>
      <c r="I22" s="167" t="s">
        <v>5</v>
      </c>
      <c r="J22" s="166" t="str" cm="1">
        <f t="array" ref="J22">IFERROR(_xlfn.IFS(I22="DONE","✓",I22="OPEN","U",I22="IN_PROGRESS","&gt;",I22="CANCELLED","X",I22="ON_HOLD","H"),"")</f>
        <v>U</v>
      </c>
      <c r="K22" s="165">
        <v>45624</v>
      </c>
      <c r="L22" s="177"/>
      <c r="M22" s="163">
        <f ca="1">IF(K22="","",_xlfn.DAYS(K22,TODAY()))</f>
        <v>-5</v>
      </c>
      <c r="N22" s="293">
        <v>1</v>
      </c>
      <c r="O22" s="173" t="s">
        <v>150</v>
      </c>
      <c r="P22" s="172"/>
      <c r="Q22" s="172"/>
      <c r="R22" s="172"/>
      <c r="S22" s="172"/>
      <c r="T22" s="172"/>
      <c r="U22" s="172"/>
      <c r="V22" s="172"/>
      <c r="W22" s="172"/>
      <c r="X22" s="171"/>
      <c r="Y22" s="174"/>
      <c r="Z22" s="146"/>
      <c r="AA22" s="147">
        <f ca="1">IF(AND(I22&lt;&gt;"DONE",I22&lt;&gt;"CANCELLED",M22&lt;0),1,0)</f>
        <v>1</v>
      </c>
      <c r="AB22" s="147">
        <f ca="1">IF(AND(I22&lt;&gt;"DONE",I22&lt;&gt;"CANCELLED",M22&lt;&gt;""),1,0)</f>
        <v>1</v>
      </c>
      <c r="AC22" s="147">
        <f ca="1">IF(AND(I22&lt;&gt;"DONE",I22&lt;&gt;"CANCELLED",AND(M22&lt;=$W$10,M22&gt;0)),1,0)</f>
        <v>0</v>
      </c>
      <c r="AD22" s="146" t="b">
        <f>'[1]HIDE CALCULATIONS'!A22</f>
        <v>0</v>
      </c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</row>
    <row r="23" spans="1:40" ht="21.75" customHeight="1" x14ac:dyDescent="0.25">
      <c r="A23" s="146"/>
      <c r="B23" s="170"/>
      <c r="C23" s="169"/>
      <c r="D23" s="162" t="s">
        <v>50</v>
      </c>
      <c r="E23" s="168"/>
      <c r="F23" s="168"/>
      <c r="G23" s="164"/>
      <c r="H23" s="167" t="s">
        <v>4</v>
      </c>
      <c r="I23" s="167" t="s">
        <v>5</v>
      </c>
      <c r="J23" s="166" t="str" cm="1">
        <f t="array" ref="J23">IFERROR(_xlfn.IFS(I23="DONE","✓",I23="OPEN","U",I23="IN_PROGRESS","&gt;",I23="CANCELLED","X",I23="ON_HOLD","H"),"")</f>
        <v>U</v>
      </c>
      <c r="K23" s="165">
        <v>45615</v>
      </c>
      <c r="L23" s="164"/>
      <c r="M23" s="163">
        <f ca="1">IF(K23="","",_xlfn.DAYS(K23,TODAY()))</f>
        <v>-14</v>
      </c>
      <c r="N23" s="293">
        <v>1.0416666666666701</v>
      </c>
      <c r="O23" s="173" t="s">
        <v>150</v>
      </c>
      <c r="P23" s="172"/>
      <c r="Q23" s="172"/>
      <c r="R23" s="172"/>
      <c r="S23" s="172"/>
      <c r="T23" s="172"/>
      <c r="U23" s="172"/>
      <c r="V23" s="172"/>
      <c r="W23" s="172"/>
      <c r="X23" s="171"/>
      <c r="Y23" s="174"/>
      <c r="Z23" s="146"/>
      <c r="AA23" s="147">
        <f ca="1">IF(AND(I23&lt;&gt;"DONE",I23&lt;&gt;"CANCELLED",M23&lt;0),1,0)</f>
        <v>1</v>
      </c>
      <c r="AB23" s="147">
        <f ca="1">IF(AND(I23&lt;&gt;"DONE",I23&lt;&gt;"CANCELLED",M23&lt;&gt;""),1,0)</f>
        <v>1</v>
      </c>
      <c r="AC23" s="147">
        <f ca="1">IF(AND(I23&lt;&gt;"DONE",I23&lt;&gt;"CANCELLED",AND(M23&lt;=$W$10,M23&gt;0)),1,0)</f>
        <v>0</v>
      </c>
      <c r="AD23" s="146" t="b">
        <f>'[1]HIDE CALCULATIONS'!A23</f>
        <v>0</v>
      </c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</row>
    <row r="24" spans="1:40" ht="21.75" customHeight="1" x14ac:dyDescent="0.25">
      <c r="A24" s="146"/>
      <c r="B24" s="170"/>
      <c r="C24" s="169"/>
      <c r="D24" s="162" t="s">
        <v>51</v>
      </c>
      <c r="E24" s="168"/>
      <c r="F24" s="168"/>
      <c r="G24" s="164"/>
      <c r="H24" s="167" t="s">
        <v>4</v>
      </c>
      <c r="I24" s="167" t="s">
        <v>6</v>
      </c>
      <c r="J24" s="166" t="str" cm="1">
        <f t="array" ref="J24">IFERROR(_xlfn.IFS(I24="DONE","✓",I24="OPEN","U",I24="IN_PROGRESS","&gt;",I24="CANCELLED","X",I24="ON_HOLD","H"),"")</f>
        <v>✓</v>
      </c>
      <c r="K24" s="165">
        <v>45626</v>
      </c>
      <c r="L24" s="164"/>
      <c r="M24" s="163">
        <f ca="1">IF(K24="","",_xlfn.DAYS(K24,TODAY()))</f>
        <v>-3</v>
      </c>
      <c r="N24" s="293">
        <v>1.0833333333333299</v>
      </c>
      <c r="O24" s="173" t="s">
        <v>150</v>
      </c>
      <c r="P24" s="172"/>
      <c r="Q24" s="172"/>
      <c r="R24" s="172"/>
      <c r="S24" s="172"/>
      <c r="T24" s="172"/>
      <c r="U24" s="172"/>
      <c r="V24" s="172"/>
      <c r="W24" s="172"/>
      <c r="X24" s="171"/>
      <c r="Y24" s="174"/>
      <c r="Z24" s="146"/>
      <c r="AA24" s="147">
        <f ca="1">IF(AND(I24&lt;&gt;"DONE",I24&lt;&gt;"CANCELLED",M24&lt;0),1,0)</f>
        <v>0</v>
      </c>
      <c r="AB24" s="147">
        <f ca="1">IF(AND(I24&lt;&gt;"DONE",I24&lt;&gt;"CANCELLED",M24&lt;&gt;""),1,0)</f>
        <v>0</v>
      </c>
      <c r="AC24" s="147">
        <f ca="1">IF(AND(I24&lt;&gt;"DONE",I24&lt;&gt;"CANCELLED",AND(M24&lt;=$W$10,M24&gt;0)),1,0)</f>
        <v>0</v>
      </c>
      <c r="AD24" s="146" t="b">
        <f>'[1]HIDE CALCULATIONS'!A24</f>
        <v>0</v>
      </c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</row>
    <row r="25" spans="1:40" ht="21.75" customHeight="1" x14ac:dyDescent="0.25">
      <c r="A25" s="146"/>
      <c r="B25" s="170"/>
      <c r="C25" s="169"/>
      <c r="D25" s="162" t="s">
        <v>52</v>
      </c>
      <c r="E25" s="168"/>
      <c r="F25" s="168"/>
      <c r="G25" s="164"/>
      <c r="H25" s="167" t="s">
        <v>4</v>
      </c>
      <c r="I25" s="167" t="s">
        <v>18</v>
      </c>
      <c r="J25" s="166" t="str" cm="1">
        <f t="array" ref="J25">IFERROR(_xlfn.IFS(I25="DONE","✓",I25="OPEN","U",I25="IN_PROGRESS","&gt;",I25="CANCELLED","X",I25="ON_HOLD","H"),"")</f>
        <v>&gt;</v>
      </c>
      <c r="K25" s="165">
        <v>45557</v>
      </c>
      <c r="L25" s="164"/>
      <c r="M25" s="163">
        <f ca="1">IF(K25="","",_xlfn.DAYS(K25,TODAY()))</f>
        <v>-72</v>
      </c>
      <c r="N25" s="293">
        <v>1.125</v>
      </c>
      <c r="O25" s="173" t="s">
        <v>150</v>
      </c>
      <c r="P25" s="172"/>
      <c r="Q25" s="172"/>
      <c r="R25" s="172"/>
      <c r="S25" s="172"/>
      <c r="T25" s="172"/>
      <c r="U25" s="172"/>
      <c r="V25" s="172"/>
      <c r="W25" s="172"/>
      <c r="X25" s="171"/>
      <c r="Y25" s="174"/>
      <c r="Z25" s="146"/>
      <c r="AA25" s="147">
        <f ca="1">IF(AND(I25&lt;&gt;"DONE",I25&lt;&gt;"CANCELLED",M25&lt;0),1,0)</f>
        <v>1</v>
      </c>
      <c r="AB25" s="147">
        <f ca="1">IF(AND(I25&lt;&gt;"DONE",I25&lt;&gt;"CANCELLED",M25&lt;&gt;""),1,0)</f>
        <v>1</v>
      </c>
      <c r="AC25" s="147">
        <f ca="1">IF(AND(I25&lt;&gt;"DONE",I25&lt;&gt;"CANCELLED",AND(M25&lt;=$W$10,M25&gt;0)),1,0)</f>
        <v>0</v>
      </c>
      <c r="AD25" s="146" t="b">
        <f>'[1]HIDE CALCULATIONS'!A25</f>
        <v>0</v>
      </c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</row>
    <row r="26" spans="1:40" ht="21.75" customHeight="1" x14ac:dyDescent="0.25">
      <c r="A26" s="146"/>
      <c r="B26" s="170"/>
      <c r="C26" s="169"/>
      <c r="D26" s="162" t="s">
        <v>53</v>
      </c>
      <c r="E26" s="168"/>
      <c r="F26" s="168"/>
      <c r="G26" s="164"/>
      <c r="H26" s="167" t="s">
        <v>11</v>
      </c>
      <c r="I26" s="167" t="s">
        <v>8</v>
      </c>
      <c r="J26" s="166" t="str" cm="1">
        <f t="array" ref="J26">IFERROR(_xlfn.IFS(I26="DONE","✓",I26="OPEN","U",I26="IN_PROGRESS","&gt;",I26="CANCELLED","X",I26="ON_HOLD","H"),"")</f>
        <v>X</v>
      </c>
      <c r="K26" s="165">
        <v>45673</v>
      </c>
      <c r="L26" s="164"/>
      <c r="M26" s="163">
        <f ca="1">IF(K26="","",_xlfn.DAYS(K26,TODAY()))</f>
        <v>44</v>
      </c>
      <c r="N26" s="293">
        <v>1.1666666666666701</v>
      </c>
      <c r="O26" s="173" t="s">
        <v>150</v>
      </c>
      <c r="P26" s="172"/>
      <c r="Q26" s="172"/>
      <c r="R26" s="172"/>
      <c r="S26" s="172"/>
      <c r="T26" s="172"/>
      <c r="U26" s="172"/>
      <c r="V26" s="172"/>
      <c r="W26" s="172"/>
      <c r="X26" s="171"/>
      <c r="Y26" s="174"/>
      <c r="Z26" s="146"/>
      <c r="AA26" s="147">
        <f ca="1">IF(AND(I26&lt;&gt;"DONE",I26&lt;&gt;"CANCELLED",M26&lt;0),1,0)</f>
        <v>0</v>
      </c>
      <c r="AB26" s="147">
        <f ca="1">IF(AND(I26&lt;&gt;"DONE",I26&lt;&gt;"CANCELLED",M26&lt;&gt;""),1,0)</f>
        <v>0</v>
      </c>
      <c r="AC26" s="147">
        <f ca="1">IF(AND(I26&lt;&gt;"DONE",I26&lt;&gt;"CANCELLED",AND(M26&lt;=$W$10,M26&gt;0)),1,0)</f>
        <v>0</v>
      </c>
      <c r="AD26" s="146" t="b">
        <f>'[1]HIDE CALCULATIONS'!A26</f>
        <v>0</v>
      </c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</row>
    <row r="27" spans="1:40" ht="21.75" customHeight="1" x14ac:dyDescent="0.25">
      <c r="A27" s="146"/>
      <c r="B27" s="170"/>
      <c r="C27" s="169"/>
      <c r="D27" s="162" t="s">
        <v>57</v>
      </c>
      <c r="E27" s="168"/>
      <c r="F27" s="168"/>
      <c r="G27" s="164"/>
      <c r="H27" s="167" t="s">
        <v>11</v>
      </c>
      <c r="I27" s="167" t="s">
        <v>5</v>
      </c>
      <c r="J27" s="166" t="str" cm="1">
        <f t="array" ref="J27">IFERROR(_xlfn.IFS(I27="DONE","✓",I27="OPEN","U",I27="IN_PROGRESS","&gt;",I27="CANCELLED","X",I27="ON_HOLD","H"),"")</f>
        <v>U</v>
      </c>
      <c r="K27" s="176">
        <v>45614</v>
      </c>
      <c r="L27" s="175"/>
      <c r="M27" s="163">
        <f ca="1">IF(K27="","",_xlfn.DAYS(K27,TODAY()))</f>
        <v>-15</v>
      </c>
      <c r="N27" s="293">
        <v>1.2083333333333299</v>
      </c>
      <c r="O27" s="173" t="s">
        <v>150</v>
      </c>
      <c r="P27" s="172"/>
      <c r="Q27" s="172"/>
      <c r="R27" s="172"/>
      <c r="S27" s="172"/>
      <c r="T27" s="172"/>
      <c r="U27" s="172"/>
      <c r="V27" s="172"/>
      <c r="W27" s="172"/>
      <c r="X27" s="171"/>
      <c r="Y27" s="174"/>
      <c r="Z27" s="146"/>
      <c r="AA27" s="147">
        <f ca="1">IF(AND(I27&lt;&gt;"DONE",I27&lt;&gt;"CANCELLED",M27&lt;0),1,0)</f>
        <v>1</v>
      </c>
      <c r="AB27" s="147">
        <f ca="1">IF(AND(I27&lt;&gt;"DONE",I27&lt;&gt;"CANCELLED",M27&lt;&gt;""),1,0)</f>
        <v>1</v>
      </c>
      <c r="AC27" s="147">
        <f ca="1">IF(AND(I27&lt;&gt;"DONE",I27&lt;&gt;"CANCELLED",AND(M27&lt;=$W$10,M27&gt;0)),1,0)</f>
        <v>0</v>
      </c>
      <c r="AD27" s="146" t="b">
        <f>'[1]HIDE CALCULATIONS'!A27</f>
        <v>0</v>
      </c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</row>
    <row r="28" spans="1:40" ht="21.75" customHeight="1" x14ac:dyDescent="0.25">
      <c r="A28" s="146"/>
      <c r="B28" s="170"/>
      <c r="C28" s="169"/>
      <c r="D28" s="162" t="s">
        <v>57</v>
      </c>
      <c r="E28" s="168"/>
      <c r="F28" s="168"/>
      <c r="G28" s="164"/>
      <c r="H28" s="167" t="s">
        <v>11</v>
      </c>
      <c r="I28" s="167" t="s">
        <v>5</v>
      </c>
      <c r="J28" s="166" t="str" cm="1">
        <f t="array" ref="J28">IFERROR(_xlfn.IFS(I28="DONE","✓",I28="OPEN","U",I28="IN_PROGRESS","&gt;",I28="CANCELLED","X",I28="ON_HOLD","H"),"")</f>
        <v>U</v>
      </c>
      <c r="K28" s="165">
        <v>45629</v>
      </c>
      <c r="L28" s="164"/>
      <c r="M28" s="163">
        <f ca="1">IF(K28="","",_xlfn.DAYS(K28,TODAY()))</f>
        <v>0</v>
      </c>
      <c r="N28" s="293">
        <v>1.25</v>
      </c>
      <c r="O28" s="173" t="s">
        <v>150</v>
      </c>
      <c r="P28" s="172"/>
      <c r="Q28" s="172"/>
      <c r="R28" s="172"/>
      <c r="S28" s="172"/>
      <c r="T28" s="172"/>
      <c r="U28" s="172"/>
      <c r="V28" s="172"/>
      <c r="W28" s="172"/>
      <c r="X28" s="171"/>
      <c r="Y28" s="174"/>
      <c r="Z28" s="146"/>
      <c r="AA28" s="147">
        <f ca="1">IF(AND(I28&lt;&gt;"DONE",I28&lt;&gt;"CANCELLED",M28&lt;0),1,0)</f>
        <v>0</v>
      </c>
      <c r="AB28" s="147">
        <f ca="1">IF(AND(I28&lt;&gt;"DONE",I28&lt;&gt;"CANCELLED",M28&lt;&gt;""),1,0)</f>
        <v>1</v>
      </c>
      <c r="AC28" s="147">
        <f ca="1">IF(AND(I28&lt;&gt;"DONE",I28&lt;&gt;"CANCELLED",AND(M28&lt;=$W$10,M28&gt;0)),1,0)</f>
        <v>0</v>
      </c>
      <c r="AD28" s="146" t="b">
        <f>'[1]HIDE CALCULATIONS'!A28</f>
        <v>0</v>
      </c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</row>
    <row r="29" spans="1:40" ht="21.75" customHeight="1" x14ac:dyDescent="0.25">
      <c r="A29" s="146"/>
      <c r="B29" s="170"/>
      <c r="C29" s="169"/>
      <c r="D29" s="162" t="s">
        <v>57</v>
      </c>
      <c r="E29" s="168"/>
      <c r="F29" s="168"/>
      <c r="G29" s="164"/>
      <c r="H29" s="167" t="s">
        <v>4</v>
      </c>
      <c r="I29" s="167" t="s">
        <v>5</v>
      </c>
      <c r="J29" s="166" t="str" cm="1">
        <f t="array" ref="J29">IFERROR(_xlfn.IFS(I29="DONE","✓",I29="OPEN","U",I29="IN_PROGRESS","&gt;",I29="CANCELLED","X",I29="ON_HOLD","H"),"")</f>
        <v>U</v>
      </c>
      <c r="K29" s="165">
        <v>45629</v>
      </c>
      <c r="L29" s="164"/>
      <c r="M29" s="163">
        <f ca="1">IF(K29="","",_xlfn.DAYS(K29,TODAY()))</f>
        <v>0</v>
      </c>
      <c r="N29" s="293">
        <v>1.2916666666666701</v>
      </c>
      <c r="O29" s="173" t="s">
        <v>150</v>
      </c>
      <c r="P29" s="172"/>
      <c r="Q29" s="172"/>
      <c r="R29" s="172"/>
      <c r="S29" s="172"/>
      <c r="T29" s="172"/>
      <c r="U29" s="172"/>
      <c r="V29" s="172"/>
      <c r="W29" s="172"/>
      <c r="X29" s="171"/>
      <c r="Y29" s="174"/>
      <c r="Z29" s="146"/>
      <c r="AA29" s="147">
        <f ca="1">IF(AND(I29&lt;&gt;"DONE",I29&lt;&gt;"CANCELLED",M29&lt;0),1,0)</f>
        <v>0</v>
      </c>
      <c r="AB29" s="147">
        <f ca="1">IF(AND(I29&lt;&gt;"DONE",I29&lt;&gt;"CANCELLED",M29&lt;&gt;""),1,0)</f>
        <v>1</v>
      </c>
      <c r="AC29" s="147">
        <f ca="1">IF(AND(I29&lt;&gt;"DONE",I29&lt;&gt;"CANCELLED",AND(M29&lt;=$W$10,M29&gt;0)),1,0)</f>
        <v>0</v>
      </c>
      <c r="AD29" s="146" t="b">
        <f>'[1]HIDE CALCULATIONS'!A29</f>
        <v>0</v>
      </c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</row>
    <row r="30" spans="1:40" ht="21.75" customHeight="1" x14ac:dyDescent="0.25">
      <c r="A30" s="146"/>
      <c r="B30" s="170"/>
      <c r="C30" s="169"/>
      <c r="D30" s="162" t="s">
        <v>57</v>
      </c>
      <c r="E30" s="168"/>
      <c r="F30" s="168"/>
      <c r="G30" s="164"/>
      <c r="H30" s="167" t="s">
        <v>147</v>
      </c>
      <c r="I30" s="167" t="s">
        <v>19</v>
      </c>
      <c r="J30" s="166" t="str" cm="1">
        <f t="array" ref="J30">IFERROR(_xlfn.IFS(I30="DONE","✓",I30="OPEN","U",I30="IN_PROGRESS","&gt;",I30="CANCELLED","X",I30="ON_HOLD","H"),"")</f>
        <v>H</v>
      </c>
      <c r="K30" s="165">
        <v>45629</v>
      </c>
      <c r="L30" s="164"/>
      <c r="M30" s="163">
        <f ca="1">IF(K30="","",_xlfn.DAYS(K30,TODAY()))</f>
        <v>0</v>
      </c>
      <c r="N30" s="293">
        <v>1.3333333333333299</v>
      </c>
      <c r="O30" s="173" t="s">
        <v>150</v>
      </c>
      <c r="P30" s="172"/>
      <c r="Q30" s="172"/>
      <c r="R30" s="172"/>
      <c r="S30" s="172"/>
      <c r="T30" s="172"/>
      <c r="U30" s="172"/>
      <c r="V30" s="172"/>
      <c r="W30" s="172"/>
      <c r="X30" s="171"/>
      <c r="Y30" s="174"/>
      <c r="Z30" s="146"/>
      <c r="AA30" s="147">
        <f ca="1">IF(AND(I30&lt;&gt;"DONE",I30&lt;&gt;"CANCELLED",M30&lt;0),1,0)</f>
        <v>0</v>
      </c>
      <c r="AB30" s="147">
        <f ca="1">IF(AND(I30&lt;&gt;"DONE",I30&lt;&gt;"CANCELLED",M30&lt;&gt;""),1,0)</f>
        <v>1</v>
      </c>
      <c r="AC30" s="147">
        <f ca="1">IF(AND(I30&lt;&gt;"DONE",I30&lt;&gt;"CANCELLED",AND(M30&lt;=$W$10,M30&gt;0)),1,0)</f>
        <v>0</v>
      </c>
      <c r="AD30" s="146" t="b">
        <f>'[1]HIDE CALCULATIONS'!A30</f>
        <v>0</v>
      </c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</row>
    <row r="31" spans="1:40" ht="21.75" customHeight="1" x14ac:dyDescent="0.25">
      <c r="A31" s="146"/>
      <c r="B31" s="170"/>
      <c r="C31" s="169"/>
      <c r="D31" s="162" t="s">
        <v>57</v>
      </c>
      <c r="E31" s="168"/>
      <c r="F31" s="168"/>
      <c r="G31" s="164"/>
      <c r="H31" s="167" t="s">
        <v>147</v>
      </c>
      <c r="I31" s="167" t="s">
        <v>6</v>
      </c>
      <c r="J31" s="166" t="str" cm="1">
        <f t="array" ref="J31">IFERROR(_xlfn.IFS(I31="DONE","✓",I31="OPEN","U",I31="IN_PROGRESS","&gt;",I31="CANCELLED","X",I31="ON_HOLD","H"),"")</f>
        <v>✓</v>
      </c>
      <c r="K31" s="165">
        <v>45632</v>
      </c>
      <c r="L31" s="164"/>
      <c r="M31" s="163">
        <f ca="1">IF(K31="","",_xlfn.DAYS(K31,TODAY()))</f>
        <v>3</v>
      </c>
      <c r="N31" s="293">
        <v>1.375</v>
      </c>
      <c r="O31" s="173" t="s">
        <v>150</v>
      </c>
      <c r="P31" s="172"/>
      <c r="Q31" s="172"/>
      <c r="R31" s="172"/>
      <c r="S31" s="172"/>
      <c r="T31" s="172"/>
      <c r="U31" s="172"/>
      <c r="V31" s="172"/>
      <c r="W31" s="172"/>
      <c r="X31" s="171"/>
      <c r="Y31" s="174"/>
      <c r="Z31" s="146"/>
      <c r="AA31" s="147">
        <f ca="1">IF(AND(I31&lt;&gt;"DONE",I31&lt;&gt;"CANCELLED",M31&lt;0),1,0)</f>
        <v>0</v>
      </c>
      <c r="AB31" s="147">
        <f ca="1">IF(AND(I31&lt;&gt;"DONE",I31&lt;&gt;"CANCELLED",M31&lt;&gt;""),1,0)</f>
        <v>0</v>
      </c>
      <c r="AC31" s="147">
        <f ca="1">IF(AND(I31&lt;&gt;"DONE",I31&lt;&gt;"CANCELLED",AND(M31&lt;=$W$10,M31&gt;0)),1,0)</f>
        <v>0</v>
      </c>
      <c r="AD31" s="146" t="b">
        <f>'[1]HIDE CALCULATIONS'!A31</f>
        <v>0</v>
      </c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</row>
    <row r="32" spans="1:40" ht="21.75" customHeight="1" x14ac:dyDescent="0.25">
      <c r="A32" s="146"/>
      <c r="B32" s="170"/>
      <c r="C32" s="169"/>
      <c r="D32" s="162" t="s">
        <v>148</v>
      </c>
      <c r="E32" s="168"/>
      <c r="F32" s="168"/>
      <c r="G32" s="164"/>
      <c r="H32" s="167" t="s">
        <v>11</v>
      </c>
      <c r="I32" s="167" t="s">
        <v>5</v>
      </c>
      <c r="J32" s="166" t="str" cm="1">
        <f t="array" ref="J32">IFERROR(_xlfn.IFS(I32="DONE","✓",I32="OPEN","U",I32="IN_PROGRESS","&gt;",I32="CANCELLED","X",I32="ON_HOLD","H"),"")</f>
        <v>U</v>
      </c>
      <c r="K32" s="165">
        <v>45629</v>
      </c>
      <c r="L32" s="164"/>
      <c r="M32" s="163">
        <f ca="1">IF(K32="","",_xlfn.DAYS(K32,TODAY()))</f>
        <v>0</v>
      </c>
      <c r="N32" s="293">
        <v>1.4166666666666701</v>
      </c>
      <c r="O32" s="173" t="s">
        <v>150</v>
      </c>
      <c r="P32" s="172"/>
      <c r="Q32" s="172"/>
      <c r="R32" s="172"/>
      <c r="S32" s="172"/>
      <c r="T32" s="172"/>
      <c r="U32" s="172"/>
      <c r="V32" s="172"/>
      <c r="W32" s="172"/>
      <c r="X32" s="171"/>
      <c r="Y32" s="174"/>
      <c r="Z32" s="146"/>
      <c r="AA32" s="147">
        <f ca="1">IF(AND(I32&lt;&gt;"DONE",I32&lt;&gt;"CANCELLED",M32&lt;0),1,0)</f>
        <v>0</v>
      </c>
      <c r="AB32" s="147">
        <f ca="1">IF(AND(I32&lt;&gt;"DONE",I32&lt;&gt;"CANCELLED",M32&lt;&gt;""),1,0)</f>
        <v>1</v>
      </c>
      <c r="AC32" s="147">
        <f ca="1">IF(AND(I32&lt;&gt;"DONE",I32&lt;&gt;"CANCELLED",AND(M32&lt;=$W$10,M32&gt;0)),1,0)</f>
        <v>0</v>
      </c>
      <c r="AD32" s="146" t="b">
        <f>'[1]HIDE CALCULATIONS'!A32</f>
        <v>0</v>
      </c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</row>
    <row r="33" spans="1:40" ht="21.75" customHeight="1" x14ac:dyDescent="0.25">
      <c r="A33" s="146"/>
      <c r="B33" s="170"/>
      <c r="C33" s="169"/>
      <c r="D33" s="162" t="s">
        <v>148</v>
      </c>
      <c r="E33" s="168"/>
      <c r="F33" s="168"/>
      <c r="G33" s="164"/>
      <c r="H33" s="167" t="s">
        <v>11</v>
      </c>
      <c r="I33" s="167" t="s">
        <v>5</v>
      </c>
      <c r="J33" s="166" t="str" cm="1">
        <f t="array" ref="J33">IFERROR(_xlfn.IFS(I33="DONE","✓",I33="OPEN","U",I33="IN_PROGRESS","&gt;",I33="CANCELLED","X",I33="ON_HOLD","H"),"")</f>
        <v>U</v>
      </c>
      <c r="K33" s="165">
        <v>45629</v>
      </c>
      <c r="L33" s="164"/>
      <c r="M33" s="163">
        <f ca="1">IF(K33="","",_xlfn.DAYS(K33,TODAY()))</f>
        <v>0</v>
      </c>
      <c r="N33" s="293">
        <v>1.4583333333333299</v>
      </c>
      <c r="O33" s="173" t="s">
        <v>150</v>
      </c>
      <c r="P33" s="172"/>
      <c r="Q33" s="172"/>
      <c r="R33" s="172"/>
      <c r="S33" s="172"/>
      <c r="T33" s="172"/>
      <c r="U33" s="172"/>
      <c r="V33" s="172"/>
      <c r="W33" s="172"/>
      <c r="X33" s="171"/>
      <c r="Y33" s="174"/>
      <c r="Z33" s="146"/>
      <c r="AA33" s="147">
        <f ca="1">IF(AND(I33&lt;&gt;"DONE",I33&lt;&gt;"CANCELLED",M33&lt;0),1,0)</f>
        <v>0</v>
      </c>
      <c r="AB33" s="147">
        <f ca="1">IF(AND(I33&lt;&gt;"DONE",I33&lt;&gt;"CANCELLED",M33&lt;&gt;""),1,0)</f>
        <v>1</v>
      </c>
      <c r="AC33" s="147">
        <f ca="1">IF(AND(I33&lt;&gt;"DONE",I33&lt;&gt;"CANCELLED",AND(M33&lt;=$W$10,M33&gt;0)),1,0)</f>
        <v>0</v>
      </c>
      <c r="AD33" s="146" t="b">
        <f>'[1]HIDE CALCULATIONS'!A33</f>
        <v>0</v>
      </c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</row>
    <row r="34" spans="1:40" ht="21.75" customHeight="1" x14ac:dyDescent="0.25">
      <c r="A34" s="146"/>
      <c r="B34" s="170"/>
      <c r="C34" s="169"/>
      <c r="D34" s="162" t="s">
        <v>149</v>
      </c>
      <c r="E34" s="168"/>
      <c r="F34" s="168"/>
      <c r="G34" s="164"/>
      <c r="H34" s="167" t="s">
        <v>11</v>
      </c>
      <c r="I34" s="167" t="s">
        <v>5</v>
      </c>
      <c r="J34" s="166" t="str" cm="1">
        <f t="array" ref="J34">IFERROR(_xlfn.IFS(I34="DONE","✓",I34="OPEN","U",I34="IN_PROGRESS","&gt;",I34="CANCELLED","X",I34="ON_HOLD","H"),"")</f>
        <v>U</v>
      </c>
      <c r="K34" s="165">
        <v>45629</v>
      </c>
      <c r="L34" s="164"/>
      <c r="M34" s="163">
        <f ca="1">IF(K34="","",_xlfn.DAYS(K34,TODAY()))</f>
        <v>0</v>
      </c>
      <c r="N34" s="294">
        <v>0.375</v>
      </c>
      <c r="O34" s="173" t="s">
        <v>150</v>
      </c>
      <c r="P34" s="172"/>
      <c r="Q34" s="172"/>
      <c r="R34" s="172"/>
      <c r="S34" s="172"/>
      <c r="T34" s="172"/>
      <c r="U34" s="172"/>
      <c r="V34" s="172"/>
      <c r="W34" s="172"/>
      <c r="X34" s="171"/>
      <c r="Y34" s="174"/>
      <c r="Z34" s="146"/>
      <c r="AA34" s="147">
        <f ca="1">IF(AND(I34&lt;&gt;"DONE",I34&lt;&gt;"CANCELLED",M34&lt;0),1,0)</f>
        <v>0</v>
      </c>
      <c r="AB34" s="147">
        <f ca="1">IF(AND(I34&lt;&gt;"DONE",I34&lt;&gt;"CANCELLED",M34&lt;&gt;""),1,0)</f>
        <v>1</v>
      </c>
      <c r="AC34" s="147">
        <f ca="1">IF(AND(I34&lt;&gt;"DONE",I34&lt;&gt;"CANCELLED",AND(M34&lt;=$W$10,M34&gt;0)),1,0)</f>
        <v>0</v>
      </c>
      <c r="AD34" s="146" t="b">
        <f>'[1]HIDE CALCULATIONS'!A35</f>
        <v>0</v>
      </c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</row>
    <row r="35" spans="1:40" ht="21.75" customHeight="1" x14ac:dyDescent="0.25">
      <c r="A35" s="146"/>
      <c r="B35" s="170"/>
      <c r="C35" s="169"/>
      <c r="D35" s="162" t="s">
        <v>149</v>
      </c>
      <c r="E35" s="168"/>
      <c r="F35" s="168"/>
      <c r="G35" s="164"/>
      <c r="H35" s="167" t="s">
        <v>11</v>
      </c>
      <c r="I35" s="167" t="s">
        <v>5</v>
      </c>
      <c r="J35" s="166" t="str" cm="1">
        <f t="array" ref="J35">IFERROR(_xlfn.IFS(I35="DONE","✓",I35="OPEN","U",I35="IN_PROGRESS","&gt;",I35="CANCELLED","X",I35="ON_HOLD","H"),"")</f>
        <v>U</v>
      </c>
      <c r="K35" s="165">
        <v>45631</v>
      </c>
      <c r="L35" s="164"/>
      <c r="M35" s="163">
        <f ca="1">IF(K35="","",_xlfn.DAYS(K35,TODAY()))</f>
        <v>2</v>
      </c>
      <c r="N35" s="294">
        <v>0.375</v>
      </c>
      <c r="O35" s="173" t="s">
        <v>150</v>
      </c>
      <c r="P35" s="172"/>
      <c r="Q35" s="172"/>
      <c r="R35" s="172"/>
      <c r="S35" s="172"/>
      <c r="T35" s="172"/>
      <c r="U35" s="172"/>
      <c r="V35" s="172"/>
      <c r="W35" s="172"/>
      <c r="X35" s="171"/>
      <c r="Y35" s="174"/>
      <c r="Z35" s="146"/>
      <c r="AA35" s="147">
        <f ca="1">IF(AND(I35&lt;&gt;"DONE",I35&lt;&gt;"CANCELLED",M35&lt;0),1,0)</f>
        <v>0</v>
      </c>
      <c r="AB35" s="147">
        <f ca="1">IF(AND(I35&lt;&gt;"DONE",I35&lt;&gt;"CANCELLED",M35&lt;&gt;""),1,0)</f>
        <v>1</v>
      </c>
      <c r="AC35" s="147">
        <f ca="1">IF(AND(I35&lt;&gt;"DONE",I35&lt;&gt;"CANCELLED",AND(M35&lt;=$W$10,M35&gt;0)),1,0)</f>
        <v>1</v>
      </c>
      <c r="AD35" s="146" t="b">
        <f>'[1]HIDE CALCULATIONS'!A38</f>
        <v>0</v>
      </c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</row>
    <row r="36" spans="1:40" ht="21.75" customHeight="1" x14ac:dyDescent="0.25">
      <c r="A36" s="146"/>
      <c r="B36" s="170"/>
      <c r="C36" s="169"/>
      <c r="D36" s="162" t="s">
        <v>149</v>
      </c>
      <c r="E36" s="168"/>
      <c r="F36" s="168"/>
      <c r="G36" s="164"/>
      <c r="H36" s="167" t="s">
        <v>11</v>
      </c>
      <c r="I36" s="167" t="s">
        <v>5</v>
      </c>
      <c r="J36" s="166" t="str" cm="1">
        <f t="array" ref="J36">IFERROR(_xlfn.IFS(I36="DONE","✓",I36="OPEN","U",I36="IN_PROGRESS","&gt;",I36="CANCELLED","X",I36="ON_HOLD","H"),"")</f>
        <v>U</v>
      </c>
      <c r="K36" s="165">
        <v>45631</v>
      </c>
      <c r="L36" s="164"/>
      <c r="M36" s="163">
        <f ca="1">IF(K36="","",_xlfn.DAYS(K36,TODAY()))</f>
        <v>2</v>
      </c>
      <c r="N36" s="294">
        <v>0.41666666666666702</v>
      </c>
      <c r="O36" s="173" t="s">
        <v>150</v>
      </c>
      <c r="P36" s="172"/>
      <c r="Q36" s="172"/>
      <c r="R36" s="172"/>
      <c r="S36" s="172"/>
      <c r="T36" s="172"/>
      <c r="U36" s="172"/>
      <c r="V36" s="172"/>
      <c r="W36" s="172"/>
      <c r="X36" s="171"/>
      <c r="Y36" s="174"/>
      <c r="Z36" s="146"/>
      <c r="AA36" s="147">
        <f ca="1">IF(AND(I36&lt;&gt;"DONE",I36&lt;&gt;"CANCELLED",M36&lt;0),1,0)</f>
        <v>0</v>
      </c>
      <c r="AB36" s="147">
        <f ca="1">IF(AND(I36&lt;&gt;"DONE",I36&lt;&gt;"CANCELLED",M36&lt;&gt;""),1,0)</f>
        <v>1</v>
      </c>
      <c r="AC36" s="147">
        <f ca="1">IF(AND(I36&lt;&gt;"DONE",I36&lt;&gt;"CANCELLED",AND(M36&lt;=$W$10,M36&gt;0)),1,0)</f>
        <v>1</v>
      </c>
      <c r="AD36" s="146" t="b">
        <f>'[1]HIDE CALCULATIONS'!A39</f>
        <v>0</v>
      </c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</row>
    <row r="37" spans="1:40" ht="21.75" customHeight="1" x14ac:dyDescent="0.25">
      <c r="A37" s="146"/>
      <c r="B37" s="170"/>
      <c r="C37" s="169"/>
      <c r="D37" s="162" t="s">
        <v>57</v>
      </c>
      <c r="E37" s="168"/>
      <c r="F37" s="168"/>
      <c r="G37" s="164"/>
      <c r="H37" s="167" t="s">
        <v>11</v>
      </c>
      <c r="I37" s="167" t="s">
        <v>5</v>
      </c>
      <c r="J37" s="166" t="str" cm="1">
        <f t="array" ref="J37">IFERROR(_xlfn.IFS(I37="DONE","✓",I37="OPEN","U",I37="IN_PROGRESS","&gt;",I37="CANCELLED","X",I37="ON_HOLD","H"),"")</f>
        <v>U</v>
      </c>
      <c r="K37" s="165">
        <v>45629</v>
      </c>
      <c r="L37" s="164"/>
      <c r="M37" s="163">
        <f ca="1">IF(K37="","",_xlfn.DAYS(K37,TODAY()))</f>
        <v>0</v>
      </c>
      <c r="N37" s="294">
        <v>0.45833333333333331</v>
      </c>
      <c r="O37" s="173" t="s">
        <v>151</v>
      </c>
      <c r="P37" s="172"/>
      <c r="Q37" s="172"/>
      <c r="R37" s="172"/>
      <c r="S37" s="172"/>
      <c r="T37" s="172"/>
      <c r="U37" s="172"/>
      <c r="V37" s="172"/>
      <c r="W37" s="172"/>
      <c r="X37" s="171"/>
      <c r="Y37" s="174"/>
      <c r="Z37" s="146"/>
      <c r="AA37" s="147">
        <f ca="1">IF(AND(I37&lt;&gt;"DONE",I37&lt;&gt;"CANCELLED",M37&lt;0),1,0)</f>
        <v>0</v>
      </c>
      <c r="AB37" s="147">
        <f ca="1">IF(AND(I37&lt;&gt;"DONE",I37&lt;&gt;"CANCELLED",M37&lt;&gt;""),1,0)</f>
        <v>1</v>
      </c>
      <c r="AC37" s="147">
        <f ca="1">IF(AND(I37&lt;&gt;"DONE",I37&lt;&gt;"CANCELLED",AND(M37&lt;=$W$10,M37&gt;0)),1,0)</f>
        <v>0</v>
      </c>
      <c r="AD37" s="146" t="b">
        <f>'[1]HIDE CALCULATIONS'!A41</f>
        <v>0</v>
      </c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</row>
    <row r="38" spans="1:40" ht="21.75" customHeight="1" x14ac:dyDescent="0.25">
      <c r="A38" s="146"/>
      <c r="B38" s="170"/>
      <c r="C38" s="169"/>
      <c r="D38" s="162" t="s">
        <v>57</v>
      </c>
      <c r="E38" s="168"/>
      <c r="F38" s="168"/>
      <c r="G38" s="164"/>
      <c r="H38" s="167" t="s">
        <v>11</v>
      </c>
      <c r="I38" s="167" t="s">
        <v>5</v>
      </c>
      <c r="J38" s="166" t="str" cm="1">
        <f t="array" ref="J38">IFERROR(_xlfn.IFS(I38="DONE","✓",I38="OPEN","U",I38="IN_PROGRESS","&gt;",I38="CANCELLED","X",I38="ON_HOLD","H"),"")</f>
        <v>U</v>
      </c>
      <c r="K38" s="165">
        <v>45613</v>
      </c>
      <c r="L38" s="164"/>
      <c r="M38" s="163">
        <f ca="1">IF(K38="","",_xlfn.DAYS(K38,TODAY()))</f>
        <v>-16</v>
      </c>
      <c r="N38" s="294">
        <v>0.375</v>
      </c>
      <c r="O38" s="173" t="s">
        <v>152</v>
      </c>
      <c r="P38" s="172"/>
      <c r="Q38" s="172"/>
      <c r="R38" s="172"/>
      <c r="S38" s="172"/>
      <c r="T38" s="172"/>
      <c r="U38" s="172"/>
      <c r="V38" s="172"/>
      <c r="W38" s="172"/>
      <c r="X38" s="171"/>
      <c r="Y38" s="174"/>
      <c r="Z38" s="146"/>
      <c r="AA38" s="147">
        <f ca="1">IF(AND(I38&lt;&gt;"DONE",I38&lt;&gt;"CANCELLED",M38&lt;0),1,0)</f>
        <v>1</v>
      </c>
      <c r="AB38" s="147">
        <f ca="1">IF(AND(I38&lt;&gt;"DONE",I38&lt;&gt;"CANCELLED",M38&lt;&gt;""),1,0)</f>
        <v>1</v>
      </c>
      <c r="AC38" s="147">
        <f ca="1">IF(AND(I38&lt;&gt;"DONE",I38&lt;&gt;"CANCELLED",AND(M38&lt;=$W$10,M38&gt;0)),1,0)</f>
        <v>0</v>
      </c>
      <c r="AD38" s="146" t="b">
        <f>'[1]HIDE CALCULATIONS'!A43</f>
        <v>0</v>
      </c>
      <c r="AE38" s="146"/>
      <c r="AF38" s="146"/>
      <c r="AG38" s="146"/>
      <c r="AH38" s="146"/>
      <c r="AI38" s="146"/>
      <c r="AJ38" s="146"/>
      <c r="AK38" s="146"/>
      <c r="AL38" s="146"/>
      <c r="AM38" s="146"/>
      <c r="AN38" s="146"/>
    </row>
    <row r="39" spans="1:40" ht="21.75" customHeight="1" x14ac:dyDescent="0.25">
      <c r="A39" s="146"/>
      <c r="B39" s="170"/>
      <c r="C39" s="169"/>
      <c r="D39" s="162"/>
      <c r="E39" s="168"/>
      <c r="F39" s="168"/>
      <c r="G39" s="164"/>
      <c r="H39" s="167"/>
      <c r="I39" s="167"/>
      <c r="J39" s="166" t="str" cm="1">
        <f t="array" ref="J39">IFERROR(_xlfn.IFS(I39="DONE","✓",I39="OPEN","U",I39="IN_PROGRESS","&gt;",I39="CANCELLED","X",I39="ON_HOLD","H"),"")</f>
        <v/>
      </c>
      <c r="K39" s="165"/>
      <c r="L39" s="164"/>
      <c r="M39" s="163" t="str">
        <f ca="1">IF(K39="","",_xlfn.DAYS(K39,TODAY()))</f>
        <v/>
      </c>
      <c r="N39" s="294"/>
      <c r="O39" s="173"/>
      <c r="P39" s="172"/>
      <c r="Q39" s="172"/>
      <c r="R39" s="172"/>
      <c r="S39" s="172"/>
      <c r="T39" s="172"/>
      <c r="U39" s="172"/>
      <c r="V39" s="172"/>
      <c r="W39" s="172"/>
      <c r="X39" s="171"/>
      <c r="Y39" s="174"/>
      <c r="Z39" s="146"/>
      <c r="AA39" s="147">
        <f ca="1">IF(AND(I39&lt;&gt;"DONE",I39&lt;&gt;"CANCELLED",M39&lt;0),1,0)</f>
        <v>0</v>
      </c>
      <c r="AB39" s="147">
        <f ca="1">IF(AND(I39&lt;&gt;"DONE",I39&lt;&gt;"CANCELLED",M39&lt;&gt;""),1,0)</f>
        <v>0</v>
      </c>
      <c r="AC39" s="147">
        <f ca="1">IF(AND(I39&lt;&gt;"DONE",I39&lt;&gt;"CANCELLED",AND(M39&lt;=$W$10,M39&gt;0)),1,0)</f>
        <v>0</v>
      </c>
      <c r="AD39" s="146" t="b">
        <f>'[1]HIDE CALCULATIONS'!A44</f>
        <v>0</v>
      </c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</row>
    <row r="40" spans="1:40" ht="21.75" customHeight="1" x14ac:dyDescent="0.25">
      <c r="A40" s="146"/>
      <c r="B40" s="170"/>
      <c r="C40" s="169"/>
      <c r="D40" s="162"/>
      <c r="E40" s="168"/>
      <c r="F40" s="168"/>
      <c r="G40" s="164"/>
      <c r="H40" s="167"/>
      <c r="I40" s="167"/>
      <c r="J40" s="166" t="str" cm="1">
        <f t="array" ref="J40">IFERROR(_xlfn.IFS(I40="DONE","✓",I40="OPEN","U",I40="IN_PROGRESS","&gt;",I40="CANCELLED","X",I40="ON_HOLD","H"),"")</f>
        <v/>
      </c>
      <c r="K40" s="165"/>
      <c r="L40" s="164"/>
      <c r="M40" s="163" t="str">
        <f ca="1">IF(K40="","",_xlfn.DAYS(K40,TODAY()))</f>
        <v/>
      </c>
      <c r="N40" s="294"/>
      <c r="O40" s="173"/>
      <c r="P40" s="172"/>
      <c r="Q40" s="172"/>
      <c r="R40" s="172"/>
      <c r="S40" s="172"/>
      <c r="T40" s="172"/>
      <c r="U40" s="172"/>
      <c r="V40" s="172"/>
      <c r="W40" s="172"/>
      <c r="X40" s="171"/>
      <c r="Y40" s="174"/>
      <c r="Z40" s="146"/>
      <c r="AA40" s="147">
        <f ca="1">IF(AND(I40&lt;&gt;"DONE",I40&lt;&gt;"CANCELLED",M40&lt;0),1,0)</f>
        <v>0</v>
      </c>
      <c r="AB40" s="147">
        <f ca="1">IF(AND(I40&lt;&gt;"DONE",I40&lt;&gt;"CANCELLED",M40&lt;&gt;""),1,0)</f>
        <v>0</v>
      </c>
      <c r="AC40" s="147">
        <f ca="1">IF(AND(I40&lt;&gt;"DONE",I40&lt;&gt;"CANCELLED",AND(M40&lt;=$W$10,M40&gt;0)),1,0)</f>
        <v>0</v>
      </c>
      <c r="AD40" s="146" t="b">
        <f>'[1]HIDE CALCULATIONS'!A45</f>
        <v>0</v>
      </c>
      <c r="AE40" s="146"/>
      <c r="AF40" s="146"/>
      <c r="AG40" s="146"/>
      <c r="AH40" s="146"/>
      <c r="AI40" s="146"/>
      <c r="AJ40" s="146"/>
      <c r="AK40" s="146"/>
      <c r="AL40" s="146"/>
      <c r="AM40" s="146"/>
      <c r="AN40" s="146"/>
    </row>
    <row r="41" spans="1:40" ht="21.75" customHeight="1" x14ac:dyDescent="0.25">
      <c r="A41" s="146"/>
      <c r="B41" s="170"/>
      <c r="C41" s="169"/>
      <c r="D41" s="162"/>
      <c r="E41" s="168"/>
      <c r="F41" s="168"/>
      <c r="G41" s="164"/>
      <c r="H41" s="167"/>
      <c r="I41" s="167"/>
      <c r="J41" s="166" t="str" cm="1">
        <f t="array" ref="J41">IFERROR(_xlfn.IFS(I41="DONE","✓",I41="OPEN","U",I41="IN_PROGRESS","&gt;",I41="CANCELLED","X",I41="ON_HOLD","H"),"")</f>
        <v/>
      </c>
      <c r="K41" s="165"/>
      <c r="L41" s="164"/>
      <c r="M41" s="163" t="str">
        <f ca="1">IF(K41="","",_xlfn.DAYS(K41,TODAY()))</f>
        <v/>
      </c>
      <c r="N41" s="294"/>
      <c r="O41" s="173"/>
      <c r="P41" s="172"/>
      <c r="Q41" s="172"/>
      <c r="R41" s="172"/>
      <c r="S41" s="172"/>
      <c r="T41" s="172"/>
      <c r="U41" s="172"/>
      <c r="V41" s="172"/>
      <c r="W41" s="172"/>
      <c r="X41" s="171"/>
      <c r="Y41" s="174"/>
      <c r="Z41" s="146"/>
      <c r="AA41" s="147">
        <f ca="1">IF(AND(I41&lt;&gt;"DONE",I41&lt;&gt;"CANCELLED",M41&lt;0),1,0)</f>
        <v>0</v>
      </c>
      <c r="AB41" s="147">
        <f ca="1">IF(AND(I41&lt;&gt;"DONE",I41&lt;&gt;"CANCELLED",M41&lt;&gt;""),1,0)</f>
        <v>0</v>
      </c>
      <c r="AC41" s="147">
        <f ca="1">IF(AND(I41&lt;&gt;"DONE",I41&lt;&gt;"CANCELLED",AND(M41&lt;=$W$10,M41&gt;0)),1,0)</f>
        <v>0</v>
      </c>
      <c r="AD41" s="146" t="b">
        <f>'[1]HIDE CALCULATIONS'!A46</f>
        <v>0</v>
      </c>
      <c r="AE41" s="146"/>
      <c r="AF41" s="146"/>
      <c r="AG41" s="146"/>
      <c r="AH41" s="146"/>
      <c r="AI41" s="146"/>
      <c r="AJ41" s="146"/>
      <c r="AK41" s="146"/>
      <c r="AL41" s="146"/>
      <c r="AM41" s="146"/>
      <c r="AN41" s="146"/>
    </row>
    <row r="42" spans="1:40" ht="21.75" customHeight="1" x14ac:dyDescent="0.25">
      <c r="A42" s="146"/>
      <c r="B42" s="170"/>
      <c r="C42" s="169"/>
      <c r="D42" s="162"/>
      <c r="E42" s="168"/>
      <c r="F42" s="168"/>
      <c r="G42" s="164"/>
      <c r="H42" s="167"/>
      <c r="I42" s="167"/>
      <c r="J42" s="166" t="str" cm="1">
        <f t="array" ref="J42">IFERROR(_xlfn.IFS(I42="DONE","✓",I42="OPEN","U",I42="IN_PROGRESS","&gt;",I42="CANCELLED","X",I42="ON_HOLD","H"),"")</f>
        <v/>
      </c>
      <c r="K42" s="165"/>
      <c r="L42" s="164"/>
      <c r="M42" s="163" t="str">
        <f ca="1">IF(K42="","",_xlfn.DAYS(K42,TODAY()))</f>
        <v/>
      </c>
      <c r="N42" s="294"/>
      <c r="O42" s="173"/>
      <c r="P42" s="172"/>
      <c r="Q42" s="172"/>
      <c r="R42" s="172"/>
      <c r="S42" s="172"/>
      <c r="T42" s="172"/>
      <c r="U42" s="172"/>
      <c r="V42" s="172"/>
      <c r="W42" s="172"/>
      <c r="X42" s="171"/>
      <c r="Y42" s="174"/>
      <c r="Z42" s="146"/>
      <c r="AA42" s="147">
        <f ca="1">IF(AND(I42&lt;&gt;"DONE",I42&lt;&gt;"CANCELLED",M42&lt;0),1,0)</f>
        <v>0</v>
      </c>
      <c r="AB42" s="147">
        <f ca="1">IF(AND(I42&lt;&gt;"DONE",I42&lt;&gt;"CANCELLED",M42&lt;&gt;""),1,0)</f>
        <v>0</v>
      </c>
      <c r="AC42" s="147">
        <f ca="1">IF(AND(I42&lt;&gt;"DONE",I42&lt;&gt;"CANCELLED",AND(M42&lt;=$W$10,M42&gt;0)),1,0)</f>
        <v>0</v>
      </c>
      <c r="AD42" s="146" t="b">
        <f>'[1]HIDE CALCULATIONS'!A47</f>
        <v>0</v>
      </c>
      <c r="AE42" s="146"/>
      <c r="AF42" s="146"/>
      <c r="AG42" s="146"/>
      <c r="AH42" s="146"/>
      <c r="AI42" s="146"/>
      <c r="AJ42" s="146"/>
      <c r="AK42" s="146"/>
      <c r="AL42" s="146"/>
      <c r="AM42" s="146"/>
      <c r="AN42" s="146"/>
    </row>
    <row r="43" spans="1:40" ht="21.75" customHeight="1" x14ac:dyDescent="0.25">
      <c r="A43" s="146"/>
      <c r="B43" s="170"/>
      <c r="C43" s="169"/>
      <c r="D43" s="162"/>
      <c r="E43" s="168"/>
      <c r="F43" s="168"/>
      <c r="G43" s="164"/>
      <c r="H43" s="167"/>
      <c r="I43" s="167"/>
      <c r="J43" s="166" t="str" cm="1">
        <f t="array" ref="J43">IFERROR(_xlfn.IFS(I43="DONE","✓",I43="OPEN","U",I43="IN_PROGRESS","&gt;",I43="CANCELLED","X",I43="ON_HOLD","H"),"")</f>
        <v/>
      </c>
      <c r="K43" s="165"/>
      <c r="L43" s="164"/>
      <c r="M43" s="163" t="str">
        <f ca="1">IF(K43="","",_xlfn.DAYS(K43,TODAY()))</f>
        <v/>
      </c>
      <c r="N43" s="294"/>
      <c r="O43" s="173"/>
      <c r="P43" s="172"/>
      <c r="Q43" s="172"/>
      <c r="R43" s="172"/>
      <c r="S43" s="172"/>
      <c r="T43" s="172"/>
      <c r="U43" s="172"/>
      <c r="V43" s="172"/>
      <c r="W43" s="172"/>
      <c r="X43" s="171"/>
      <c r="Y43" s="174"/>
      <c r="Z43" s="146"/>
      <c r="AA43" s="147">
        <f ca="1">IF(AND(I43&lt;&gt;"DONE",I43&lt;&gt;"CANCELLED",M43&lt;0),1,0)</f>
        <v>0</v>
      </c>
      <c r="AB43" s="147">
        <f ca="1">IF(AND(I43&lt;&gt;"DONE",I43&lt;&gt;"CANCELLED",M43&lt;&gt;""),1,0)</f>
        <v>0</v>
      </c>
      <c r="AC43" s="147">
        <f ca="1">IF(AND(I43&lt;&gt;"DONE",I43&lt;&gt;"CANCELLED",AND(M43&lt;=$W$10,M43&gt;0)),1,0)</f>
        <v>0</v>
      </c>
      <c r="AD43" s="146" t="b">
        <f>'[1]HIDE CALCULATIONS'!A48</f>
        <v>0</v>
      </c>
      <c r="AE43" s="146"/>
      <c r="AF43" s="146"/>
      <c r="AG43" s="146"/>
      <c r="AH43" s="146"/>
      <c r="AI43" s="146"/>
      <c r="AJ43" s="146"/>
      <c r="AK43" s="146"/>
      <c r="AL43" s="146"/>
      <c r="AM43" s="146"/>
      <c r="AN43" s="146"/>
    </row>
    <row r="44" spans="1:40" ht="21.75" customHeight="1" x14ac:dyDescent="0.25">
      <c r="A44" s="146"/>
      <c r="B44" s="170"/>
      <c r="C44" s="169"/>
      <c r="D44" s="162"/>
      <c r="E44" s="168"/>
      <c r="F44" s="168"/>
      <c r="G44" s="164"/>
      <c r="H44" s="167"/>
      <c r="I44" s="167"/>
      <c r="J44" s="166" t="str" cm="1">
        <f t="array" ref="J44">IFERROR(_xlfn.IFS(I44="DONE","✓",I44="OPEN","U",I44="IN_PROGRESS","&gt;",I44="CANCELLED","X",I44="ON_HOLD","H"),"")</f>
        <v/>
      </c>
      <c r="K44" s="165"/>
      <c r="L44" s="164"/>
      <c r="M44" s="163" t="str">
        <f ca="1">IF(K44="","",_xlfn.DAYS(K44,TODAY()))</f>
        <v/>
      </c>
      <c r="N44" s="294"/>
      <c r="O44" s="173"/>
      <c r="P44" s="172"/>
      <c r="Q44" s="172"/>
      <c r="R44" s="172"/>
      <c r="S44" s="172"/>
      <c r="T44" s="172"/>
      <c r="U44" s="172"/>
      <c r="V44" s="172"/>
      <c r="W44" s="172"/>
      <c r="X44" s="171"/>
      <c r="Y44" s="174"/>
      <c r="Z44" s="146"/>
      <c r="AA44" s="147">
        <f ca="1">IF(AND(I44&lt;&gt;"DONE",I44&lt;&gt;"CANCELLED",M44&lt;0),1,0)</f>
        <v>0</v>
      </c>
      <c r="AB44" s="147">
        <f ca="1">IF(AND(I44&lt;&gt;"DONE",I44&lt;&gt;"CANCELLED",M44&lt;&gt;""),1,0)</f>
        <v>0</v>
      </c>
      <c r="AC44" s="147">
        <f ca="1">IF(AND(I44&lt;&gt;"DONE",I44&lt;&gt;"CANCELLED",AND(M44&lt;=$W$10,M44&gt;0)),1,0)</f>
        <v>0</v>
      </c>
      <c r="AD44" s="146" t="b">
        <f>'[1]HIDE CALCULATIONS'!A49</f>
        <v>0</v>
      </c>
      <c r="AE44" s="146"/>
      <c r="AF44" s="146"/>
      <c r="AG44" s="146"/>
      <c r="AH44" s="146"/>
      <c r="AI44" s="146"/>
      <c r="AJ44" s="146"/>
      <c r="AK44" s="146"/>
      <c r="AL44" s="146"/>
      <c r="AM44" s="146"/>
      <c r="AN44" s="146"/>
    </row>
    <row r="45" spans="1:40" ht="21.75" customHeight="1" x14ac:dyDescent="0.25">
      <c r="A45" s="145"/>
      <c r="B45" s="170"/>
      <c r="C45" s="169"/>
      <c r="D45" s="162"/>
      <c r="E45" s="168"/>
      <c r="F45" s="168"/>
      <c r="G45" s="164"/>
      <c r="H45" s="167"/>
      <c r="I45" s="167"/>
      <c r="J45" s="166" t="str" cm="1">
        <f t="array" ref="J45">IFERROR(_xlfn.IFS(I45="DONE","✓",I45="OPEN","U",I45="IN_PROGRESS","&gt;",I45="CANCELLED","X",I45="ON_HOLD","H"),"")</f>
        <v/>
      </c>
      <c r="K45" s="165"/>
      <c r="L45" s="164"/>
      <c r="M45" s="163" t="str">
        <f ca="1">IF(K45="","",_xlfn.DAYS(K45,TODAY()))</f>
        <v/>
      </c>
      <c r="N45" s="294"/>
      <c r="O45" s="173"/>
      <c r="P45" s="172"/>
      <c r="Q45" s="172"/>
      <c r="R45" s="172"/>
      <c r="S45" s="172"/>
      <c r="T45" s="172"/>
      <c r="U45" s="172"/>
      <c r="V45" s="172"/>
      <c r="W45" s="172"/>
      <c r="X45" s="171"/>
      <c r="Y45" s="148"/>
      <c r="Z45" s="145"/>
      <c r="AA45" s="147">
        <f ca="1">IF(AND(I45&lt;&gt;"DONE",I45&lt;&gt;"CANCELLED",M45&lt;0),1,0)</f>
        <v>0</v>
      </c>
      <c r="AB45" s="147">
        <f ca="1">IF(AND(I45&lt;&gt;"DONE",I45&lt;&gt;"CANCELLED",M45&lt;&gt;""),1,0)</f>
        <v>0</v>
      </c>
      <c r="AC45" s="147">
        <f ca="1">IF(AND(I45&lt;&gt;"DONE",I45&lt;&gt;"CANCELLED",AND(M45&lt;=$W$10,M45&gt;0)),1,0)</f>
        <v>0</v>
      </c>
      <c r="AD45" s="146" t="b">
        <f>'[1]HIDE CALCULATIONS'!A50</f>
        <v>0</v>
      </c>
      <c r="AE45" s="145"/>
      <c r="AF45" s="145"/>
      <c r="AG45" s="145"/>
      <c r="AH45" s="145"/>
      <c r="AI45" s="145"/>
      <c r="AJ45" s="145"/>
      <c r="AK45" s="145"/>
      <c r="AL45" s="145"/>
      <c r="AM45" s="145"/>
      <c r="AN45" s="145"/>
    </row>
    <row r="46" spans="1:40" ht="21.75" customHeight="1" x14ac:dyDescent="0.25">
      <c r="A46" s="145"/>
      <c r="B46" s="170"/>
      <c r="C46" s="169"/>
      <c r="D46" s="162"/>
      <c r="E46" s="168"/>
      <c r="F46" s="168"/>
      <c r="G46" s="164"/>
      <c r="H46" s="167"/>
      <c r="I46" s="167"/>
      <c r="J46" s="166" t="str" cm="1">
        <f t="array" ref="J46">IFERROR(_xlfn.IFS(I46="DONE","✓",I46="OPEN","U",I46="IN_PROGRESS","&gt;",I46="CANCELLED","X",I46="ON_HOLD","H"),"")</f>
        <v/>
      </c>
      <c r="K46" s="165"/>
      <c r="L46" s="164"/>
      <c r="M46" s="163" t="str">
        <f ca="1">IF(K46="","",_xlfn.DAYS(K46,TODAY()))</f>
        <v/>
      </c>
      <c r="N46" s="294"/>
      <c r="O46" s="173"/>
      <c r="P46" s="172"/>
      <c r="Q46" s="172"/>
      <c r="R46" s="172"/>
      <c r="S46" s="172"/>
      <c r="T46" s="172"/>
      <c r="U46" s="172"/>
      <c r="V46" s="172"/>
      <c r="W46" s="172"/>
      <c r="X46" s="171"/>
      <c r="Y46" s="148"/>
      <c r="Z46" s="145"/>
      <c r="AA46" s="147">
        <f ca="1">IF(AND(I46&lt;&gt;"DONE",I46&lt;&gt;"CANCELLED",M46&lt;0),1,0)</f>
        <v>0</v>
      </c>
      <c r="AB46" s="147">
        <f ca="1">IF(AND(I46&lt;&gt;"DONE",I46&lt;&gt;"CANCELLED",M46&lt;&gt;""),1,0)</f>
        <v>0</v>
      </c>
      <c r="AC46" s="147">
        <f ca="1">IF(AND(I46&lt;&gt;"DONE",I46&lt;&gt;"CANCELLED",AND(M46&lt;=$W$10,M46&gt;0)),1,0)</f>
        <v>0</v>
      </c>
      <c r="AD46" s="146" t="b">
        <f>'[1]HIDE CALCULATIONS'!A51</f>
        <v>0</v>
      </c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</row>
    <row r="47" spans="1:40" ht="21.75" customHeight="1" x14ac:dyDescent="0.25">
      <c r="A47" s="145"/>
      <c r="B47" s="170"/>
      <c r="C47" s="169"/>
      <c r="D47" s="162"/>
      <c r="E47" s="168"/>
      <c r="F47" s="168"/>
      <c r="G47" s="164"/>
      <c r="H47" s="167"/>
      <c r="I47" s="167"/>
      <c r="J47" s="166" t="str" cm="1">
        <f t="array" ref="J47">IFERROR(_xlfn.IFS(I47="DONE","✓",I47="OPEN","U",I47="IN_PROGRESS","&gt;",I47="CANCELLED","X",I47="ON_HOLD","H"),"")</f>
        <v/>
      </c>
      <c r="K47" s="165"/>
      <c r="L47" s="164"/>
      <c r="M47" s="163" t="str">
        <f ca="1">IF(K47="","",_xlfn.DAYS(K47,TODAY()))</f>
        <v/>
      </c>
      <c r="N47" s="294"/>
      <c r="O47" s="173"/>
      <c r="P47" s="172"/>
      <c r="Q47" s="172"/>
      <c r="R47" s="172"/>
      <c r="S47" s="172"/>
      <c r="T47" s="172"/>
      <c r="U47" s="172"/>
      <c r="V47" s="172"/>
      <c r="W47" s="172"/>
      <c r="X47" s="171"/>
      <c r="Y47" s="148"/>
      <c r="Z47" s="145"/>
      <c r="AA47" s="147">
        <f ca="1">IF(AND(I47&lt;&gt;"DONE",I47&lt;&gt;"CANCELLED",M47&lt;0),1,0)</f>
        <v>0</v>
      </c>
      <c r="AB47" s="147">
        <f ca="1">IF(AND(I47&lt;&gt;"DONE",I47&lt;&gt;"CANCELLED",M47&lt;&gt;""),1,0)</f>
        <v>0</v>
      </c>
      <c r="AC47" s="147">
        <f ca="1">IF(AND(I47&lt;&gt;"DONE",I47&lt;&gt;"CANCELLED",AND(M47&lt;=$W$10,M47&gt;0)),1,0)</f>
        <v>0</v>
      </c>
      <c r="AD47" s="146" t="b">
        <f>'[1]HIDE CALCULATIONS'!A52</f>
        <v>0</v>
      </c>
      <c r="AE47" s="145"/>
      <c r="AF47" s="145"/>
      <c r="AG47" s="145"/>
      <c r="AH47" s="145"/>
      <c r="AI47" s="145"/>
      <c r="AJ47" s="145"/>
      <c r="AK47" s="145"/>
      <c r="AL47" s="145"/>
      <c r="AM47" s="145"/>
      <c r="AN47" s="145"/>
    </row>
    <row r="48" spans="1:40" ht="21.75" customHeight="1" x14ac:dyDescent="0.25">
      <c r="A48" s="145"/>
      <c r="B48" s="170"/>
      <c r="C48" s="169"/>
      <c r="D48" s="162"/>
      <c r="E48" s="168"/>
      <c r="F48" s="168"/>
      <c r="G48" s="164"/>
      <c r="H48" s="167"/>
      <c r="I48" s="167"/>
      <c r="J48" s="166" t="str" cm="1">
        <f t="array" ref="J48">IFERROR(_xlfn.IFS(I48="DONE","✓",I48="OPEN","U",I48="IN_PROGRESS","&gt;",I48="CANCELLED","X",I48="ON_HOLD","H"),"")</f>
        <v/>
      </c>
      <c r="K48" s="165"/>
      <c r="L48" s="164"/>
      <c r="M48" s="163" t="str">
        <f ca="1">IF(K48="","",_xlfn.DAYS(K48,TODAY()))</f>
        <v/>
      </c>
      <c r="N48" s="294"/>
      <c r="O48" s="173"/>
      <c r="P48" s="172"/>
      <c r="Q48" s="172"/>
      <c r="R48" s="172"/>
      <c r="S48" s="172"/>
      <c r="T48" s="172"/>
      <c r="U48" s="172"/>
      <c r="V48" s="172"/>
      <c r="W48" s="172"/>
      <c r="X48" s="171"/>
      <c r="Y48" s="148"/>
      <c r="Z48" s="145"/>
      <c r="AA48" s="147">
        <f ca="1">IF(AND(I48&lt;&gt;"DONE",I48&lt;&gt;"CANCELLED",M48&lt;0),1,0)</f>
        <v>0</v>
      </c>
      <c r="AB48" s="147">
        <f ca="1">IF(AND(I48&lt;&gt;"DONE",I48&lt;&gt;"CANCELLED",M48&lt;&gt;""),1,0)</f>
        <v>0</v>
      </c>
      <c r="AC48" s="147">
        <f ca="1">IF(AND(I48&lt;&gt;"DONE",I48&lt;&gt;"CANCELLED",AND(M48&lt;=$W$10,M48&gt;0)),1,0)</f>
        <v>0</v>
      </c>
      <c r="AD48" s="146" t="b">
        <f>'[1]HIDE CALCULATIONS'!A53</f>
        <v>0</v>
      </c>
      <c r="AE48" s="145"/>
      <c r="AF48" s="145"/>
      <c r="AG48" s="145"/>
      <c r="AH48" s="145"/>
      <c r="AI48" s="145"/>
      <c r="AJ48" s="145"/>
      <c r="AK48" s="145"/>
      <c r="AL48" s="145"/>
      <c r="AM48" s="145"/>
      <c r="AN48" s="145"/>
    </row>
    <row r="49" spans="1:40" ht="21.75" customHeight="1" x14ac:dyDescent="0.25">
      <c r="A49" s="145"/>
      <c r="B49" s="170"/>
      <c r="C49" s="169"/>
      <c r="D49" s="162"/>
      <c r="E49" s="168"/>
      <c r="F49" s="168"/>
      <c r="G49" s="164"/>
      <c r="H49" s="167"/>
      <c r="I49" s="167"/>
      <c r="J49" s="166" t="str" cm="1">
        <f t="array" ref="J49">IFERROR(_xlfn.IFS(I49="DONE","✓",I49="OPEN","U",I49="IN_PROGRESS","&gt;",I49="CANCELLED","X",I49="ON_HOLD","H"),"")</f>
        <v/>
      </c>
      <c r="K49" s="165"/>
      <c r="L49" s="164"/>
      <c r="M49" s="163" t="str">
        <f ca="1">IF(K49="","",_xlfn.DAYS(K49,TODAY()))</f>
        <v/>
      </c>
      <c r="N49" s="294"/>
      <c r="O49" s="173"/>
      <c r="P49" s="172"/>
      <c r="Q49" s="172"/>
      <c r="R49" s="172"/>
      <c r="S49" s="172"/>
      <c r="T49" s="172"/>
      <c r="U49" s="172"/>
      <c r="V49" s="172"/>
      <c r="W49" s="172"/>
      <c r="X49" s="171"/>
      <c r="Y49" s="148"/>
      <c r="Z49" s="145"/>
      <c r="AA49" s="147">
        <f ca="1">IF(AND(I49&lt;&gt;"DONE",I49&lt;&gt;"CANCELLED",M49&lt;0),1,0)</f>
        <v>0</v>
      </c>
      <c r="AB49" s="147">
        <f ca="1">IF(AND(I49&lt;&gt;"DONE",I49&lt;&gt;"CANCELLED",M49&lt;&gt;""),1,0)</f>
        <v>0</v>
      </c>
      <c r="AC49" s="147">
        <f ca="1">IF(AND(I49&lt;&gt;"DONE",I49&lt;&gt;"CANCELLED",AND(M49&lt;=$W$10,M49&gt;0)),1,0)</f>
        <v>0</v>
      </c>
      <c r="AD49" s="146" t="b">
        <f>'[1]HIDE CALCULATIONS'!A54</f>
        <v>0</v>
      </c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</row>
    <row r="50" spans="1:40" ht="21.75" customHeight="1" x14ac:dyDescent="0.25">
      <c r="A50" s="145"/>
      <c r="B50" s="170"/>
      <c r="C50" s="169"/>
      <c r="D50" s="162"/>
      <c r="E50" s="168"/>
      <c r="F50" s="168"/>
      <c r="G50" s="164"/>
      <c r="H50" s="167"/>
      <c r="I50" s="167"/>
      <c r="J50" s="166" t="str" cm="1">
        <f t="array" ref="J50">IFERROR(_xlfn.IFS(I50="DONE","✓",I50="OPEN","U",I50="IN_PROGRESS","&gt;",I50="CANCELLED","X",I50="ON_HOLD","H"),"")</f>
        <v/>
      </c>
      <c r="K50" s="165"/>
      <c r="L50" s="164"/>
      <c r="M50" s="163" t="str">
        <f ca="1">IF(K50="","",_xlfn.DAYS(K50,TODAY()))</f>
        <v/>
      </c>
      <c r="N50" s="294"/>
      <c r="O50" s="173"/>
      <c r="P50" s="172"/>
      <c r="Q50" s="172"/>
      <c r="R50" s="172"/>
      <c r="S50" s="172"/>
      <c r="T50" s="172"/>
      <c r="U50" s="172"/>
      <c r="V50" s="172"/>
      <c r="W50" s="172"/>
      <c r="X50" s="171"/>
      <c r="Y50" s="148"/>
      <c r="Z50" s="145"/>
      <c r="AA50" s="147">
        <f ca="1">IF(AND(I50&lt;&gt;"DONE",I50&lt;&gt;"CANCELLED",M50&lt;0),1,0)</f>
        <v>0</v>
      </c>
      <c r="AB50" s="147">
        <f ca="1">IF(AND(I50&lt;&gt;"DONE",I50&lt;&gt;"CANCELLED",M50&lt;&gt;""),1,0)</f>
        <v>0</v>
      </c>
      <c r="AC50" s="147">
        <f ca="1">IF(AND(I50&lt;&gt;"DONE",I50&lt;&gt;"CANCELLED",AND(M50&lt;=$W$10,M50&gt;0)),1,0)</f>
        <v>0</v>
      </c>
      <c r="AD50" s="146" t="b">
        <f>'[1]HIDE CALCULATIONS'!A55</f>
        <v>0</v>
      </c>
      <c r="AE50" s="145"/>
      <c r="AF50" s="145"/>
      <c r="AG50" s="145"/>
      <c r="AH50" s="145"/>
      <c r="AI50" s="145"/>
      <c r="AJ50" s="145"/>
      <c r="AK50" s="145"/>
      <c r="AL50" s="145"/>
      <c r="AM50" s="145"/>
      <c r="AN50" s="145"/>
    </row>
    <row r="51" spans="1:40" ht="21.75" customHeight="1" x14ac:dyDescent="0.25">
      <c r="A51" s="145"/>
      <c r="B51" s="170"/>
      <c r="C51" s="169"/>
      <c r="D51" s="162"/>
      <c r="E51" s="168"/>
      <c r="F51" s="168"/>
      <c r="G51" s="164"/>
      <c r="H51" s="167"/>
      <c r="I51" s="167"/>
      <c r="J51" s="166" t="str" cm="1">
        <f t="array" ref="J51">IFERROR(_xlfn.IFS(I51="DONE","✓",I51="OPEN","U",I51="IN_PROGRESS","&gt;",I51="CANCELLED","X",I51="ON_HOLD","H"),"")</f>
        <v/>
      </c>
      <c r="K51" s="165"/>
      <c r="L51" s="164"/>
      <c r="M51" s="163" t="str">
        <f ca="1">IF(K51="","",_xlfn.DAYS(K51,TODAY()))</f>
        <v/>
      </c>
      <c r="N51" s="294"/>
      <c r="O51" s="173"/>
      <c r="P51" s="172"/>
      <c r="Q51" s="172"/>
      <c r="R51" s="172"/>
      <c r="S51" s="172"/>
      <c r="T51" s="172"/>
      <c r="U51" s="172"/>
      <c r="V51" s="172"/>
      <c r="W51" s="172"/>
      <c r="X51" s="171"/>
      <c r="Y51" s="148"/>
      <c r="Z51" s="145"/>
      <c r="AA51" s="147">
        <f ca="1">IF(AND(I51&lt;&gt;"DONE",I51&lt;&gt;"CANCELLED",M51&lt;0),1,0)</f>
        <v>0</v>
      </c>
      <c r="AB51" s="147">
        <f ca="1">IF(AND(I51&lt;&gt;"DONE",I51&lt;&gt;"CANCELLED",M51&lt;&gt;""),1,0)</f>
        <v>0</v>
      </c>
      <c r="AC51" s="147">
        <f ca="1">IF(AND(I51&lt;&gt;"DONE",I51&lt;&gt;"CANCELLED",AND(M51&lt;=$W$10,M51&gt;0)),1,0)</f>
        <v>0</v>
      </c>
      <c r="AD51" s="146" t="b">
        <f>'[1]HIDE CALCULATIONS'!A56</f>
        <v>0</v>
      </c>
      <c r="AE51" s="145"/>
      <c r="AF51" s="145"/>
      <c r="AG51" s="145"/>
      <c r="AH51" s="145"/>
      <c r="AI51" s="145"/>
      <c r="AJ51" s="145"/>
      <c r="AK51" s="145"/>
      <c r="AL51" s="145"/>
      <c r="AM51" s="145"/>
      <c r="AN51" s="145"/>
    </row>
    <row r="52" spans="1:40" ht="21.75" customHeight="1" x14ac:dyDescent="0.25">
      <c r="A52" s="145"/>
      <c r="B52" s="170"/>
      <c r="C52" s="169"/>
      <c r="D52" s="162"/>
      <c r="E52" s="168"/>
      <c r="F52" s="168"/>
      <c r="G52" s="164"/>
      <c r="H52" s="167"/>
      <c r="I52" s="167"/>
      <c r="J52" s="166" t="str" cm="1">
        <f t="array" ref="J52">IFERROR(_xlfn.IFS(I52="DONE","✓",I52="OPEN","U",I52="IN_PROGRESS","&gt;",I52="CANCELLED","X",I52="ON_HOLD","H"),"")</f>
        <v/>
      </c>
      <c r="K52" s="165"/>
      <c r="L52" s="164"/>
      <c r="M52" s="163" t="str">
        <f ca="1">IF(K52="","",_xlfn.DAYS(K52,TODAY()))</f>
        <v/>
      </c>
      <c r="N52" s="294"/>
      <c r="O52" s="173"/>
      <c r="P52" s="172"/>
      <c r="Q52" s="172"/>
      <c r="R52" s="172"/>
      <c r="S52" s="172"/>
      <c r="T52" s="172"/>
      <c r="U52" s="172"/>
      <c r="V52" s="172"/>
      <c r="W52" s="172"/>
      <c r="X52" s="171"/>
      <c r="Y52" s="148"/>
      <c r="Z52" s="145"/>
      <c r="AA52" s="147">
        <f ca="1">IF(AND(I52&lt;&gt;"DONE",I52&lt;&gt;"CANCELLED",M52&lt;0),1,0)</f>
        <v>0</v>
      </c>
      <c r="AB52" s="147">
        <f ca="1">IF(AND(I52&lt;&gt;"DONE",I52&lt;&gt;"CANCELLED",M52&lt;&gt;""),1,0)</f>
        <v>0</v>
      </c>
      <c r="AC52" s="147">
        <f ca="1">IF(AND(I52&lt;&gt;"DONE",I52&lt;&gt;"CANCELLED",AND(M52&lt;=$W$10,M52&gt;0)),1,0)</f>
        <v>0</v>
      </c>
      <c r="AD52" s="146" t="b">
        <f>'[1]HIDE CALCULATIONS'!A57</f>
        <v>0</v>
      </c>
      <c r="AE52" s="145"/>
      <c r="AF52" s="145"/>
      <c r="AG52" s="145"/>
      <c r="AH52" s="145"/>
      <c r="AI52" s="145"/>
      <c r="AJ52" s="145"/>
      <c r="AK52" s="145"/>
      <c r="AL52" s="145"/>
      <c r="AM52" s="145"/>
      <c r="AN52" s="145"/>
    </row>
    <row r="53" spans="1:40" ht="21.75" customHeight="1" x14ac:dyDescent="0.25">
      <c r="A53" s="145"/>
      <c r="B53" s="170"/>
      <c r="C53" s="169"/>
      <c r="D53" s="162"/>
      <c r="E53" s="168"/>
      <c r="F53" s="168"/>
      <c r="G53" s="164"/>
      <c r="H53" s="167"/>
      <c r="I53" s="167"/>
      <c r="J53" s="166" t="str" cm="1">
        <f t="array" ref="J53">IFERROR(_xlfn.IFS(I53="DONE","✓",I53="OPEN","U",I53="IN_PROGRESS","&gt;",I53="CANCELLED","X",I53="ON_HOLD","H"),"")</f>
        <v/>
      </c>
      <c r="K53" s="165"/>
      <c r="L53" s="164"/>
      <c r="M53" s="163" t="str">
        <f ca="1">IF(K53="","",_xlfn.DAYS(K53,TODAY()))</f>
        <v/>
      </c>
      <c r="N53" s="294"/>
      <c r="O53" s="173"/>
      <c r="P53" s="172"/>
      <c r="Q53" s="172"/>
      <c r="R53" s="172"/>
      <c r="S53" s="172"/>
      <c r="T53" s="172"/>
      <c r="U53" s="172"/>
      <c r="V53" s="172"/>
      <c r="W53" s="172"/>
      <c r="X53" s="171"/>
      <c r="Y53" s="148"/>
      <c r="Z53" s="145"/>
      <c r="AA53" s="147">
        <f ca="1">IF(AND(I53&lt;&gt;"DONE",I53&lt;&gt;"CANCELLED",M53&lt;0),1,0)</f>
        <v>0</v>
      </c>
      <c r="AB53" s="147">
        <f ca="1">IF(AND(I53&lt;&gt;"DONE",I53&lt;&gt;"CANCELLED",M53&lt;&gt;""),1,0)</f>
        <v>0</v>
      </c>
      <c r="AC53" s="147">
        <f ca="1">IF(AND(I53&lt;&gt;"DONE",I53&lt;&gt;"CANCELLED",AND(M53&lt;=$W$10,M53&gt;0)),1,0)</f>
        <v>0</v>
      </c>
      <c r="AD53" s="146" t="b">
        <f>'[1]HIDE CALCULATIONS'!A58</f>
        <v>0</v>
      </c>
      <c r="AE53" s="145"/>
      <c r="AF53" s="145"/>
      <c r="AG53" s="145"/>
      <c r="AH53" s="145"/>
      <c r="AI53" s="145"/>
      <c r="AJ53" s="145"/>
      <c r="AK53" s="145"/>
      <c r="AL53" s="145"/>
      <c r="AM53" s="145"/>
      <c r="AN53" s="145"/>
    </row>
    <row r="54" spans="1:40" ht="21.75" customHeight="1" x14ac:dyDescent="0.25">
      <c r="A54" s="145"/>
      <c r="B54" s="170"/>
      <c r="C54" s="169"/>
      <c r="D54" s="162"/>
      <c r="E54" s="168"/>
      <c r="F54" s="168"/>
      <c r="G54" s="164"/>
      <c r="H54" s="167"/>
      <c r="I54" s="167"/>
      <c r="J54" s="166" t="str" cm="1">
        <f t="array" ref="J54">IFERROR(_xlfn.IFS(I54="DONE","✓",I54="OPEN","U",I54="IN_PROGRESS","&gt;",I54="CANCELLED","X",I54="ON_HOLD","H"),"")</f>
        <v/>
      </c>
      <c r="K54" s="165"/>
      <c r="L54" s="164"/>
      <c r="M54" s="163" t="str">
        <f ca="1">IF(K54="","",_xlfn.DAYS(K54,TODAY()))</f>
        <v/>
      </c>
      <c r="N54" s="294"/>
      <c r="O54" s="173"/>
      <c r="P54" s="172"/>
      <c r="Q54" s="172"/>
      <c r="R54" s="172"/>
      <c r="S54" s="172"/>
      <c r="T54" s="172"/>
      <c r="U54" s="172"/>
      <c r="V54" s="172"/>
      <c r="W54" s="172"/>
      <c r="X54" s="171"/>
      <c r="Y54" s="148"/>
      <c r="Z54" s="145"/>
      <c r="AA54" s="147">
        <f ca="1">IF(AND(I54&lt;&gt;"DONE",I54&lt;&gt;"CANCELLED",M54&lt;0),1,0)</f>
        <v>0</v>
      </c>
      <c r="AB54" s="147">
        <f ca="1">IF(AND(I54&lt;&gt;"DONE",I54&lt;&gt;"CANCELLED",M54&lt;&gt;""),1,0)</f>
        <v>0</v>
      </c>
      <c r="AC54" s="147">
        <f ca="1">IF(AND(I54&lt;&gt;"DONE",I54&lt;&gt;"CANCELLED",AND(M54&lt;=$W$10,M54&gt;0)),1,0)</f>
        <v>0</v>
      </c>
      <c r="AD54" s="146" t="b">
        <f>'[1]HIDE CALCULATIONS'!A59</f>
        <v>0</v>
      </c>
      <c r="AE54" s="145"/>
      <c r="AF54" s="145"/>
      <c r="AG54" s="145"/>
      <c r="AH54" s="145"/>
      <c r="AI54" s="145"/>
      <c r="AJ54" s="145"/>
      <c r="AK54" s="145"/>
      <c r="AL54" s="145"/>
      <c r="AM54" s="145"/>
      <c r="AN54" s="145"/>
    </row>
    <row r="55" spans="1:40" ht="21.75" customHeight="1" x14ac:dyDescent="0.25">
      <c r="A55" s="145"/>
      <c r="B55" s="170"/>
      <c r="C55" s="169"/>
      <c r="D55" s="162"/>
      <c r="E55" s="168"/>
      <c r="F55" s="168"/>
      <c r="G55" s="164"/>
      <c r="H55" s="167"/>
      <c r="I55" s="167"/>
      <c r="J55" s="166" t="str" cm="1">
        <f t="array" ref="J55">IFERROR(_xlfn.IFS(I55="DONE","✓",I55="OPEN","U",I55="IN_PROGRESS","&gt;",I55="CANCELLED","X",I55="ON_HOLD","H"),"")</f>
        <v/>
      </c>
      <c r="K55" s="165"/>
      <c r="L55" s="164"/>
      <c r="M55" s="163" t="str">
        <f ca="1">IF(K55="","",_xlfn.DAYS(K55,TODAY()))</f>
        <v/>
      </c>
      <c r="N55" s="294"/>
      <c r="O55" s="173"/>
      <c r="P55" s="172"/>
      <c r="Q55" s="172"/>
      <c r="R55" s="172"/>
      <c r="S55" s="172"/>
      <c r="T55" s="172"/>
      <c r="U55" s="172"/>
      <c r="V55" s="172"/>
      <c r="W55" s="172"/>
      <c r="X55" s="171"/>
      <c r="Y55" s="148"/>
      <c r="Z55" s="145"/>
      <c r="AA55" s="147">
        <f ca="1">IF(AND(I55&lt;&gt;"DONE",I55&lt;&gt;"CANCELLED",M55&lt;0),1,0)</f>
        <v>0</v>
      </c>
      <c r="AB55" s="147">
        <f ca="1">IF(AND(I55&lt;&gt;"DONE",I55&lt;&gt;"CANCELLED",M55&lt;&gt;""),1,0)</f>
        <v>0</v>
      </c>
      <c r="AC55" s="147">
        <f ca="1">IF(AND(I55&lt;&gt;"DONE",I55&lt;&gt;"CANCELLED",AND(M55&lt;=$W$10,M55&gt;0)),1,0)</f>
        <v>0</v>
      </c>
      <c r="AD55" s="146" t="b">
        <f>'[1]HIDE CALCULATIONS'!A60</f>
        <v>0</v>
      </c>
      <c r="AE55" s="145"/>
      <c r="AF55" s="145"/>
      <c r="AG55" s="145"/>
      <c r="AH55" s="145"/>
      <c r="AI55" s="145"/>
      <c r="AJ55" s="145"/>
      <c r="AK55" s="145"/>
      <c r="AL55" s="145"/>
      <c r="AM55" s="145"/>
      <c r="AN55" s="145"/>
    </row>
    <row r="56" spans="1:40" ht="21.75" customHeight="1" x14ac:dyDescent="0.25">
      <c r="A56" s="145"/>
      <c r="B56" s="170"/>
      <c r="C56" s="169"/>
      <c r="D56" s="162"/>
      <c r="E56" s="168"/>
      <c r="F56" s="168"/>
      <c r="G56" s="164"/>
      <c r="H56" s="167"/>
      <c r="I56" s="167"/>
      <c r="J56" s="166" t="str" cm="1">
        <f t="array" ref="J56">IFERROR(_xlfn.IFS(I56="DONE","✓",I56="OPEN","U",I56="IN_PROGRESS","&gt;",I56="CANCELLED","X",I56="ON_HOLD","H"),"")</f>
        <v/>
      </c>
      <c r="K56" s="165"/>
      <c r="L56" s="164"/>
      <c r="M56" s="163" t="str">
        <f ca="1">IF(K56="","",_xlfn.DAYS(K56,TODAY()))</f>
        <v/>
      </c>
      <c r="N56" s="294"/>
      <c r="O56" s="173"/>
      <c r="P56" s="172"/>
      <c r="Q56" s="172"/>
      <c r="R56" s="172"/>
      <c r="S56" s="172"/>
      <c r="T56" s="172"/>
      <c r="U56" s="172"/>
      <c r="V56" s="172"/>
      <c r="W56" s="172"/>
      <c r="X56" s="171"/>
      <c r="Y56" s="148"/>
      <c r="Z56" s="145"/>
      <c r="AA56" s="147">
        <f ca="1">IF(AND(I56&lt;&gt;"DONE",I56&lt;&gt;"CANCELLED",M56&lt;0),1,0)</f>
        <v>0</v>
      </c>
      <c r="AB56" s="147">
        <f ca="1">IF(AND(I56&lt;&gt;"DONE",I56&lt;&gt;"CANCELLED",M56&lt;&gt;""),1,0)</f>
        <v>0</v>
      </c>
      <c r="AC56" s="147">
        <f ca="1">IF(AND(I56&lt;&gt;"DONE",I56&lt;&gt;"CANCELLED",AND(M56&lt;=$W$10,M56&gt;0)),1,0)</f>
        <v>0</v>
      </c>
      <c r="AD56" s="146" t="b">
        <f>'[1]HIDE CALCULATIONS'!A61</f>
        <v>0</v>
      </c>
      <c r="AE56" s="145"/>
      <c r="AF56" s="145"/>
      <c r="AG56" s="145"/>
      <c r="AH56" s="145"/>
      <c r="AI56" s="145"/>
      <c r="AJ56" s="145"/>
      <c r="AK56" s="145"/>
      <c r="AL56" s="145"/>
      <c r="AM56" s="145"/>
      <c r="AN56" s="145"/>
    </row>
    <row r="57" spans="1:40" ht="21.75" customHeight="1" x14ac:dyDescent="0.25">
      <c r="A57" s="145"/>
      <c r="B57" s="170"/>
      <c r="C57" s="169"/>
      <c r="D57" s="162"/>
      <c r="E57" s="168"/>
      <c r="F57" s="168"/>
      <c r="G57" s="164"/>
      <c r="H57" s="167"/>
      <c r="I57" s="167"/>
      <c r="J57" s="166" t="str" cm="1">
        <f t="array" ref="J57">IFERROR(_xlfn.IFS(I57="DONE","✓",I57="OPEN","U",I57="IN_PROGRESS","&gt;",I57="CANCELLED","X",I57="ON_HOLD","H"),"")</f>
        <v/>
      </c>
      <c r="K57" s="165"/>
      <c r="L57" s="164"/>
      <c r="M57" s="163" t="str">
        <f ca="1">IF(K57="","",_xlfn.DAYS(K57,TODAY()))</f>
        <v/>
      </c>
      <c r="N57" s="294"/>
      <c r="O57" s="173"/>
      <c r="P57" s="172"/>
      <c r="Q57" s="172"/>
      <c r="R57" s="172"/>
      <c r="S57" s="172"/>
      <c r="T57" s="172"/>
      <c r="U57" s="172"/>
      <c r="V57" s="172"/>
      <c r="W57" s="172"/>
      <c r="X57" s="171"/>
      <c r="Y57" s="148"/>
      <c r="Z57" s="145"/>
      <c r="AA57" s="147">
        <f ca="1">IF(AND(I57&lt;&gt;"DONE",I57&lt;&gt;"CANCELLED",M57&lt;0),1,0)</f>
        <v>0</v>
      </c>
      <c r="AB57" s="147">
        <f ca="1">IF(AND(I57&lt;&gt;"DONE",I57&lt;&gt;"CANCELLED",M57&lt;&gt;""),1,0)</f>
        <v>0</v>
      </c>
      <c r="AC57" s="147">
        <f ca="1">IF(AND(I57&lt;&gt;"DONE",I57&lt;&gt;"CANCELLED",AND(M57&lt;=$W$10,M57&gt;0)),1,0)</f>
        <v>0</v>
      </c>
      <c r="AD57" s="146" t="b">
        <f>'[1]HIDE CALCULATIONS'!A62</f>
        <v>0</v>
      </c>
      <c r="AE57" s="145"/>
      <c r="AF57" s="145"/>
      <c r="AG57" s="145"/>
      <c r="AH57" s="145"/>
      <c r="AI57" s="145"/>
      <c r="AJ57" s="145"/>
      <c r="AK57" s="145"/>
      <c r="AL57" s="145"/>
      <c r="AM57" s="145"/>
      <c r="AN57" s="145"/>
    </row>
    <row r="58" spans="1:40" ht="21.75" customHeight="1" x14ac:dyDescent="0.25">
      <c r="A58" s="145"/>
      <c r="B58" s="170"/>
      <c r="C58" s="169"/>
      <c r="D58" s="162"/>
      <c r="E58" s="168"/>
      <c r="F58" s="168"/>
      <c r="G58" s="164"/>
      <c r="H58" s="167"/>
      <c r="I58" s="167"/>
      <c r="J58" s="166" t="str" cm="1">
        <f t="array" ref="J58">IFERROR(_xlfn.IFS(I58="DONE","✓",I58="OPEN","U",I58="IN_PROGRESS","&gt;",I58="CANCELLED","X",I58="ON_HOLD","H"),"")</f>
        <v/>
      </c>
      <c r="K58" s="165"/>
      <c r="L58" s="164"/>
      <c r="M58" s="163" t="str">
        <f ca="1">IF(K58="","",_xlfn.DAYS(K58,TODAY()))</f>
        <v/>
      </c>
      <c r="N58" s="294"/>
      <c r="O58" s="162"/>
      <c r="P58" s="161"/>
      <c r="Q58" s="161"/>
      <c r="R58" s="161"/>
      <c r="S58" s="161"/>
      <c r="T58" s="161"/>
      <c r="U58" s="161"/>
      <c r="V58" s="161"/>
      <c r="W58" s="161"/>
      <c r="X58" s="160"/>
      <c r="Y58" s="148"/>
      <c r="Z58" s="145"/>
      <c r="AA58" s="147">
        <f ca="1">IF(AND(I58&lt;&gt;"DONE",I58&lt;&gt;"CANCELLED",M58&lt;0),1,0)</f>
        <v>0</v>
      </c>
      <c r="AB58" s="147">
        <f ca="1">IF(AND(I58&lt;&gt;"DONE",I58&lt;&gt;"CANCELLED",M58&lt;&gt;""),1,0)</f>
        <v>0</v>
      </c>
      <c r="AC58" s="147">
        <f ca="1">IF(AND(I58&lt;&gt;"DONE",I58&lt;&gt;"CANCELLED",AND(M58&lt;=$W$10,M58&gt;0)),1,0)</f>
        <v>0</v>
      </c>
      <c r="AD58" s="146" t="b">
        <f>'[1]HIDE CALCULATIONS'!A63</f>
        <v>0</v>
      </c>
      <c r="AE58" s="145"/>
      <c r="AF58" s="145"/>
      <c r="AG58" s="145"/>
      <c r="AH58" s="145"/>
      <c r="AI58" s="145"/>
      <c r="AJ58" s="145"/>
      <c r="AK58" s="145"/>
      <c r="AL58" s="145"/>
      <c r="AM58" s="145"/>
      <c r="AN58" s="145"/>
    </row>
    <row r="59" spans="1:40" ht="21.75" customHeight="1" x14ac:dyDescent="0.25">
      <c r="A59" s="145"/>
      <c r="B59" s="170"/>
      <c r="C59" s="169"/>
      <c r="D59" s="162"/>
      <c r="E59" s="168"/>
      <c r="F59" s="168"/>
      <c r="G59" s="164"/>
      <c r="H59" s="167"/>
      <c r="I59" s="167"/>
      <c r="J59" s="166" t="str" cm="1">
        <f t="array" ref="J59">IFERROR(_xlfn.IFS(I59="DONE","✓",I59="OPEN","U",I59="IN_PROGRESS","&gt;",I59="CANCELLED","X",I59="ON_HOLD","H"),"")</f>
        <v/>
      </c>
      <c r="K59" s="165"/>
      <c r="L59" s="164"/>
      <c r="M59" s="163" t="str">
        <f ca="1">IF(K59="","",_xlfn.DAYS(K59,TODAY()))</f>
        <v/>
      </c>
      <c r="N59" s="294"/>
      <c r="O59" s="162"/>
      <c r="P59" s="161"/>
      <c r="Q59" s="161"/>
      <c r="R59" s="161"/>
      <c r="S59" s="161"/>
      <c r="T59" s="161"/>
      <c r="U59" s="161"/>
      <c r="V59" s="161"/>
      <c r="W59" s="161"/>
      <c r="X59" s="160"/>
      <c r="Y59" s="148"/>
      <c r="Z59" s="145"/>
      <c r="AA59" s="147">
        <f ca="1">IF(AND(I59&lt;&gt;"DONE",I59&lt;&gt;"CANCELLED",M59&lt;0),1,0)</f>
        <v>0</v>
      </c>
      <c r="AB59" s="147">
        <f ca="1">IF(AND(I59&lt;&gt;"DONE",I59&lt;&gt;"CANCELLED",M59&lt;&gt;""),1,0)</f>
        <v>0</v>
      </c>
      <c r="AC59" s="147">
        <f ca="1">IF(AND(I59&lt;&gt;"DONE",I59&lt;&gt;"CANCELLED",AND(M59&lt;=$W$10,M59&gt;0)),1,0)</f>
        <v>0</v>
      </c>
      <c r="AD59" s="146" t="b">
        <f>'[1]HIDE CALCULATIONS'!A64</f>
        <v>0</v>
      </c>
      <c r="AE59" s="145"/>
      <c r="AF59" s="145"/>
      <c r="AG59" s="145"/>
      <c r="AH59" s="145"/>
      <c r="AI59" s="145"/>
      <c r="AJ59" s="145"/>
      <c r="AK59" s="145"/>
      <c r="AL59" s="145"/>
      <c r="AM59" s="145"/>
      <c r="AN59" s="145"/>
    </row>
    <row r="60" spans="1:40" ht="21.75" customHeight="1" x14ac:dyDescent="0.25">
      <c r="A60" s="145"/>
      <c r="B60" s="170"/>
      <c r="C60" s="169"/>
      <c r="D60" s="162"/>
      <c r="E60" s="168"/>
      <c r="F60" s="168"/>
      <c r="G60" s="164"/>
      <c r="H60" s="167"/>
      <c r="I60" s="167"/>
      <c r="J60" s="166" t="str" cm="1">
        <f t="array" ref="J60">IFERROR(_xlfn.IFS(I60="DONE","✓",I60="OPEN","U",I60="IN_PROGRESS","&gt;",I60="CANCELLED","X",I60="ON_HOLD","H"),"")</f>
        <v/>
      </c>
      <c r="K60" s="165"/>
      <c r="L60" s="164"/>
      <c r="M60" s="163" t="str">
        <f ca="1">IF(K60="","",_xlfn.DAYS(K60,TODAY()))</f>
        <v/>
      </c>
      <c r="N60" s="294"/>
      <c r="O60" s="162"/>
      <c r="P60" s="161"/>
      <c r="Q60" s="161"/>
      <c r="R60" s="161"/>
      <c r="S60" s="161"/>
      <c r="T60" s="161"/>
      <c r="U60" s="161"/>
      <c r="V60" s="161"/>
      <c r="W60" s="161"/>
      <c r="X60" s="160"/>
      <c r="Y60" s="148"/>
      <c r="Z60" s="145"/>
      <c r="AA60" s="147">
        <f ca="1">IF(AND(I60&lt;&gt;"DONE",I60&lt;&gt;"CANCELLED",M60&lt;0),1,0)</f>
        <v>0</v>
      </c>
      <c r="AB60" s="147">
        <f ca="1">IF(AND(I60&lt;&gt;"DONE",I60&lt;&gt;"CANCELLED",M60&lt;&gt;""),1,0)</f>
        <v>0</v>
      </c>
      <c r="AC60" s="147">
        <f ca="1">IF(AND(I60&lt;&gt;"DONE",I60&lt;&gt;"CANCELLED",AND(M60&lt;=$W$10,M60&gt;0)),1,0)</f>
        <v>0</v>
      </c>
      <c r="AD60" s="146" t="b">
        <f>'[1]HIDE CALCULATIONS'!A65</f>
        <v>0</v>
      </c>
      <c r="AE60" s="145"/>
      <c r="AF60" s="145"/>
      <c r="AG60" s="145"/>
      <c r="AH60" s="145"/>
      <c r="AI60" s="145"/>
      <c r="AJ60" s="145"/>
      <c r="AK60" s="145"/>
      <c r="AL60" s="145"/>
      <c r="AM60" s="145"/>
      <c r="AN60" s="145"/>
    </row>
    <row r="61" spans="1:40" ht="21.75" customHeight="1" thickBot="1" x14ac:dyDescent="0.3">
      <c r="A61" s="159"/>
      <c r="B61" s="158"/>
      <c r="C61" s="156"/>
      <c r="D61" s="158"/>
      <c r="E61" s="157"/>
      <c r="F61" s="157"/>
      <c r="G61" s="156"/>
      <c r="H61" s="155"/>
      <c r="I61" s="155"/>
      <c r="J61" s="155" t="str" cm="1">
        <f t="array" ref="J61">IFERROR(_xlfn.IFS(I61="DONE","✓",I61="OPEN","U",I61="IN_PROGRESS","&gt;",I61="CANCELLED","X",I61="ON_HOLD","H"),"")</f>
        <v/>
      </c>
      <c r="K61" s="154"/>
      <c r="L61" s="153"/>
      <c r="M61" s="152" t="str">
        <f ca="1">IF(K61="","",_xlfn.DAYS(K61,TODAY()))</f>
        <v/>
      </c>
      <c r="N61" s="295"/>
      <c r="O61" s="151"/>
      <c r="P61" s="150"/>
      <c r="Q61" s="150"/>
      <c r="R61" s="150"/>
      <c r="S61" s="150"/>
      <c r="T61" s="150"/>
      <c r="U61" s="150"/>
      <c r="V61" s="150"/>
      <c r="W61" s="150"/>
      <c r="X61" s="149"/>
      <c r="Y61" s="148"/>
      <c r="Z61" s="145"/>
      <c r="AA61" s="147">
        <f ca="1">IF(AND(I61&lt;&gt;"DONE",I61&lt;&gt;"CANCELLED",M61&lt;0),1,0)</f>
        <v>0</v>
      </c>
      <c r="AB61" s="147">
        <f ca="1">IF(AND(I61&lt;&gt;"DONE",I61&lt;&gt;"CANCELLED",M61&lt;&gt;""),1,0)</f>
        <v>0</v>
      </c>
      <c r="AC61" s="147">
        <f ca="1">IF(AND(I61&lt;&gt;"DONE",I61&lt;&gt;"CANCELLED",AND(M61&lt;=$W$10,M61&gt;0)),1,0)</f>
        <v>0</v>
      </c>
      <c r="AD61" s="146" t="b">
        <f>'[1]HIDE CALCULATIONS'!A66</f>
        <v>0</v>
      </c>
      <c r="AE61" s="145"/>
      <c r="AF61" s="145"/>
      <c r="AG61" s="145"/>
      <c r="AH61" s="145"/>
      <c r="AI61" s="145"/>
      <c r="AJ61" s="145"/>
      <c r="AK61" s="145"/>
      <c r="AL61" s="145"/>
      <c r="AM61" s="145"/>
      <c r="AN61" s="145"/>
    </row>
    <row r="62" spans="1:40" ht="15.75" customHeight="1" thickTop="1" x14ac:dyDescent="0.2"/>
  </sheetData>
  <mergeCells count="200">
    <mergeCell ref="O29:X29"/>
    <mergeCell ref="O30:X30"/>
    <mergeCell ref="O31:X31"/>
    <mergeCell ref="O47:X47"/>
    <mergeCell ref="O48:X48"/>
    <mergeCell ref="O49:X49"/>
    <mergeCell ref="O32:X32"/>
    <mergeCell ref="O33:X33"/>
    <mergeCell ref="O34:X34"/>
    <mergeCell ref="O23:X23"/>
    <mergeCell ref="O24:X24"/>
    <mergeCell ref="O25:X25"/>
    <mergeCell ref="O26:X26"/>
    <mergeCell ref="O27:X27"/>
    <mergeCell ref="O28:X28"/>
    <mergeCell ref="O18:X18"/>
    <mergeCell ref="O19:X19"/>
    <mergeCell ref="O20:X20"/>
    <mergeCell ref="O21:X21"/>
    <mergeCell ref="O22:X22"/>
    <mergeCell ref="O17:X17"/>
    <mergeCell ref="D24:G24"/>
    <mergeCell ref="K24:L24"/>
    <mergeCell ref="B25:C25"/>
    <mergeCell ref="D25:G25"/>
    <mergeCell ref="K25:L25"/>
    <mergeCell ref="K30:L30"/>
    <mergeCell ref="O41:X41"/>
    <mergeCell ref="O42:X42"/>
    <mergeCell ref="O43:X43"/>
    <mergeCell ref="O44:X44"/>
    <mergeCell ref="O45:X45"/>
    <mergeCell ref="O46:X46"/>
    <mergeCell ref="K22:L22"/>
    <mergeCell ref="D23:G23"/>
    <mergeCell ref="K23:L23"/>
    <mergeCell ref="B23:C23"/>
    <mergeCell ref="B18:C18"/>
    <mergeCell ref="D18:G18"/>
    <mergeCell ref="K18:L18"/>
    <mergeCell ref="D19:G19"/>
    <mergeCell ref="K19:L19"/>
    <mergeCell ref="D21:G21"/>
    <mergeCell ref="D27:G27"/>
    <mergeCell ref="B28:C28"/>
    <mergeCell ref="D28:G28"/>
    <mergeCell ref="B19:C19"/>
    <mergeCell ref="B20:C20"/>
    <mergeCell ref="D20:G20"/>
    <mergeCell ref="B21:C21"/>
    <mergeCell ref="B22:C22"/>
    <mergeCell ref="D22:G22"/>
    <mergeCell ref="B24:C24"/>
    <mergeCell ref="K28:L28"/>
    <mergeCell ref="B1:X1"/>
    <mergeCell ref="B4:B13"/>
    <mergeCell ref="C4:D4"/>
    <mergeCell ref="H4:J4"/>
    <mergeCell ref="M4:P4"/>
    <mergeCell ref="H6:H7"/>
    <mergeCell ref="D16:F16"/>
    <mergeCell ref="I6:I7"/>
    <mergeCell ref="J6:K7"/>
    <mergeCell ref="B17:C17"/>
    <mergeCell ref="D17:G17"/>
    <mergeCell ref="K17:L17"/>
    <mergeCell ref="K20:L20"/>
    <mergeCell ref="K21:L21"/>
    <mergeCell ref="K27:L27"/>
    <mergeCell ref="B26:C26"/>
    <mergeCell ref="D26:G26"/>
    <mergeCell ref="K26:L26"/>
    <mergeCell ref="B27:C27"/>
    <mergeCell ref="J9:K12"/>
    <mergeCell ref="I16:J16"/>
    <mergeCell ref="Z10:Z13"/>
    <mergeCell ref="AA10:AA13"/>
    <mergeCell ref="V11:W12"/>
    <mergeCell ref="O16:X16"/>
    <mergeCell ref="B34:C34"/>
    <mergeCell ref="D34:G34"/>
    <mergeCell ref="K34:L34"/>
    <mergeCell ref="B47:C47"/>
    <mergeCell ref="B48:C48"/>
    <mergeCell ref="Z6:AA6"/>
    <mergeCell ref="M7:O7"/>
    <mergeCell ref="J8:K8"/>
    <mergeCell ref="H9:H12"/>
    <mergeCell ref="I9:I12"/>
    <mergeCell ref="B32:C32"/>
    <mergeCell ref="D32:G32"/>
    <mergeCell ref="K32:L32"/>
    <mergeCell ref="D33:G33"/>
    <mergeCell ref="K33:L33"/>
    <mergeCell ref="B33:C33"/>
    <mergeCell ref="B29:C29"/>
    <mergeCell ref="D29:G29"/>
    <mergeCell ref="K29:L29"/>
    <mergeCell ref="B30:C30"/>
    <mergeCell ref="D30:G30"/>
    <mergeCell ref="B31:C31"/>
    <mergeCell ref="D31:G31"/>
    <mergeCell ref="K45:L45"/>
    <mergeCell ref="K46:L46"/>
    <mergeCell ref="K47:L47"/>
    <mergeCell ref="K48:L48"/>
    <mergeCell ref="K49:L49"/>
    <mergeCell ref="K31:L31"/>
    <mergeCell ref="O50:X50"/>
    <mergeCell ref="O51:X51"/>
    <mergeCell ref="K50:L50"/>
    <mergeCell ref="K51:L51"/>
    <mergeCell ref="K52:L52"/>
    <mergeCell ref="K60:L60"/>
    <mergeCell ref="O52:X52"/>
    <mergeCell ref="O53:X53"/>
    <mergeCell ref="O54:X54"/>
    <mergeCell ref="O55:X55"/>
    <mergeCell ref="O56:X56"/>
    <mergeCell ref="O57:X57"/>
    <mergeCell ref="O58:X58"/>
    <mergeCell ref="O59:X59"/>
    <mergeCell ref="O60:X60"/>
    <mergeCell ref="O61:X61"/>
    <mergeCell ref="K61:L61"/>
    <mergeCell ref="K53:L53"/>
    <mergeCell ref="K54:L54"/>
    <mergeCell ref="K55:L55"/>
    <mergeCell ref="K56:L56"/>
    <mergeCell ref="K57:L57"/>
    <mergeCell ref="K58:L58"/>
    <mergeCell ref="K59:L59"/>
    <mergeCell ref="D59:G59"/>
    <mergeCell ref="D60:G60"/>
    <mergeCell ref="D61:G61"/>
    <mergeCell ref="D48:G48"/>
    <mergeCell ref="D49:G49"/>
    <mergeCell ref="D50:G50"/>
    <mergeCell ref="D51:G51"/>
    <mergeCell ref="D52:G52"/>
    <mergeCell ref="D53:G53"/>
    <mergeCell ref="D54:G54"/>
    <mergeCell ref="B60:C60"/>
    <mergeCell ref="B61:C61"/>
    <mergeCell ref="B54:C54"/>
    <mergeCell ref="B55:C55"/>
    <mergeCell ref="B56:C56"/>
    <mergeCell ref="B57:C57"/>
    <mergeCell ref="D45:G45"/>
    <mergeCell ref="B46:C46"/>
    <mergeCell ref="D46:G46"/>
    <mergeCell ref="D47:G47"/>
    <mergeCell ref="B58:C58"/>
    <mergeCell ref="B59:C59"/>
    <mergeCell ref="D55:G55"/>
    <mergeCell ref="D56:G56"/>
    <mergeCell ref="D57:G57"/>
    <mergeCell ref="D58:G58"/>
    <mergeCell ref="B49:C49"/>
    <mergeCell ref="B50:C50"/>
    <mergeCell ref="B51:C51"/>
    <mergeCell ref="B52:C52"/>
    <mergeCell ref="B53:C53"/>
    <mergeCell ref="B45:C45"/>
    <mergeCell ref="K41:L41"/>
    <mergeCell ref="K42:L42"/>
    <mergeCell ref="B43:C43"/>
    <mergeCell ref="D43:G43"/>
    <mergeCell ref="K43:L43"/>
    <mergeCell ref="K44:L44"/>
    <mergeCell ref="B41:C41"/>
    <mergeCell ref="D41:G41"/>
    <mergeCell ref="B42:C42"/>
    <mergeCell ref="D42:G42"/>
    <mergeCell ref="B44:C44"/>
    <mergeCell ref="D44:G44"/>
    <mergeCell ref="B37:C37"/>
    <mergeCell ref="D37:G37"/>
    <mergeCell ref="O35:X35"/>
    <mergeCell ref="O36:X36"/>
    <mergeCell ref="O37:X37"/>
    <mergeCell ref="O38:X38"/>
    <mergeCell ref="K35:L35"/>
    <mergeCell ref="K36:L36"/>
    <mergeCell ref="K37:L37"/>
    <mergeCell ref="B38:C38"/>
    <mergeCell ref="B39:C39"/>
    <mergeCell ref="D38:G38"/>
    <mergeCell ref="B35:C35"/>
    <mergeCell ref="D35:G35"/>
    <mergeCell ref="B36:C36"/>
    <mergeCell ref="D36:G36"/>
    <mergeCell ref="D39:G39"/>
    <mergeCell ref="B40:C40"/>
    <mergeCell ref="D40:G40"/>
    <mergeCell ref="O39:X39"/>
    <mergeCell ref="K38:L38"/>
    <mergeCell ref="K39:L39"/>
    <mergeCell ref="K40:L40"/>
    <mergeCell ref="O40:X40"/>
  </mergeCells>
  <conditionalFormatting sqref="B17:O61">
    <cfRule type="expression" dxfId="14" priority="2">
      <formula>$AD17=TRUE</formula>
    </cfRule>
  </conditionalFormatting>
  <conditionalFormatting sqref="H17">
    <cfRule type="expression" dxfId="13" priority="4">
      <formula>H$17&lt;=SMALL($I$17:$I$44,$T$7)</formula>
    </cfRule>
  </conditionalFormatting>
  <conditionalFormatting sqref="M17:N61">
    <cfRule type="colorScale" priority="3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T6 P6 T9 P9 P12 T12">
    <cfRule type="dataBar" priority="1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{A33C00EA-835F-4589-BF9A-5704ACCE6111}</x14:id>
        </ext>
      </extLst>
    </cfRule>
  </conditionalFormatting>
  <dataValidations count="4">
    <dataValidation type="list" allowBlank="1" sqref="O17:O61" xr:uid="{00000000-0002-0000-0000-000003000000}">
      <formula1>#REF!</formula1>
    </dataValidation>
    <dataValidation type="custom" allowBlank="1" showDropDown="1" sqref="K17:K61" xr:uid="{00000000-0002-0000-0000-000002000000}">
      <formula1>OR(NOT(ISERROR(DATEVALUE(K17))), AND(ISNUMBER(K17), LEFT(CELL("format", K17))="D"))</formula1>
    </dataValidation>
    <dataValidation type="list" allowBlank="1" sqref="H17:H61" xr:uid="{00000000-0002-0000-0000-000001000000}">
      <formula1>"HIGH,MID,LOW"</formula1>
    </dataValidation>
    <dataValidation type="list" allowBlank="1" sqref="I17:I61" xr:uid="{00000000-0002-0000-0000-000000000000}">
      <formula1>"OPEN,IN_PROGRESS,ON_HOLD,CANCELLED,DONE"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Check Box 1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371475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Check Box 2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371475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Check Box 3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371475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Check Box 4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371475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Check Box 5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371475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Check Box 6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371475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371475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Check Box 8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371475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Check Box 9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371475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Check Box 10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371475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Check Box 11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371475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Check Box 1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371475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6" name="Check Box 1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371475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7" name="Check Box 1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371475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8" name="Check Box 1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371475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9" name="Check Box 1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371475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20" name="Check Box 17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371475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1" name="Check Box 18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371475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2" name="Check Box 19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371475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3" name="Check Box 20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371475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4" name="Check Box 21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371475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5" name="Check Box 22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371475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6" name="Check Box 23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371475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7" name="Check Box 24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371475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8" name="Check Box 2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371475</xdr:colOff>
                    <xdr:row>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9" name="Check Box 26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371475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30" name="Check Box 27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371475</xdr:colOff>
                    <xdr:row>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1" name="Check Box 28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371475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2" name="Check Box 29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371475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3" name="Check Box 30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371475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4" name="Check Box 31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371475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5" name="Check Box 32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371475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6" name="Check Box 33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371475</xdr:colOff>
                    <xdr:row>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7" name="Check Box 34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371475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8" name="Check Box 35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371475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9" name="Check Box 36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371475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40" name="Check Box 37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371475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41" name="Check Box 38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371475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42" name="Check Box 39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371475</xdr:colOff>
                    <xdr:row>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43" name="Check Box 40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371475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1" r:id="rId44" name="Check Box 41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371475</xdr:colOff>
                    <xdr:row>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2" r:id="rId45" name="Check Box 42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371475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3" r:id="rId46" name="Check Box 43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371475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4" r:id="rId47" name="Check Box 44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371475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5" r:id="rId48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60</xdr:row>
                    <xdr:rowOff>38100</xdr:rowOff>
                  </from>
                  <to>
                    <xdr:col>2</xdr:col>
                    <xdr:colOff>371475</xdr:colOff>
                    <xdr:row>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8" r:id="rId49" name="Button 48">
              <controlPr defaultSize="0" print="0" autoFill="0" autoPict="0" macro="[0]!Schedule_Assessment">
                <anchor moveWithCells="1">
                  <from>
                    <xdr:col>27</xdr:col>
                    <xdr:colOff>47625</xdr:colOff>
                    <xdr:row>14</xdr:row>
                    <xdr:rowOff>1943100</xdr:rowOff>
                  </from>
                  <to>
                    <xdr:col>28</xdr:col>
                    <xdr:colOff>638175</xdr:colOff>
                    <xdr:row>14</xdr:row>
                    <xdr:rowOff>2771775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3C00EA-835F-4589-BF9A-5704ACCE61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T6 P6 T9 P9 P12 T12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G1" sqref="G1"/>
    </sheetView>
  </sheetViews>
  <sheetFormatPr defaultColWidth="9.140625" defaultRowHeight="14.25" x14ac:dyDescent="0.2"/>
  <cols>
    <col min="1" max="1" width="9.7109375" style="12" bestFit="1" customWidth="1"/>
    <col min="2" max="8" width="11.7109375" style="12" customWidth="1"/>
    <col min="9" max="16384" width="9.140625" style="12"/>
  </cols>
  <sheetData>
    <row r="1" spans="1:8" ht="15" customHeight="1" x14ac:dyDescent="0.2">
      <c r="C1" s="121">
        <v>45620</v>
      </c>
      <c r="D1" s="123"/>
      <c r="E1" s="121">
        <v>45627</v>
      </c>
      <c r="F1" s="122"/>
    </row>
    <row r="2" spans="1:8" ht="15" customHeight="1" x14ac:dyDescent="0.2">
      <c r="B2" s="16"/>
      <c r="C2" s="123"/>
      <c r="D2" s="123"/>
      <c r="E2" s="122"/>
      <c r="F2" s="122"/>
      <c r="G2" s="16"/>
      <c r="H2" s="16"/>
    </row>
    <row r="3" spans="1:8" ht="15" customHeight="1" x14ac:dyDescent="0.2">
      <c r="B3" s="16"/>
      <c r="C3" s="18"/>
      <c r="D3" s="18"/>
      <c r="E3" s="17"/>
      <c r="F3" s="17"/>
      <c r="G3" s="16"/>
      <c r="H3" s="16"/>
    </row>
    <row r="4" spans="1:8" ht="15" x14ac:dyDescent="0.2">
      <c r="B4" s="15">
        <f>C1</f>
        <v>45620</v>
      </c>
      <c r="C4" s="15">
        <f t="shared" ref="C4:H4" si="0">B4+1</f>
        <v>45621</v>
      </c>
      <c r="D4" s="15">
        <f t="shared" si="0"/>
        <v>45622</v>
      </c>
      <c r="E4" s="15">
        <f t="shared" si="0"/>
        <v>45623</v>
      </c>
      <c r="F4" s="15">
        <f t="shared" si="0"/>
        <v>45624</v>
      </c>
      <c r="G4" s="15">
        <f t="shared" si="0"/>
        <v>45625</v>
      </c>
      <c r="H4" s="15">
        <f t="shared" si="0"/>
        <v>45626</v>
      </c>
    </row>
    <row r="5" spans="1:8" ht="15" x14ac:dyDescent="0.25">
      <c r="A5" s="297" t="s">
        <v>65</v>
      </c>
      <c r="B5" s="14" t="s">
        <v>64</v>
      </c>
      <c r="C5" s="14" t="s">
        <v>63</v>
      </c>
      <c r="D5" s="14" t="s">
        <v>62</v>
      </c>
      <c r="E5" s="14" t="s">
        <v>61</v>
      </c>
      <c r="F5" s="14" t="s">
        <v>60</v>
      </c>
      <c r="G5" s="14" t="s">
        <v>59</v>
      </c>
      <c r="H5" s="14" t="s">
        <v>58</v>
      </c>
    </row>
    <row r="6" spans="1:8" x14ac:dyDescent="0.2">
      <c r="A6" s="13">
        <v>0.33333333333333331</v>
      </c>
      <c r="B6" s="12" t="str" cm="1">
        <f t="array" ref="B6">IFERROR(INDEX(DASHBOARD!$D$17:$D$1048576, MATCH(1, (DASHBOARD!$K$17:$K$1048576=B4)*(DASHBOARD!$N$17:$N$1048576=A6), 0)), " ")</f>
        <v xml:space="preserve"> </v>
      </c>
      <c r="C6" s="12" t="str" cm="1">
        <f t="array" ref="C6">IFERROR(INDEX(DASHBOARD!$D$17:$D$1048576, MATCH(1, (DASHBOARD!$K$17:$K$1048576=$C$4)*(DASHBOARD!$N$17:$N$1048576=$A6), 0)), " ")</f>
        <v xml:space="preserve"> </v>
      </c>
      <c r="D6" s="12" t="str" cm="1">
        <f t="array" ref="D6">IFERROR(INDEX(DASHBOARD!$D$17:$D$1048576, MATCH(1, (DASHBOARD!$K$17:$K$1048576=$D$4)*(DASHBOARD!$N$17:$N$1048576=$A6), 0)), " ")</f>
        <v xml:space="preserve"> </v>
      </c>
      <c r="E6" s="12" t="str" cm="1">
        <f t="array" ref="E6">IFERROR(INDEX(DASHBOARD!$D$17:$D$1048576, MATCH(1, (DASHBOARD!$K$17:$K$1048576=$E$4)*(DASHBOARD!$N$17:$N$1048576=$A6), 0)), " ")</f>
        <v xml:space="preserve"> </v>
      </c>
      <c r="F6" s="12" t="str" cm="1">
        <f t="array" ref="F6">IFERROR(INDEX(DASHBOARD!$D$17:$D$1048576, MATCH(1, (DASHBOARD!$K$17:$K$1048576=$F$4)*(DASHBOARD!$N$17:$N$1048576=$A6), 0)), " ")</f>
        <v xml:space="preserve"> </v>
      </c>
      <c r="G6" s="12" t="str" cm="1">
        <f t="array" ref="G6">IFERROR(INDEX(DASHBOARD!$D$17:$D$1048576, MATCH(1, (DASHBOARD!$K$17:$K$1048576=$G$4)*(DASHBOARD!$N$17:$N$1048576=$A6), 0)), " ")</f>
        <v xml:space="preserve"> </v>
      </c>
      <c r="H6" s="12" t="str" cm="1">
        <f t="array" ref="H6">IFERROR(INDEX(DASHBOARD!$D$17:$D$1048576, MATCH(1, (DASHBOARD!$K$17:$K$1048576=$H$4)*(DASHBOARD!$N$17:$N$1048576=$A6), 0)), " ")</f>
        <v xml:space="preserve"> </v>
      </c>
    </row>
    <row r="7" spans="1:8" x14ac:dyDescent="0.2">
      <c r="A7" s="13">
        <v>0.375</v>
      </c>
      <c r="B7" s="12" t="str" cm="1">
        <f t="array" ref="B7">IFERROR(INDEX(DASHBOARD!$D$17:$D$1048576, MATCH(1, (DASHBOARD!$K$17:$K$1048576=$B$4)*(DASHBOARD!$N$17:$N$1048576=A7), 0)), " ")</f>
        <v xml:space="preserve"> </v>
      </c>
      <c r="C7" s="12" t="str" cm="1">
        <f t="array" ref="C7">IFERROR(INDEX(DASHBOARD!$D$17:$D$1048576, MATCH(1, (DASHBOARD!$K$17:$K$1048576=$C$4)*(DASHBOARD!$N$17:$N$1048576=$A7), 0)), " ")</f>
        <v xml:space="preserve"> </v>
      </c>
      <c r="D7" s="12" t="str" cm="1">
        <f t="array" ref="D7">IFERROR(INDEX(DASHBOARD!$D$17:$D$1048576, MATCH(1, (DASHBOARD!$K$17:$K$1048576=$D$4)*(DASHBOARD!$N$17:$N$1048576=$A7), 0)), " ")</f>
        <v xml:space="preserve"> </v>
      </c>
      <c r="E7" s="12" t="str" cm="1">
        <f t="array" ref="E7">IFERROR(INDEX(DASHBOARD!$D$17:$D$1048576, MATCH(1, (DASHBOARD!$K$17:$K$1048576=$E$4)*(DASHBOARD!$N$17:$N$1048576=$A7), 0)), " ")</f>
        <v xml:space="preserve"> </v>
      </c>
      <c r="F7" s="12" t="str" cm="1">
        <f t="array" ref="F7">IFERROR(INDEX(DASHBOARD!$D$17:$D$1048576, MATCH(1, (DASHBOARD!$K$17:$K$1048576=$F$4)*(DASHBOARD!$N$17:$N$1048576=$A7), 0)), " ")</f>
        <v xml:space="preserve"> </v>
      </c>
      <c r="G7" s="12" t="str" cm="1">
        <f t="array" ref="G7">IFERROR(INDEX(DASHBOARD!$D$17:$D$1048576, MATCH(1, (DASHBOARD!$K$17:$K$1048576=$G$4)*(DASHBOARD!$N$17:$N$1048576=$A7), 0)), " ")</f>
        <v xml:space="preserve"> </v>
      </c>
      <c r="H7" s="12" t="str" cm="1">
        <f t="array" ref="H7">IFERROR(INDEX(DASHBOARD!$D$17:$D$1048576, MATCH(1, (DASHBOARD!$K$17:$K$1048576=$H$4)*(DASHBOARD!$N$17:$N$1048576=$A7), 0)), " ")</f>
        <v xml:space="preserve"> </v>
      </c>
    </row>
    <row r="8" spans="1:8" x14ac:dyDescent="0.2">
      <c r="A8" s="13">
        <v>0.41666666666666702</v>
      </c>
      <c r="B8" s="12" t="str" cm="1">
        <f t="array" ref="B8">IFERROR(INDEX(DASHBOARD!$D$17:$D$1048576, MATCH(1, (DASHBOARD!$K$17:$K$1048576=$B$4)*(DASHBOARD!$N$17:$N$1048576=A8), 0)), " ")</f>
        <v xml:space="preserve"> </v>
      </c>
      <c r="C8" s="12" t="str" cm="1">
        <f t="array" ref="C8">IFERROR(INDEX(DASHBOARD!$D$17:$D$1048576, MATCH(1, (DASHBOARD!$K$17:$K$1048576=$C$4)*(DASHBOARD!$N$17:$N$1048576=$A8), 0)), " ")</f>
        <v xml:space="preserve"> </v>
      </c>
      <c r="D8" s="12" t="str" cm="1">
        <f t="array" ref="D8">IFERROR(INDEX(DASHBOARD!$D$17:$D$1048576, MATCH(1, (DASHBOARD!$K$17:$K$1048576=$D$4)*(DASHBOARD!$N$17:$N$1048576=$A8), 0)), " ")</f>
        <v xml:space="preserve"> </v>
      </c>
      <c r="E8" s="12" t="str" cm="1">
        <f t="array" ref="E8">IFERROR(INDEX(DASHBOARD!$D$17:$D$1048576, MATCH(1, (DASHBOARD!$K$17:$K$1048576=$E$4)*(DASHBOARD!$N$17:$N$1048576=$A8), 0)), " ")</f>
        <v xml:space="preserve"> </v>
      </c>
      <c r="F8" s="12" t="str" cm="1">
        <f t="array" ref="F8">IFERROR(INDEX(DASHBOARD!$D$17:$D$1048576, MATCH(1, (DASHBOARD!$K$17:$K$1048576=$F$4)*(DASHBOARD!$N$17:$N$1048576=$A8), 0)), " ")</f>
        <v xml:space="preserve"> </v>
      </c>
      <c r="G8" s="12" t="str" cm="1">
        <f t="array" ref="G8">IFERROR(INDEX(DASHBOARD!$D$17:$D$1048576, MATCH(1, (DASHBOARD!$K$17:$K$1048576=$G$4)*(DASHBOARD!$N$17:$N$1048576=$A8), 0)), " ")</f>
        <v xml:space="preserve"> </v>
      </c>
      <c r="H8" s="12" t="str" cm="1">
        <f t="array" ref="H8">IFERROR(INDEX(DASHBOARD!$D$17:$D$1048576, MATCH(1, (DASHBOARD!$K$17:$K$1048576=$H$4)*(DASHBOARD!$N$17:$N$1048576=$A8), 0)), " ")</f>
        <v xml:space="preserve"> </v>
      </c>
    </row>
    <row r="9" spans="1:8" x14ac:dyDescent="0.2">
      <c r="A9" s="13">
        <v>0.45833333333333298</v>
      </c>
      <c r="B9" s="12" t="str" cm="1">
        <f t="array" ref="B9">IFERROR(INDEX(DASHBOARD!$D$17:$D$1048576, MATCH(1, (DASHBOARD!$K$17:$K$1048576=$B$4)*(DASHBOARD!$N$17:$N$1048576=A9), 0)), " ")</f>
        <v xml:space="preserve"> </v>
      </c>
      <c r="C9" s="12" t="str" cm="1">
        <f t="array" ref="C9">IFERROR(INDEX(DASHBOARD!$D$17:$D$1048576, MATCH(1, (DASHBOARD!$K$17:$K$1048576=$C$4)*(DASHBOARD!$N$17:$N$1048576=$A9), 0)), " ")</f>
        <v xml:space="preserve"> </v>
      </c>
      <c r="D9" s="12" t="str" cm="1">
        <f t="array" ref="D9">IFERROR(INDEX(DASHBOARD!$D$17:$D$1048576, MATCH(1, (DASHBOARD!$K$17:$K$1048576=$D$4)*(DASHBOARD!$N$17:$N$1048576=$A9), 0)), " ")</f>
        <v xml:space="preserve"> </v>
      </c>
      <c r="E9" s="12" t="str" cm="1">
        <f t="array" ref="E9">IFERROR(INDEX(DASHBOARD!$D$17:$D$1048576, MATCH(1, (DASHBOARD!$K$17:$K$1048576=$E$4)*(DASHBOARD!$N$17:$N$1048576=$A9), 0)), " ")</f>
        <v xml:space="preserve"> </v>
      </c>
      <c r="F9" s="12" t="str" cm="1">
        <f t="array" ref="F9">IFERROR(INDEX(DASHBOARD!$D$17:$D$1048576, MATCH(1, (DASHBOARD!$K$17:$K$1048576=$F$4)*(DASHBOARD!$N$17:$N$1048576=$A9), 0)), " ")</f>
        <v xml:space="preserve"> </v>
      </c>
      <c r="G9" s="12" t="str" cm="1">
        <f t="array" ref="G9">IFERROR(INDEX(DASHBOARD!$D$17:$D$1048576, MATCH(1, (DASHBOARD!$K$17:$K$1048576=$G$4)*(DASHBOARD!$N$17:$N$1048576=$A9), 0)), " ")</f>
        <v xml:space="preserve"> </v>
      </c>
      <c r="H9" s="12" t="str" cm="1">
        <f t="array" ref="H9">IFERROR(INDEX(DASHBOARD!$D$17:$D$1048576, MATCH(1, (DASHBOARD!$K$17:$K$1048576=$H$4)*(DASHBOARD!$N$17:$N$1048576=$A9), 0)), " ")</f>
        <v xml:space="preserve"> </v>
      </c>
    </row>
    <row r="10" spans="1:8" x14ac:dyDescent="0.2">
      <c r="A10" s="13">
        <v>0.5</v>
      </c>
      <c r="B10" s="12" t="str" cm="1">
        <f t="array" ref="B10">IFERROR(INDEX(DASHBOARD!$D$17:$D$1048576, MATCH(1, (DASHBOARD!$K$17:$K$1048576=$B$4)*(DASHBOARD!$N$17:$N$1048576=A10), 0)), " ")</f>
        <v xml:space="preserve"> </v>
      </c>
      <c r="C10" s="12" t="str" cm="1">
        <f t="array" ref="C10">IFERROR(INDEX(DASHBOARD!$D$17:$D$1048576, MATCH(1, (DASHBOARD!$K$17:$K$1048576=$C$4)*(DASHBOARD!$N$17:$N$1048576=$A10), 0)), " ")</f>
        <v xml:space="preserve"> </v>
      </c>
      <c r="D10" s="12" t="str" cm="1">
        <f t="array" ref="D10">IFERROR(INDEX(DASHBOARD!$D$17:$D$1048576, MATCH(1, (DASHBOARD!$K$17:$K$1048576=$D$4)*(DASHBOARD!$N$17:$N$1048576=$A10), 0)), " ")</f>
        <v xml:space="preserve"> </v>
      </c>
      <c r="E10" s="12" t="str" cm="1">
        <f t="array" ref="E10">IFERROR(INDEX(DASHBOARD!$D$17:$D$1048576, MATCH(1, (DASHBOARD!$K$17:$K$1048576=$E$4)*(DASHBOARD!$N$17:$N$1048576=$A10), 0)), " ")</f>
        <v xml:space="preserve"> </v>
      </c>
      <c r="F10" s="12" t="str" cm="1">
        <f t="array" ref="F10">IFERROR(INDEX(DASHBOARD!$D$17:$D$1048576, MATCH(1, (DASHBOARD!$K$17:$K$1048576=$F$4)*(DASHBOARD!$N$17:$N$1048576=$A10), 0)), " ")</f>
        <v xml:space="preserve"> </v>
      </c>
      <c r="G10" s="12" t="str" cm="1">
        <f t="array" ref="G10">IFERROR(INDEX(DASHBOARD!$D$17:$D$1048576, MATCH(1, (DASHBOARD!$K$17:$K$1048576=$G$4)*(DASHBOARD!$N$17:$N$1048576=$A10), 0)), " ")</f>
        <v xml:space="preserve"> </v>
      </c>
      <c r="H10" s="12" t="str" cm="1">
        <f t="array" ref="H10">IFERROR(INDEX(DASHBOARD!$D$17:$D$1048576, MATCH(1, (DASHBOARD!$K$17:$K$1048576=$H$4)*(DASHBOARD!$N$17:$N$1048576=$A10), 0)), " ")</f>
        <v xml:space="preserve"> </v>
      </c>
    </row>
    <row r="11" spans="1:8" x14ac:dyDescent="0.2">
      <c r="A11" s="13">
        <v>0.54166666666666696</v>
      </c>
      <c r="B11" s="12" t="str" cm="1">
        <f t="array" ref="B11">IFERROR(INDEX(DASHBOARD!$D$17:$D$1048576, MATCH(1, (DASHBOARD!$K$17:$K$1048576=$B$4)*(DASHBOARD!$N$17:$N$1048576=A11), 0)), " ")</f>
        <v xml:space="preserve"> </v>
      </c>
      <c r="C11" s="12" t="str" cm="1">
        <f t="array" ref="C11">IFERROR(INDEX(DASHBOARD!$D$17:$D$1048576, MATCH(1, (DASHBOARD!$K$17:$K$1048576=$C$4)*(DASHBOARD!$N$17:$N$1048576=$A11), 0)), " ")</f>
        <v xml:space="preserve"> </v>
      </c>
      <c r="D11" s="12" t="str" cm="1">
        <f t="array" ref="D11">IFERROR(INDEX(DASHBOARD!$D$17:$D$1048576, MATCH(1, (DASHBOARD!$K$17:$K$1048576=$D$4)*(DASHBOARD!$N$17:$N$1048576=$A11), 0)), " ")</f>
        <v xml:space="preserve"> </v>
      </c>
      <c r="E11" s="12" t="str" cm="1">
        <f t="array" ref="E11">IFERROR(INDEX(DASHBOARD!$D$17:$D$1048576, MATCH(1, (DASHBOARD!$K$17:$K$1048576=$E$4)*(DASHBOARD!$N$17:$N$1048576=$A11), 0)), " ")</f>
        <v xml:space="preserve"> </v>
      </c>
      <c r="F11" s="12" t="str" cm="1">
        <f t="array" ref="F11">IFERROR(INDEX(DASHBOARD!$D$17:$D$1048576, MATCH(1, (DASHBOARD!$K$17:$K$1048576=$F$4)*(DASHBOARD!$N$17:$N$1048576=$A11), 0)), " ")</f>
        <v xml:space="preserve"> </v>
      </c>
      <c r="G11" s="12" t="str" cm="1">
        <f t="array" ref="G11">IFERROR(INDEX(DASHBOARD!$D$17:$D$1048576, MATCH(1, (DASHBOARD!$K$17:$K$1048576=$G$4)*(DASHBOARD!$N$17:$N$1048576=$A11), 0)), " ")</f>
        <v xml:space="preserve"> </v>
      </c>
      <c r="H11" s="12" t="str" cm="1">
        <f t="array" ref="H11">IFERROR(INDEX(DASHBOARD!$D$17:$D$1048576, MATCH(1, (DASHBOARD!$K$17:$K$1048576=$H$4)*(DASHBOARD!$N$17:$N$1048576=$A11), 0)), " ")</f>
        <v xml:space="preserve"> </v>
      </c>
    </row>
    <row r="12" spans="1:8" x14ac:dyDescent="0.2">
      <c r="A12" s="13">
        <v>0.58333333333333304</v>
      </c>
      <c r="B12" s="12" t="str" cm="1">
        <f t="array" ref="B12">IFERROR(INDEX(DASHBOARD!$D$17:$D$1048576, MATCH(1, (DASHBOARD!$K$17:$K$1048576=$B$4)*(DASHBOARD!$N$17:$N$1048576=A12), 0)), " ")</f>
        <v xml:space="preserve"> </v>
      </c>
      <c r="C12" s="12" t="str" cm="1">
        <f t="array" ref="C12">IFERROR(INDEX(DASHBOARD!$D$17:$D$1048576, MATCH(1, (DASHBOARD!$K$17:$K$1048576=$C$4)*(DASHBOARD!$N$17:$N$1048576=$A12), 0)), " ")</f>
        <v xml:space="preserve"> </v>
      </c>
      <c r="D12" s="12" t="str" cm="1">
        <f t="array" ref="D12">IFERROR(INDEX(DASHBOARD!$D$17:$D$1048576, MATCH(1, (DASHBOARD!$K$17:$K$1048576=$D$4)*(DASHBOARD!$N$17:$N$1048576=$A12), 0)), " ")</f>
        <v xml:space="preserve"> </v>
      </c>
      <c r="E12" s="12" t="str" cm="1">
        <f t="array" ref="E12">IFERROR(INDEX(DASHBOARD!$D$17:$D$1048576, MATCH(1, (DASHBOARD!$K$17:$K$1048576=$E$4)*(DASHBOARD!$N$17:$N$1048576=$A12), 0)), " ")</f>
        <v xml:space="preserve"> </v>
      </c>
      <c r="F12" s="12" t="str" cm="1">
        <f t="array" ref="F12">IFERROR(INDEX(DASHBOARD!$D$17:$D$1048576, MATCH(1, (DASHBOARD!$K$17:$K$1048576=$F$4)*(DASHBOARD!$N$17:$N$1048576=$A12), 0)), " ")</f>
        <v xml:space="preserve"> </v>
      </c>
      <c r="G12" s="12" t="str" cm="1">
        <f t="array" ref="G12">IFERROR(INDEX(DASHBOARD!$D$17:$D$1048576, MATCH(1, (DASHBOARD!$K$17:$K$1048576=$G$4)*(DASHBOARD!$N$17:$N$1048576=$A12), 0)), " ")</f>
        <v xml:space="preserve"> </v>
      </c>
      <c r="H12" s="12" t="str" cm="1">
        <f t="array" ref="H12">IFERROR(INDEX(DASHBOARD!$D$17:$D$1048576, MATCH(1, (DASHBOARD!$K$17:$K$1048576=$H$4)*(DASHBOARD!$N$17:$N$1048576=$A12), 0)), " ")</f>
        <v xml:space="preserve"> </v>
      </c>
    </row>
    <row r="13" spans="1:8" x14ac:dyDescent="0.2">
      <c r="A13" s="13">
        <v>0.625</v>
      </c>
      <c r="B13" s="12" t="str" cm="1">
        <f t="array" ref="B13">IFERROR(INDEX(DASHBOARD!$D$17:$D$1048576, MATCH(1, (DASHBOARD!$K$17:$K$1048576=$B$4)*(DASHBOARD!$N$17:$N$1048576=A13), 0)), " ")</f>
        <v xml:space="preserve"> </v>
      </c>
      <c r="C13" s="12" t="str" cm="1">
        <f t="array" ref="C13">IFERROR(INDEX(DASHBOARD!$D$17:$D$1048576, MATCH(1, (DASHBOARD!$K$17:$K$1048576=$C$4)*(DASHBOARD!$N$17:$N$1048576=$A13), 0)), " ")</f>
        <v xml:space="preserve"> </v>
      </c>
      <c r="D13" s="12" t="str" cm="1">
        <f t="array" ref="D13">IFERROR(INDEX(DASHBOARD!$D$17:$D$1048576, MATCH(1, (DASHBOARD!$K$17:$K$1048576=$D$4)*(DASHBOARD!$N$17:$N$1048576=$A13), 0)), " ")</f>
        <v xml:space="preserve"> </v>
      </c>
      <c r="E13" s="12" t="str" cm="1">
        <f t="array" ref="E13">IFERROR(INDEX(DASHBOARD!$D$17:$D$1048576, MATCH(1, (DASHBOARD!$K$17:$K$1048576=$E$4)*(DASHBOARD!$N$17:$N$1048576=$A13), 0)), " ")</f>
        <v xml:space="preserve"> </v>
      </c>
      <c r="F13" s="12" t="str" cm="1">
        <f t="array" ref="F13">IFERROR(INDEX(DASHBOARD!$D$17:$D$1048576, MATCH(1, (DASHBOARD!$K$17:$K$1048576=$F$4)*(DASHBOARD!$N$17:$N$1048576=$A13), 0)), " ")</f>
        <v xml:space="preserve"> </v>
      </c>
      <c r="G13" s="12" t="str" cm="1">
        <f t="array" ref="G13">IFERROR(INDEX(DASHBOARD!$D$17:$D$1048576, MATCH(1, (DASHBOARD!$K$17:$K$1048576=$G$4)*(DASHBOARD!$N$17:$N$1048576=$A13), 0)), " ")</f>
        <v xml:space="preserve"> </v>
      </c>
      <c r="H13" s="12" t="str" cm="1">
        <f t="array" ref="H13">IFERROR(INDEX(DASHBOARD!$D$17:$D$1048576, MATCH(1, (DASHBOARD!$K$17:$K$1048576=$H$4)*(DASHBOARD!$N$17:$N$1048576=$A13), 0)), " ")</f>
        <v xml:space="preserve"> </v>
      </c>
    </row>
    <row r="14" spans="1:8" x14ac:dyDescent="0.2">
      <c r="A14" s="13">
        <v>0.66666666666666696</v>
      </c>
      <c r="B14" s="12" t="str" cm="1">
        <f t="array" ref="B14">IFERROR(INDEX(DASHBOARD!$D$17:$D$1048576, MATCH(1, (DASHBOARD!$K$17:$K$1048576=$B$4)*(DASHBOARD!$N$17:$N$1048576=A14), 0)), " ")</f>
        <v xml:space="preserve"> </v>
      </c>
      <c r="C14" s="12" t="str" cm="1">
        <f t="array" ref="C14">IFERROR(INDEX(DASHBOARD!$D$17:$D$1048576, MATCH(1, (DASHBOARD!$K$17:$K$1048576=$C$4)*(DASHBOARD!$N$17:$N$1048576=$A14), 0)), " ")</f>
        <v xml:space="preserve"> </v>
      </c>
      <c r="D14" s="12" t="str" cm="1">
        <f t="array" ref="D14">IFERROR(INDEX(DASHBOARD!$D$17:$D$1048576, MATCH(1, (DASHBOARD!$K$17:$K$1048576=$D$4)*(DASHBOARD!$N$17:$N$1048576=$A14), 0)), " ")</f>
        <v xml:space="preserve"> </v>
      </c>
      <c r="E14" s="12" t="str" cm="1">
        <f t="array" ref="E14">IFERROR(INDEX(DASHBOARD!$D$17:$D$1048576, MATCH(1, (DASHBOARD!$K$17:$K$1048576=$E$4)*(DASHBOARD!$N$17:$N$1048576=$A14), 0)), " ")</f>
        <v xml:space="preserve"> </v>
      </c>
      <c r="F14" s="12" t="str" cm="1">
        <f t="array" ref="F14">IFERROR(INDEX(DASHBOARD!$D$17:$D$1048576, MATCH(1, (DASHBOARD!$K$17:$K$1048576=$F$4)*(DASHBOARD!$N$17:$N$1048576=$A14), 0)), " ")</f>
        <v xml:space="preserve"> </v>
      </c>
      <c r="G14" s="12" t="str" cm="1">
        <f t="array" ref="G14">IFERROR(INDEX(DASHBOARD!$D$17:$D$1048576, MATCH(1, (DASHBOARD!$K$17:$K$1048576=$G$4)*(DASHBOARD!$N$17:$N$1048576=$A14), 0)), " ")</f>
        <v xml:space="preserve"> </v>
      </c>
      <c r="H14" s="12" t="str" cm="1">
        <f t="array" ref="H14">IFERROR(INDEX(DASHBOARD!$D$17:$D$1048576, MATCH(1, (DASHBOARD!$K$17:$K$1048576=$H$4)*(DASHBOARD!$N$17:$N$1048576=$A14), 0)), " ")</f>
        <v xml:space="preserve"> </v>
      </c>
    </row>
    <row r="15" spans="1:8" x14ac:dyDescent="0.2">
      <c r="A15" s="13">
        <v>0.70833333333333304</v>
      </c>
      <c r="B15" s="12" t="str" cm="1">
        <f t="array" ref="B15">IFERROR(INDEX(DASHBOARD!$D$17:$D$1048576, MATCH(1, (DASHBOARD!$K$17:$K$1048576=$B$4)*(DASHBOARD!$N$17:$N$1048576=A15), 0)), " ")</f>
        <v xml:space="preserve"> </v>
      </c>
      <c r="C15" s="12" t="str" cm="1">
        <f t="array" ref="C15">IFERROR(INDEX(DASHBOARD!$D$17:$D$1048576, MATCH(1, (DASHBOARD!$K$17:$K$1048576=$C$4)*(DASHBOARD!$N$17:$N$1048576=$A15), 0)), " ")</f>
        <v xml:space="preserve"> </v>
      </c>
      <c r="D15" s="12" t="str" cm="1">
        <f t="array" ref="D15">IFERROR(INDEX(DASHBOARD!$D$17:$D$1048576, MATCH(1, (DASHBOARD!$K$17:$K$1048576=$D$4)*(DASHBOARD!$N$17:$N$1048576=$A15), 0)), " ")</f>
        <v xml:space="preserve"> </v>
      </c>
      <c r="E15" s="12" t="str" cm="1">
        <f t="array" ref="E15">IFERROR(INDEX(DASHBOARD!$D$17:$D$1048576, MATCH(1, (DASHBOARD!$K$17:$K$1048576=$E$4)*(DASHBOARD!$N$17:$N$1048576=$A15), 0)), " ")</f>
        <v xml:space="preserve"> </v>
      </c>
      <c r="F15" s="12" t="str" cm="1">
        <f t="array" ref="F15">IFERROR(INDEX(DASHBOARD!$D$17:$D$1048576, MATCH(1, (DASHBOARD!$K$17:$K$1048576=$F$4)*(DASHBOARD!$N$17:$N$1048576=$A15), 0)), " ")</f>
        <v xml:space="preserve"> </v>
      </c>
      <c r="G15" s="12" t="str" cm="1">
        <f t="array" ref="G15">IFERROR(INDEX(DASHBOARD!$D$17:$D$1048576, MATCH(1, (DASHBOARD!$K$17:$K$1048576=$G$4)*(DASHBOARD!$N$17:$N$1048576=$A15), 0)), " ")</f>
        <v xml:space="preserve"> </v>
      </c>
      <c r="H15" s="12" t="str" cm="1">
        <f t="array" ref="H15">IFERROR(INDEX(DASHBOARD!$D$17:$D$1048576, MATCH(1, (DASHBOARD!$K$17:$K$1048576=$H$4)*(DASHBOARD!$N$17:$N$1048576=$A15), 0)), " ")</f>
        <v xml:space="preserve"> </v>
      </c>
    </row>
    <row r="16" spans="1:8" x14ac:dyDescent="0.2">
      <c r="A16" s="13">
        <v>0.75</v>
      </c>
      <c r="B16" s="12" t="str" cm="1">
        <f t="array" ref="B16">IFERROR(INDEX(DASHBOARD!$D$17:$D$1048576, MATCH(1, (DASHBOARD!$K$17:$K$1048576=$B$4)*(DASHBOARD!$N$17:$N$1048576=A16), 0)), " ")</f>
        <v xml:space="preserve"> </v>
      </c>
      <c r="C16" s="12" t="str" cm="1">
        <f t="array" ref="C16">IFERROR(INDEX(DASHBOARD!$D$17:$D$1048576, MATCH(1, (DASHBOARD!$K$17:$K$1048576=$C$4)*(DASHBOARD!$N$17:$N$1048576=$A16), 0)), " ")</f>
        <v xml:space="preserve"> </v>
      </c>
      <c r="D16" s="12" t="str" cm="1">
        <f t="array" ref="D16">IFERROR(INDEX(DASHBOARD!$D$17:$D$1048576, MATCH(1, (DASHBOARD!$K$17:$K$1048576=$D$4)*(DASHBOARD!$N$17:$N$1048576=$A16), 0)), " ")</f>
        <v xml:space="preserve"> </v>
      </c>
      <c r="E16" s="12" t="str" cm="1">
        <f t="array" ref="E16">IFERROR(INDEX(DASHBOARD!$D$17:$D$1048576, MATCH(1, (DASHBOARD!$K$17:$K$1048576=$E$4)*(DASHBOARD!$N$17:$N$1048576=$A16), 0)), " ")</f>
        <v xml:space="preserve"> </v>
      </c>
      <c r="F16" s="12" t="str" cm="1">
        <f t="array" ref="F16">IFERROR(INDEX(DASHBOARD!$D$17:$D$1048576, MATCH(1, (DASHBOARD!$K$17:$K$1048576=$F$4)*(DASHBOARD!$N$17:$N$1048576=$A16), 0)), " ")</f>
        <v xml:space="preserve"> </v>
      </c>
      <c r="G16" s="12" t="str" cm="1">
        <f t="array" ref="G16">IFERROR(INDEX(DASHBOARD!$D$17:$D$1048576, MATCH(1, (DASHBOARD!$K$17:$K$1048576=$G$4)*(DASHBOARD!$N$17:$N$1048576=$A16), 0)), " ")</f>
        <v xml:space="preserve"> </v>
      </c>
      <c r="H16" s="12" t="str" cm="1">
        <f t="array" ref="H16">IFERROR(INDEX(DASHBOARD!$D$17:$D$1048576, MATCH(1, (DASHBOARD!$K$17:$K$1048576=$H$4)*(DASHBOARD!$N$17:$N$1048576=$A16), 0)), " ")</f>
        <v xml:space="preserve"> </v>
      </c>
    </row>
    <row r="17" spans="1:8" x14ac:dyDescent="0.2">
      <c r="A17" s="13">
        <v>0.79166666666666696</v>
      </c>
      <c r="B17" s="12" t="str" cm="1">
        <f t="array" ref="B17">IFERROR(INDEX(DASHBOARD!$D$17:$D$1048576, MATCH(1, (DASHBOARD!$K$17:$K$1048576=$B$4)*(DASHBOARD!$N$17:$N$1048576=A17), 0)), " ")</f>
        <v xml:space="preserve"> </v>
      </c>
      <c r="C17" s="12" t="str" cm="1">
        <f t="array" ref="C17">IFERROR(INDEX(DASHBOARD!$D$17:$D$1048576, MATCH(1, (DASHBOARD!$K$17:$K$1048576=$C$4)*(DASHBOARD!$N$17:$N$1048576=$A17), 0)), " ")</f>
        <v xml:space="preserve"> </v>
      </c>
      <c r="D17" s="12" t="str" cm="1">
        <f t="array" ref="D17">IFERROR(INDEX(DASHBOARD!$D$17:$D$1048576, MATCH(1, (DASHBOARD!$K$17:$K$1048576=$D$4)*(DASHBOARD!$N$17:$N$1048576=$A17), 0)), " ")</f>
        <v xml:space="preserve"> </v>
      </c>
      <c r="E17" s="12" t="str" cm="1">
        <f t="array" ref="E17">IFERROR(INDEX(DASHBOARD!$D$17:$D$1048576, MATCH(1, (DASHBOARD!$K$17:$K$1048576=$E$4)*(DASHBOARD!$N$17:$N$1048576=$A17), 0)), " ")</f>
        <v xml:space="preserve"> </v>
      </c>
      <c r="F17" s="12" t="str" cm="1">
        <f t="array" ref="F17">IFERROR(INDEX(DASHBOARD!$D$17:$D$1048576, MATCH(1, (DASHBOARD!$K$17:$K$1048576=$F$4)*(DASHBOARD!$N$17:$N$1048576=$A17), 0)), " ")</f>
        <v xml:space="preserve"> </v>
      </c>
      <c r="G17" s="12" t="str" cm="1">
        <f t="array" ref="G17">IFERROR(INDEX(DASHBOARD!$D$17:$D$1048576, MATCH(1, (DASHBOARD!$K$17:$K$1048576=$G$4)*(DASHBOARD!$N$17:$N$1048576=$A17), 0)), " ")</f>
        <v xml:space="preserve"> </v>
      </c>
      <c r="H17" s="12" t="str" cm="1">
        <f t="array" ref="H17">IFERROR(INDEX(DASHBOARD!$D$17:$D$1048576, MATCH(1, (DASHBOARD!$K$17:$K$1048576=$H$4)*(DASHBOARD!$N$17:$N$1048576=$A17), 0)), " ")</f>
        <v xml:space="preserve"> </v>
      </c>
    </row>
    <row r="18" spans="1:8" x14ac:dyDescent="0.2">
      <c r="A18" s="13">
        <v>0.83333333333333304</v>
      </c>
      <c r="B18" s="12" t="str" cm="1">
        <f t="array" ref="B18">IFERROR(INDEX(DASHBOARD!$D$17:$D$1048576, MATCH(1, (DASHBOARD!$K$17:$K$1048576=$B$4)*(DASHBOARD!$N$17:$N$1048576=A18), 0)), " ")</f>
        <v xml:space="preserve"> </v>
      </c>
      <c r="C18" s="12" t="str" cm="1">
        <f t="array" ref="C18">IFERROR(INDEX(DASHBOARD!$D$17:$D$1048576, MATCH(1, (DASHBOARD!$K$17:$K$1048576=$C$4)*(DASHBOARD!$N$17:$N$1048576=$A18), 0)), " ")</f>
        <v xml:space="preserve"> </v>
      </c>
      <c r="D18" s="12" t="str" cm="1">
        <f t="array" ref="D18">IFERROR(INDEX(DASHBOARD!$D$17:$D$1048576, MATCH(1, (DASHBOARD!$K$17:$K$1048576=$D$4)*(DASHBOARD!$N$17:$N$1048576=$A18), 0)), " ")</f>
        <v xml:space="preserve"> </v>
      </c>
      <c r="E18" s="12" t="str" cm="1">
        <f t="array" ref="E18">IFERROR(INDEX(DASHBOARD!$D$17:$D$1048576, MATCH(1, (DASHBOARD!$K$17:$K$1048576=$E$4)*(DASHBOARD!$N$17:$N$1048576=$A18), 0)), " ")</f>
        <v xml:space="preserve"> </v>
      </c>
      <c r="F18" s="12" t="str" cm="1">
        <f t="array" ref="F18">IFERROR(INDEX(DASHBOARD!$D$17:$D$1048576, MATCH(1, (DASHBOARD!$K$17:$K$1048576=$F$4)*(DASHBOARD!$N$17:$N$1048576=$A18), 0)), " ")</f>
        <v xml:space="preserve"> </v>
      </c>
      <c r="G18" s="12" t="str" cm="1">
        <f t="array" ref="G18">IFERROR(INDEX(DASHBOARD!$D$17:$D$1048576, MATCH(1, (DASHBOARD!$K$17:$K$1048576=$G$4)*(DASHBOARD!$N$17:$N$1048576=$A18), 0)), " ")</f>
        <v xml:space="preserve"> </v>
      </c>
      <c r="H18" s="12" t="str" cm="1">
        <f t="array" ref="H18">IFERROR(INDEX(DASHBOARD!$D$17:$D$1048576, MATCH(1, (DASHBOARD!$K$17:$K$1048576=$H$4)*(DASHBOARD!$N$17:$N$1048576=$A18), 0)), " ")</f>
        <v xml:space="preserve"> </v>
      </c>
    </row>
    <row r="19" spans="1:8" x14ac:dyDescent="0.2">
      <c r="A19" s="13">
        <v>0.875</v>
      </c>
      <c r="B19" s="12" t="str" cm="1">
        <f t="array" ref="B19">IFERROR(INDEX(DASHBOARD!$D$17:$D$1048576, MATCH(1, (DASHBOARD!$K$17:$K$1048576=$B$4)*(DASHBOARD!$N$17:$N$1048576=A19), 0)), " ")</f>
        <v xml:space="preserve"> </v>
      </c>
      <c r="C19" s="12" t="str" cm="1">
        <f t="array" ref="C19">IFERROR(INDEX(DASHBOARD!$D$17:$D$1048576, MATCH(1, (DASHBOARD!$K$17:$K$1048576=$C$4)*(DASHBOARD!$N$17:$N$1048576=$A19), 0)), " ")</f>
        <v xml:space="preserve"> </v>
      </c>
      <c r="D19" s="12" t="str" cm="1">
        <f t="array" ref="D19">IFERROR(INDEX(DASHBOARD!$D$17:$D$1048576, MATCH(1, (DASHBOARD!$K$17:$K$1048576=$D$4)*(DASHBOARD!$N$17:$N$1048576=$A19), 0)), " ")</f>
        <v xml:space="preserve"> </v>
      </c>
      <c r="E19" s="12" t="str" cm="1">
        <f t="array" ref="E19">IFERROR(INDEX(DASHBOARD!$D$17:$D$1048576, MATCH(1, (DASHBOARD!$K$17:$K$1048576=$E$4)*(DASHBOARD!$N$17:$N$1048576=$A19), 0)), " ")</f>
        <v xml:space="preserve"> </v>
      </c>
      <c r="F19" s="12" t="str" cm="1">
        <f t="array" ref="F19">IFERROR(INDEX(DASHBOARD!$D$17:$D$1048576, MATCH(1, (DASHBOARD!$K$17:$K$1048576=$F$4)*(DASHBOARD!$N$17:$N$1048576=$A19), 0)), " ")</f>
        <v xml:space="preserve"> </v>
      </c>
      <c r="G19" s="12" t="str" cm="1">
        <f t="array" ref="G19">IFERROR(INDEX(DASHBOARD!$D$17:$D$1048576, MATCH(1, (DASHBOARD!$K$17:$K$1048576=$G$4)*(DASHBOARD!$N$17:$N$1048576=$A19), 0)), " ")</f>
        <v xml:space="preserve"> </v>
      </c>
      <c r="H19" s="12" t="str" cm="1">
        <f t="array" ref="H19">IFERROR(INDEX(DASHBOARD!$D$17:$D$1048576, MATCH(1, (DASHBOARD!$K$17:$K$1048576=$H$4)*(DASHBOARD!$N$17:$N$1048576=$A19), 0)), " ")</f>
        <v xml:space="preserve"> </v>
      </c>
    </row>
    <row r="20" spans="1:8" x14ac:dyDescent="0.2">
      <c r="A20" s="13">
        <v>0.91666666666666696</v>
      </c>
      <c r="B20" s="12" t="str" cm="1">
        <f t="array" ref="B20">IFERROR(INDEX(DASHBOARD!$D$17:$D$1048576, MATCH(1, (DASHBOARD!$K$17:$K$1048576=$B$4)*(DASHBOARD!$N$17:$N$1048576=A20), 0)), " ")</f>
        <v xml:space="preserve"> </v>
      </c>
      <c r="C20" s="12" t="str" cm="1">
        <f t="array" ref="C20">IFERROR(INDEX(DASHBOARD!$D$17:$D$1048576, MATCH(1, (DASHBOARD!$K$17:$K$1048576=$C$4)*(DASHBOARD!$N$17:$N$1048576=$A20), 0)), " ")</f>
        <v xml:space="preserve"> </v>
      </c>
      <c r="D20" s="12" t="str" cm="1">
        <f t="array" ref="D20">IFERROR(INDEX(DASHBOARD!$D$17:$D$1048576, MATCH(1, (DASHBOARD!$K$17:$K$1048576=$D$4)*(DASHBOARD!$N$17:$N$1048576=$A20), 0)), " ")</f>
        <v xml:space="preserve"> </v>
      </c>
      <c r="E20" s="12" t="str" cm="1">
        <f t="array" ref="E20">IFERROR(INDEX(DASHBOARD!$D$17:$D$1048576, MATCH(1, (DASHBOARD!$K$17:$K$1048576=$E$4)*(DASHBOARD!$N$17:$N$1048576=$A20), 0)), " ")</f>
        <v xml:space="preserve"> </v>
      </c>
      <c r="F20" s="12" t="str" cm="1">
        <f t="array" ref="F20">IFERROR(INDEX(DASHBOARD!$D$17:$D$1048576, MATCH(1, (DASHBOARD!$K$17:$K$1048576=$F$4)*(DASHBOARD!$N$17:$N$1048576=$A20), 0)), " ")</f>
        <v xml:space="preserve"> </v>
      </c>
      <c r="G20" s="12" t="str" cm="1">
        <f t="array" ref="G20">IFERROR(INDEX(DASHBOARD!$D$17:$D$1048576, MATCH(1, (DASHBOARD!$K$17:$K$1048576=$G$4)*(DASHBOARD!$N$17:$N$1048576=$A20), 0)), " ")</f>
        <v xml:space="preserve"> </v>
      </c>
      <c r="H20" s="12" t="str" cm="1">
        <f t="array" ref="H20">IFERROR(INDEX(DASHBOARD!$D$17:$D$1048576, MATCH(1, (DASHBOARD!$K$17:$K$1048576=$H$4)*(DASHBOARD!$N$17:$N$1048576=$A20), 0)), " ")</f>
        <v xml:space="preserve"> </v>
      </c>
    </row>
    <row r="21" spans="1:8" x14ac:dyDescent="0.2">
      <c r="A21" s="13">
        <v>0.95833333333333304</v>
      </c>
      <c r="B21" s="12" t="str" cm="1">
        <f t="array" ref="B21">IFERROR(INDEX(DASHBOARD!$D$17:$D$1048576, MATCH(1, (DASHBOARD!$K$17:$K$1048576=$B$4)*(DASHBOARD!$N$17:$N$1048576=A21), 0)), " ")</f>
        <v xml:space="preserve"> </v>
      </c>
      <c r="C21" s="12" t="str" cm="1">
        <f t="array" ref="C21">IFERROR(INDEX(DASHBOARD!$D$17:$D$1048576, MATCH(1, (DASHBOARD!$K$17:$K$1048576=$C$4)*(DASHBOARD!$N$17:$N$1048576=$A21), 0)), " ")</f>
        <v xml:space="preserve"> </v>
      </c>
      <c r="D21" s="12" t="str" cm="1">
        <f t="array" ref="D21">IFERROR(INDEX(DASHBOARD!$D$17:$D$1048576, MATCH(1, (DASHBOARD!$K$17:$K$1048576=$D$4)*(DASHBOARD!$N$17:$N$1048576=$A21), 0)), " ")</f>
        <v xml:space="preserve"> </v>
      </c>
      <c r="E21" s="12" t="str" cm="1">
        <f t="array" ref="E21">IFERROR(INDEX(DASHBOARD!$D$17:$D$1048576, MATCH(1, (DASHBOARD!$K$17:$K$1048576=$E$4)*(DASHBOARD!$N$17:$N$1048576=$A21), 0)), " ")</f>
        <v xml:space="preserve"> </v>
      </c>
      <c r="F21" s="12" t="str" cm="1">
        <f t="array" ref="F21">IFERROR(INDEX(DASHBOARD!$D$17:$D$1048576, MATCH(1, (DASHBOARD!$K$17:$K$1048576=$F$4)*(DASHBOARD!$N$17:$N$1048576=$A21), 0)), " ")</f>
        <v xml:space="preserve"> </v>
      </c>
      <c r="G21" s="12" t="str" cm="1">
        <f t="array" ref="G21">IFERROR(INDEX(DASHBOARD!$D$17:$D$1048576, MATCH(1, (DASHBOARD!$K$17:$K$1048576=$G$4)*(DASHBOARD!$N$17:$N$1048576=$A21), 0)), " ")</f>
        <v xml:space="preserve"> </v>
      </c>
      <c r="H21" s="12" t="str" cm="1">
        <f t="array" ref="H21">IFERROR(INDEX(DASHBOARD!$D$17:$D$1048576, MATCH(1, (DASHBOARD!$K$17:$K$1048576=$H$4)*(DASHBOARD!$N$17:$N$1048576=$A21), 0)), " ")</f>
        <v xml:space="preserve"> </v>
      </c>
    </row>
    <row r="22" spans="1:8" x14ac:dyDescent="0.2">
      <c r="A22" s="13">
        <v>1</v>
      </c>
      <c r="B22" s="12" t="str" cm="1">
        <f t="array" ref="B22">IFERROR(INDEX(DASHBOARD!$D$17:$D$1048576, MATCH(1, (DASHBOARD!$K$17:$K$1048576=$B$4)*(DASHBOARD!$N$17:$N$1048576=A22), 0)), " ")</f>
        <v xml:space="preserve"> </v>
      </c>
      <c r="C22" s="12" t="str" cm="1">
        <f t="array" ref="C22">IFERROR(INDEX(DASHBOARD!$D$17:$D$1048576, MATCH(1, (DASHBOARD!$K$17:$K$1048576=$C$4)*(DASHBOARD!$N$17:$N$1048576=$A22), 0)), " ")</f>
        <v xml:space="preserve"> </v>
      </c>
      <c r="D22" s="12" t="str" cm="1">
        <f t="array" ref="D22">IFERROR(INDEX(DASHBOARD!$D$17:$D$1048576, MATCH(1, (DASHBOARD!$K$17:$K$1048576=$D$4)*(DASHBOARD!$N$17:$N$1048576=$A22), 0)), " ")</f>
        <v xml:space="preserve"> </v>
      </c>
      <c r="E22" s="12" t="str" cm="1">
        <f t="array" ref="E22">IFERROR(INDEX(DASHBOARD!$D$17:$D$1048576, MATCH(1, (DASHBOARD!$K$17:$K$1048576=$E$4)*(DASHBOARD!$N$17:$N$1048576=$A22), 0)), " ")</f>
        <v xml:space="preserve"> </v>
      </c>
      <c r="F22" s="12" t="str" cm="1">
        <f t="array" ref="F22">IFERROR(INDEX(DASHBOARD!$D$17:$D$1048576, MATCH(1, (DASHBOARD!$K$17:$K$1048576=$F$4)*(DASHBOARD!$N$17:$N$1048576=$A22), 0)), " ")</f>
        <v>Individual Term Project</v>
      </c>
      <c r="G22" s="12" t="str" cm="1">
        <f t="array" ref="G22">IFERROR(INDEX(DASHBOARD!$D$17:$D$1048576, MATCH(1, (DASHBOARD!$K$17:$K$1048576=$G$4)*(DASHBOARD!$N$17:$N$1048576=$A22), 0)), " ")</f>
        <v xml:space="preserve"> </v>
      </c>
      <c r="H22" s="12" t="str" cm="1">
        <f t="array" ref="H22">IFERROR(INDEX(DASHBOARD!$D$17:$D$1048576, MATCH(1, (DASHBOARD!$K$17:$K$1048576=$H$4)*(DASHBOARD!$N$17:$N$1048576=$A22), 0)), " ")</f>
        <v xml:space="preserve"> </v>
      </c>
    </row>
    <row r="23" spans="1:8" x14ac:dyDescent="0.2">
      <c r="A23" s="13">
        <v>1.0416666666666701</v>
      </c>
      <c r="B23" s="12" t="str" cm="1">
        <f t="array" ref="B23">IFERROR(INDEX(DASHBOARD!$D$17:$D$1048576, MATCH(1, (DASHBOARD!$K$17:$K$1048576=$B$4)*(DASHBOARD!$N$17:$N$1048576=A23), 0)), " ")</f>
        <v xml:space="preserve"> </v>
      </c>
      <c r="C23" s="12" t="str" cm="1">
        <f t="array" ref="C23">IFERROR(INDEX(DASHBOARD!$D$17:$D$1048576, MATCH(1, (DASHBOARD!$K$17:$K$1048576=$C$4)*(DASHBOARD!$N$17:$N$1048576=$A23), 0)), " ")</f>
        <v xml:space="preserve"> </v>
      </c>
      <c r="D23" s="12" t="str" cm="1">
        <f t="array" ref="D23">IFERROR(INDEX(DASHBOARD!$D$17:$D$1048576, MATCH(1, (DASHBOARD!$K$17:$K$1048576=$D$4)*(DASHBOARD!$N$17:$N$1048576=$A23), 0)), " ")</f>
        <v xml:space="preserve"> </v>
      </c>
      <c r="E23" s="12" t="str" cm="1">
        <f t="array" ref="E23">IFERROR(INDEX(DASHBOARD!$D$17:$D$1048576, MATCH(1, (DASHBOARD!$K$17:$K$1048576=$E$4)*(DASHBOARD!$N$17:$N$1048576=$A23), 0)), " ")</f>
        <v xml:space="preserve"> </v>
      </c>
      <c r="F23" s="12" t="str" cm="1">
        <f t="array" ref="F23">IFERROR(INDEX(DASHBOARD!$D$17:$D$1048576, MATCH(1, (DASHBOARD!$K$17:$K$1048576=$F$4)*(DASHBOARD!$N$17:$N$1048576=$A23), 0)), " ")</f>
        <v xml:space="preserve"> </v>
      </c>
      <c r="G23" s="12" t="str" cm="1">
        <f t="array" ref="G23">IFERROR(INDEX(DASHBOARD!$D$17:$D$1048576, MATCH(1, (DASHBOARD!$K$17:$K$1048576=$G$4)*(DASHBOARD!$N$17:$N$1048576=$A23), 0)), " ")</f>
        <v xml:space="preserve"> </v>
      </c>
      <c r="H23" s="12" t="str" cm="1">
        <f t="array" ref="H23">IFERROR(INDEX(DASHBOARD!$D$17:$D$1048576, MATCH(1, (DASHBOARD!$K$17:$K$1048576=$H$4)*(DASHBOARD!$N$17:$N$1048576=$A23), 0)), " ")</f>
        <v xml:space="preserve"> </v>
      </c>
    </row>
    <row r="24" spans="1:8" x14ac:dyDescent="0.2">
      <c r="A24" s="13">
        <v>1.0833333333333299</v>
      </c>
      <c r="B24" s="12" t="str" cm="1">
        <f t="array" ref="B24">IFERROR(INDEX(DASHBOARD!$D$17:$D$1048576, MATCH(1, (DASHBOARD!$K$17:$K$1048576=$B$4)*(DASHBOARD!$N$17:$N$1048576=A24), 0)), " ")</f>
        <v xml:space="preserve"> </v>
      </c>
      <c r="C24" s="12" t="str" cm="1">
        <f t="array" ref="C24">IFERROR(INDEX(DASHBOARD!$D$17:$D$1048576, MATCH(1, (DASHBOARD!$K$17:$K$1048576=$C$4)*(DASHBOARD!$N$17:$N$1048576=$A24), 0)), " ")</f>
        <v xml:space="preserve"> </v>
      </c>
      <c r="D24" s="12" t="str" cm="1">
        <f t="array" ref="D24">IFERROR(INDEX(DASHBOARD!$D$17:$D$1048576, MATCH(1, (DASHBOARD!$K$17:$K$1048576=$D$4)*(DASHBOARD!$N$17:$N$1048576=$A24), 0)), " ")</f>
        <v xml:space="preserve"> </v>
      </c>
      <c r="E24" s="12" t="str" cm="1">
        <f t="array" ref="E24">IFERROR(INDEX(DASHBOARD!$D$17:$D$1048576, MATCH(1, (DASHBOARD!$K$17:$K$1048576=$E$4)*(DASHBOARD!$N$17:$N$1048576=$A24), 0)), " ")</f>
        <v xml:space="preserve"> </v>
      </c>
      <c r="F24" s="12" t="str" cm="1">
        <f t="array" ref="F24">IFERROR(INDEX(DASHBOARD!$D$17:$D$1048576, MATCH(1, (DASHBOARD!$K$17:$K$1048576=$F$4)*(DASHBOARD!$N$17:$N$1048576=$A24), 0)), " ")</f>
        <v xml:space="preserve"> </v>
      </c>
      <c r="G24" s="12" t="str" cm="1">
        <f t="array" ref="G24">IFERROR(INDEX(DASHBOARD!$D$17:$D$1048576, MATCH(1, (DASHBOARD!$K$17:$K$1048576=$G$4)*(DASHBOARD!$N$17:$N$1048576=$A24), 0)), " ")</f>
        <v xml:space="preserve"> </v>
      </c>
      <c r="H24" s="12" t="str" cm="1">
        <f t="array" ref="H24">IFERROR(INDEX(DASHBOARD!$D$17:$D$1048576, MATCH(1, (DASHBOARD!$K$17:$K$1048576=$H$4)*(DASHBOARD!$N$17:$N$1048576=$A24), 0)), " ")</f>
        <v>Group Term Project Milestone 3</v>
      </c>
    </row>
    <row r="25" spans="1:8" x14ac:dyDescent="0.2">
      <c r="A25" s="13">
        <v>1.125</v>
      </c>
      <c r="B25" s="12" t="str" cm="1">
        <f t="array" ref="B25">IFERROR(INDEX(DASHBOARD!$D$17:$D$1048576, MATCH(1, (DASHBOARD!$K$17:$K$1048576=$B$4)*(DASHBOARD!$N$17:$N$1048576=A25), 0)), " ")</f>
        <v xml:space="preserve"> </v>
      </c>
      <c r="C25" s="12" t="str" cm="1">
        <f t="array" ref="C25">IFERROR(INDEX(DASHBOARD!$D$17:$D$1048576, MATCH(1, (DASHBOARD!$K$17:$K$1048576=$C$4)*(DASHBOARD!$N$17:$N$1048576=$A25), 0)), " ")</f>
        <v xml:space="preserve"> </v>
      </c>
      <c r="D25" s="12" t="str" cm="1">
        <f t="array" ref="D25">IFERROR(INDEX(DASHBOARD!$D$17:$D$1048576, MATCH(1, (DASHBOARD!$K$17:$K$1048576=$D$4)*(DASHBOARD!$N$17:$N$1048576=$A25), 0)), " ")</f>
        <v xml:space="preserve"> </v>
      </c>
      <c r="E25" s="12" t="str" cm="1">
        <f t="array" ref="E25">IFERROR(INDEX(DASHBOARD!$D$17:$D$1048576, MATCH(1, (DASHBOARD!$K$17:$K$1048576=$E$4)*(DASHBOARD!$N$17:$N$1048576=$A25), 0)), " ")</f>
        <v xml:space="preserve"> </v>
      </c>
      <c r="F25" s="12" t="str" cm="1">
        <f t="array" ref="F25">IFERROR(INDEX(DASHBOARD!$D$17:$D$1048576, MATCH(1, (DASHBOARD!$K$17:$K$1048576=$F$4)*(DASHBOARD!$N$17:$N$1048576=$A25), 0)), " ")</f>
        <v xml:space="preserve"> </v>
      </c>
      <c r="G25" s="12" t="str" cm="1">
        <f t="array" ref="G25">IFERROR(INDEX(DASHBOARD!$D$17:$D$1048576, MATCH(1, (DASHBOARD!$K$17:$K$1048576=$G$4)*(DASHBOARD!$N$17:$N$1048576=$A25), 0)), " ")</f>
        <v xml:space="preserve"> </v>
      </c>
      <c r="H25" s="12" t="str" cm="1">
        <f t="array" ref="H25">IFERROR(INDEX(DASHBOARD!$D$17:$D$1048576, MATCH(1, (DASHBOARD!$K$17:$K$1048576=$H$4)*(DASHBOARD!$N$17:$N$1048576=$A25), 0)), " ")</f>
        <v xml:space="preserve"> </v>
      </c>
    </row>
    <row r="26" spans="1:8" x14ac:dyDescent="0.2">
      <c r="A26" s="13">
        <v>1.1666666666666701</v>
      </c>
      <c r="B26" s="12" t="str" cm="1">
        <f t="array" ref="B26">IFERROR(INDEX(DASHBOARD!$D$17:$D$1048576, MATCH(1, (DASHBOARD!$K$17:$K$1048576=$B$4)*(DASHBOARD!$N$17:$N$1048576=A26), 0)), " ")</f>
        <v xml:space="preserve"> </v>
      </c>
      <c r="C26" s="12" t="str" cm="1">
        <f t="array" ref="C26">IFERROR(INDEX(DASHBOARD!$D$17:$D$1048576, MATCH(1, (DASHBOARD!$K$17:$K$1048576=$C$4)*(DASHBOARD!$N$17:$N$1048576=$A26), 0)), " ")</f>
        <v xml:space="preserve"> </v>
      </c>
      <c r="D26" s="12" t="str" cm="1">
        <f t="array" ref="D26">IFERROR(INDEX(DASHBOARD!$D$17:$D$1048576, MATCH(1, (DASHBOARD!$K$17:$K$1048576=$D$4)*(DASHBOARD!$N$17:$N$1048576=$A26), 0)), " ")</f>
        <v xml:space="preserve"> </v>
      </c>
      <c r="E26" s="12" t="str" cm="1">
        <f t="array" ref="E26">IFERROR(INDEX(DASHBOARD!$D$17:$D$1048576, MATCH(1, (DASHBOARD!$K$17:$K$1048576=$E$4)*(DASHBOARD!$N$17:$N$1048576=$A26), 0)), " ")</f>
        <v xml:space="preserve"> </v>
      </c>
      <c r="F26" s="12" t="str" cm="1">
        <f t="array" ref="F26">IFERROR(INDEX(DASHBOARD!$D$17:$D$1048576, MATCH(1, (DASHBOARD!$K$17:$K$1048576=$F$4)*(DASHBOARD!$N$17:$N$1048576=$A26), 0)), " ")</f>
        <v xml:space="preserve"> </v>
      </c>
      <c r="G26" s="12" t="str" cm="1">
        <f t="array" ref="G26">IFERROR(INDEX(DASHBOARD!$D$17:$D$1048576, MATCH(1, (DASHBOARD!$K$17:$K$1048576=$G$4)*(DASHBOARD!$N$17:$N$1048576=$A26), 0)), " ")</f>
        <v xml:space="preserve"> </v>
      </c>
      <c r="H26" s="12" t="str" cm="1">
        <f t="array" ref="H26">IFERROR(INDEX(DASHBOARD!$D$17:$D$1048576, MATCH(1, (DASHBOARD!$K$17:$K$1048576=$H$4)*(DASHBOARD!$N$17:$N$1048576=$A26), 0)), " ")</f>
        <v xml:space="preserve"> </v>
      </c>
    </row>
    <row r="27" spans="1:8" x14ac:dyDescent="0.2">
      <c r="A27" s="13">
        <v>1.2083333333333299</v>
      </c>
      <c r="B27" s="12" t="str" cm="1">
        <f t="array" ref="B27">IFERROR(INDEX(DASHBOARD!$D$17:$D$1048576, MATCH(1, (DASHBOARD!$K$17:$K$1048576=$B$4)*(DASHBOARD!$N$17:$N$1048576=A27), 0)), " ")</f>
        <v xml:space="preserve"> </v>
      </c>
      <c r="C27" s="12" t="str" cm="1">
        <f t="array" ref="C27">IFERROR(INDEX(DASHBOARD!$D$17:$D$1048576, MATCH(1, (DASHBOARD!$K$17:$K$1048576=$C$4)*(DASHBOARD!$N$17:$N$1048576=$A27), 0)), " ")</f>
        <v xml:space="preserve"> </v>
      </c>
      <c r="D27" s="12" t="str" cm="1">
        <f t="array" ref="D27">IFERROR(INDEX(DASHBOARD!$D$17:$D$1048576, MATCH(1, (DASHBOARD!$K$17:$K$1048576=$D$4)*(DASHBOARD!$N$17:$N$1048576=$A27), 0)), " ")</f>
        <v xml:space="preserve"> </v>
      </c>
      <c r="E27" s="12" t="str" cm="1">
        <f t="array" ref="E27">IFERROR(INDEX(DASHBOARD!$D$17:$D$1048576, MATCH(1, (DASHBOARD!$K$17:$K$1048576=$E$4)*(DASHBOARD!$N$17:$N$1048576=$A27), 0)), " ")</f>
        <v xml:space="preserve"> </v>
      </c>
      <c r="F27" s="12" t="str" cm="1">
        <f t="array" ref="F27">IFERROR(INDEX(DASHBOARD!$D$17:$D$1048576, MATCH(1, (DASHBOARD!$K$17:$K$1048576=$F$4)*(DASHBOARD!$N$17:$N$1048576=$A27), 0)), " ")</f>
        <v xml:space="preserve"> </v>
      </c>
      <c r="G27" s="12" t="str" cm="1">
        <f t="array" ref="G27">IFERROR(INDEX(DASHBOARD!$D$17:$D$1048576, MATCH(1, (DASHBOARD!$K$17:$K$1048576=$G$4)*(DASHBOARD!$N$17:$N$1048576=$A27), 0)), " ")</f>
        <v xml:space="preserve"> </v>
      </c>
      <c r="H27" s="12" t="str" cm="1">
        <f t="array" ref="H27">IFERROR(INDEX(DASHBOARD!$D$17:$D$1048576, MATCH(1, (DASHBOARD!$K$17:$K$1048576=$H$4)*(DASHBOARD!$N$17:$N$1048576=$A27), 0)), " ")</f>
        <v xml:space="preserve"> </v>
      </c>
    </row>
    <row r="28" spans="1:8" x14ac:dyDescent="0.2">
      <c r="A28" s="13">
        <v>1.25</v>
      </c>
      <c r="B28" s="12" t="str" cm="1">
        <f t="array" ref="B28">IFERROR(INDEX(DASHBOARD!$D$17:$D$1048576, MATCH(1, (DASHBOARD!$K$17:$K$1048576=$B$4)*(DASHBOARD!$N$17:$N$1048576=A28), 0)), " ")</f>
        <v xml:space="preserve"> </v>
      </c>
      <c r="C28" s="12" t="str" cm="1">
        <f t="array" ref="C28">IFERROR(INDEX(DASHBOARD!$D$17:$D$1048576, MATCH(1, (DASHBOARD!$K$17:$K$1048576=$C$4)*(DASHBOARD!$N$17:$N$1048576=$A28), 0)), " ")</f>
        <v xml:space="preserve"> </v>
      </c>
      <c r="D28" s="12" t="str" cm="1">
        <f t="array" ref="D28">IFERROR(INDEX(DASHBOARD!$D$17:$D$1048576, MATCH(1, (DASHBOARD!$K$17:$K$1048576=$D$4)*(DASHBOARD!$N$17:$N$1048576=$A28), 0)), " ")</f>
        <v xml:space="preserve"> </v>
      </c>
      <c r="E28" s="12" t="str" cm="1">
        <f t="array" ref="E28">IFERROR(INDEX(DASHBOARD!$D$17:$D$1048576, MATCH(1, (DASHBOARD!$K$17:$K$1048576=$E$4)*(DASHBOARD!$N$17:$N$1048576=$A28), 0)), " ")</f>
        <v xml:space="preserve"> </v>
      </c>
      <c r="F28" s="12" t="str" cm="1">
        <f t="array" ref="F28">IFERROR(INDEX(DASHBOARD!$D$17:$D$1048576, MATCH(1, (DASHBOARD!$K$17:$K$1048576=$F$4)*(DASHBOARD!$N$17:$N$1048576=$A28), 0)), " ")</f>
        <v xml:space="preserve"> </v>
      </c>
      <c r="G28" s="12" t="str" cm="1">
        <f t="array" ref="G28">IFERROR(INDEX(DASHBOARD!$D$17:$D$1048576, MATCH(1, (DASHBOARD!$K$17:$K$1048576=$G$4)*(DASHBOARD!$N$17:$N$1048576=$A28), 0)), " ")</f>
        <v xml:space="preserve"> </v>
      </c>
      <c r="H28" s="12" t="str" cm="1">
        <f t="array" ref="H28">IFERROR(INDEX(DASHBOARD!$D$17:$D$1048576, MATCH(1, (DASHBOARD!$K$17:$K$1048576=$H$4)*(DASHBOARD!$N$17:$N$1048576=$A28), 0)), " ")</f>
        <v xml:space="preserve"> </v>
      </c>
    </row>
    <row r="29" spans="1:8" x14ac:dyDescent="0.2">
      <c r="A29" s="13">
        <v>1.2916666666666701</v>
      </c>
      <c r="B29" s="12" t="str" cm="1">
        <f t="array" ref="B29">IFERROR(INDEX(DASHBOARD!$D$17:$D$1048576, MATCH(1, (DASHBOARD!$K$17:$K$1048576=$B$4)*(DASHBOARD!$N$17:$N$1048576=A29), 0)), " ")</f>
        <v xml:space="preserve"> </v>
      </c>
      <c r="C29" s="12" t="str" cm="1">
        <f t="array" ref="C29">IFERROR(INDEX(DASHBOARD!$D$17:$D$1048576, MATCH(1, (DASHBOARD!$K$17:$K$1048576=$C$4)*(DASHBOARD!$N$17:$N$1048576=$A29), 0)), " ")</f>
        <v xml:space="preserve"> </v>
      </c>
      <c r="D29" s="12" t="str" cm="1">
        <f t="array" ref="D29">IFERROR(INDEX(DASHBOARD!$D$17:$D$1048576, MATCH(1, (DASHBOARD!$K$17:$K$1048576=$D$4)*(DASHBOARD!$N$17:$N$1048576=$A29), 0)), " ")</f>
        <v xml:space="preserve"> </v>
      </c>
      <c r="E29" s="12" t="str" cm="1">
        <f t="array" ref="E29">IFERROR(INDEX(DASHBOARD!$D$17:$D$1048576, MATCH(1, (DASHBOARD!$K$17:$K$1048576=$E$4)*(DASHBOARD!$N$17:$N$1048576=$A29), 0)), " ")</f>
        <v xml:space="preserve"> </v>
      </c>
      <c r="F29" s="12" t="str" cm="1">
        <f t="array" ref="F29">IFERROR(INDEX(DASHBOARD!$D$17:$D$1048576, MATCH(1, (DASHBOARD!$K$17:$K$1048576=$F$4)*(DASHBOARD!$N$17:$N$1048576=$A29), 0)), " ")</f>
        <v xml:space="preserve"> </v>
      </c>
      <c r="G29" s="12" t="str" cm="1">
        <f t="array" ref="G29">IFERROR(INDEX(DASHBOARD!$D$17:$D$1048576, MATCH(1, (DASHBOARD!$K$17:$K$1048576=$G$4)*(DASHBOARD!$N$17:$N$1048576=$A29), 0)), " ")</f>
        <v xml:space="preserve"> </v>
      </c>
      <c r="H29" s="12" t="str" cm="1">
        <f t="array" ref="H29">IFERROR(INDEX(DASHBOARD!$D$17:$D$1048576, MATCH(1, (DASHBOARD!$K$17:$K$1048576=$H$4)*(DASHBOARD!$N$17:$N$1048576=$A29), 0)), " ")</f>
        <v xml:space="preserve"> 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G3" sqref="G3"/>
    </sheetView>
  </sheetViews>
  <sheetFormatPr defaultColWidth="11.7109375" defaultRowHeight="12.75" x14ac:dyDescent="0.2"/>
  <cols>
    <col min="1" max="1" width="3.7109375" style="5" customWidth="1"/>
    <col min="2" max="4" width="18.7109375" style="9" customWidth="1"/>
    <col min="5" max="5" width="3.7109375" style="11" customWidth="1"/>
    <col min="6" max="8" width="18.7109375" style="9" customWidth="1"/>
    <col min="9" max="9" width="3.7109375" style="11" customWidth="1"/>
    <col min="10" max="12" width="18.7109375" style="9" customWidth="1"/>
    <col min="13" max="13" width="3.7109375" style="11" customWidth="1"/>
    <col min="14" max="16" width="18.7109375" style="9" customWidth="1"/>
    <col min="17" max="17" width="3.7109375" style="11" customWidth="1"/>
    <col min="18" max="20" width="18.7109375" style="9" customWidth="1"/>
    <col min="21" max="16384" width="11.7109375" style="5"/>
  </cols>
  <sheetData>
    <row r="1" spans="1:20" x14ac:dyDescent="0.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ht="15" x14ac:dyDescent="0.25">
      <c r="B2" s="124" t="s">
        <v>5</v>
      </c>
      <c r="C2" s="124"/>
      <c r="D2" s="124"/>
      <c r="E2" s="5"/>
      <c r="F2" s="125" t="s">
        <v>18</v>
      </c>
      <c r="G2" s="125"/>
      <c r="H2" s="125"/>
      <c r="I2" s="5"/>
      <c r="J2" s="126" t="s">
        <v>19</v>
      </c>
      <c r="K2" s="126"/>
      <c r="L2" s="126"/>
      <c r="M2" s="5"/>
      <c r="N2" s="127" t="s">
        <v>8</v>
      </c>
      <c r="O2" s="127"/>
      <c r="P2" s="127"/>
      <c r="Q2" s="5"/>
      <c r="R2" s="128" t="s">
        <v>6</v>
      </c>
      <c r="S2" s="128"/>
      <c r="T2" s="128"/>
    </row>
    <row r="3" spans="1:20" ht="15" x14ac:dyDescent="0.2">
      <c r="A3" s="6"/>
      <c r="B3" s="7"/>
      <c r="C3" s="8" t="e" cm="1">
        <f t="array" ref="C3">_xlfn._xlws.FILTER(#REF!, (#REF!=B2), "")</f>
        <v>#REF!</v>
      </c>
      <c r="D3" s="8"/>
      <c r="E3" s="10"/>
      <c r="F3" s="7"/>
      <c r="G3" s="8" t="e" cm="1">
        <f t="array" ref="G3">_xlfn._xlws.FILTER(#REF!, (#REF!=F2), "")</f>
        <v>#REF!</v>
      </c>
      <c r="H3" s="8"/>
      <c r="I3" s="10"/>
      <c r="J3" s="7"/>
      <c r="K3" s="8" t="e" cm="1">
        <f t="array" ref="K3">_xlfn._xlws.FILTER(#REF!, (#REF!=J2), "")</f>
        <v>#REF!</v>
      </c>
      <c r="L3" s="8"/>
      <c r="N3" s="7"/>
      <c r="O3" s="8" t="e" cm="1">
        <f t="array" ref="O3">_xlfn._xlws.FILTER(#REF!, (#REF!=N2), "")</f>
        <v>#REF!</v>
      </c>
      <c r="P3" s="8"/>
      <c r="R3" s="7"/>
      <c r="S3" s="8" t="e" cm="1">
        <f t="array" ref="S3">_xlfn._xlws.FILTER(#REF!, (#REF!=R2), "")</f>
        <v>#REF!</v>
      </c>
      <c r="T3" s="8"/>
    </row>
    <row r="4" spans="1:20" ht="15" x14ac:dyDescent="0.2">
      <c r="A4" s="6"/>
      <c r="B4" s="7"/>
      <c r="C4" s="8"/>
      <c r="D4" s="8"/>
      <c r="E4" s="10"/>
      <c r="F4" s="7"/>
      <c r="G4" s="8"/>
      <c r="H4" s="8"/>
      <c r="I4" s="10"/>
      <c r="J4" s="7"/>
      <c r="K4" s="8"/>
      <c r="L4" s="8"/>
      <c r="N4" s="7"/>
      <c r="O4" s="8"/>
      <c r="P4" s="8"/>
      <c r="R4" s="7"/>
      <c r="S4" s="8"/>
      <c r="T4" s="8"/>
    </row>
    <row r="5" spans="1:20" ht="15" x14ac:dyDescent="0.2">
      <c r="A5" s="6"/>
      <c r="B5" s="7"/>
      <c r="C5" s="8"/>
      <c r="D5" s="8"/>
      <c r="E5" s="10"/>
      <c r="F5" s="7"/>
      <c r="G5" s="8"/>
      <c r="H5" s="8"/>
      <c r="I5" s="10"/>
      <c r="J5" s="7"/>
      <c r="K5" s="8"/>
      <c r="L5" s="8"/>
      <c r="N5" s="7"/>
      <c r="O5" s="8"/>
      <c r="P5" s="8"/>
      <c r="R5" s="7"/>
      <c r="S5" s="8"/>
      <c r="T5" s="8"/>
    </row>
    <row r="6" spans="1:20" ht="15" x14ac:dyDescent="0.2">
      <c r="A6" s="6"/>
      <c r="B6" s="7"/>
      <c r="C6" s="8"/>
      <c r="D6" s="8"/>
      <c r="E6" s="10"/>
      <c r="F6" s="7"/>
      <c r="G6" s="8"/>
      <c r="H6" s="8"/>
      <c r="I6" s="10"/>
      <c r="J6" s="7"/>
      <c r="K6" s="8"/>
      <c r="L6" s="8"/>
      <c r="N6" s="7"/>
      <c r="O6" s="8"/>
      <c r="P6" s="8"/>
      <c r="R6" s="7"/>
      <c r="S6" s="8"/>
      <c r="T6" s="8"/>
    </row>
    <row r="7" spans="1:20" ht="15" x14ac:dyDescent="0.2">
      <c r="A7" s="6"/>
      <c r="B7" s="7"/>
      <c r="C7" s="8"/>
      <c r="D7" s="8"/>
      <c r="E7" s="10"/>
      <c r="F7" s="7"/>
      <c r="G7" s="8"/>
      <c r="H7" s="8"/>
      <c r="I7" s="10"/>
      <c r="J7" s="7"/>
      <c r="K7" s="8"/>
      <c r="L7" s="8"/>
      <c r="N7" s="7"/>
      <c r="O7" s="8"/>
      <c r="P7" s="8"/>
      <c r="R7" s="7"/>
      <c r="S7" s="8"/>
      <c r="T7" s="8"/>
    </row>
    <row r="8" spans="1:20" ht="15" x14ac:dyDescent="0.2">
      <c r="A8" s="6"/>
      <c r="B8" s="7"/>
      <c r="C8" s="8"/>
      <c r="D8" s="8"/>
      <c r="E8" s="10"/>
      <c r="F8" s="7"/>
      <c r="G8" s="8"/>
      <c r="H8" s="8"/>
      <c r="I8" s="10"/>
      <c r="J8" s="7"/>
      <c r="K8" s="8"/>
      <c r="L8" s="8"/>
      <c r="N8" s="7"/>
      <c r="O8" s="8"/>
      <c r="P8" s="8"/>
      <c r="R8" s="7"/>
      <c r="S8" s="8"/>
      <c r="T8" s="8"/>
    </row>
    <row r="9" spans="1:20" ht="15" x14ac:dyDescent="0.2">
      <c r="A9" s="6"/>
      <c r="B9" s="7"/>
      <c r="C9" s="8"/>
      <c r="D9" s="8"/>
      <c r="E9" s="10"/>
      <c r="F9" s="7"/>
      <c r="G9" s="8"/>
      <c r="H9" s="8"/>
      <c r="I9" s="10"/>
      <c r="J9" s="7"/>
      <c r="K9" s="8"/>
      <c r="L9" s="8"/>
      <c r="N9" s="7"/>
      <c r="O9" s="8"/>
      <c r="P9" s="8"/>
      <c r="R9" s="7"/>
      <c r="S9" s="8"/>
      <c r="T9" s="8"/>
    </row>
    <row r="10" spans="1:20" ht="15" x14ac:dyDescent="0.2">
      <c r="A10" s="6"/>
      <c r="B10" s="7"/>
      <c r="C10" s="8"/>
      <c r="D10" s="8"/>
      <c r="E10" s="10"/>
      <c r="F10" s="7"/>
      <c r="G10" s="8"/>
      <c r="H10" s="8"/>
      <c r="I10" s="10"/>
      <c r="J10" s="7"/>
      <c r="K10" s="8"/>
      <c r="L10" s="8"/>
      <c r="N10" s="7"/>
      <c r="O10" s="8"/>
      <c r="P10" s="8"/>
      <c r="R10" s="7"/>
      <c r="S10" s="8"/>
      <c r="T10" s="8"/>
    </row>
    <row r="11" spans="1:20" ht="15" x14ac:dyDescent="0.2">
      <c r="A11" s="6"/>
      <c r="B11" s="7"/>
      <c r="C11" s="8"/>
      <c r="D11" s="8"/>
      <c r="E11" s="10"/>
      <c r="F11" s="7"/>
      <c r="G11" s="8"/>
      <c r="H11" s="8"/>
      <c r="I11" s="10"/>
      <c r="J11" s="7"/>
      <c r="K11" s="8"/>
      <c r="L11" s="8"/>
      <c r="N11" s="7"/>
      <c r="O11" s="8"/>
      <c r="P11" s="8"/>
      <c r="R11" s="7"/>
      <c r="S11" s="8"/>
      <c r="T11" s="8"/>
    </row>
    <row r="12" spans="1:20" ht="15" x14ac:dyDescent="0.2">
      <c r="A12" s="6"/>
      <c r="B12" s="7"/>
      <c r="C12" s="8"/>
      <c r="D12" s="8"/>
      <c r="E12" s="10"/>
      <c r="F12" s="7"/>
      <c r="G12" s="8"/>
      <c r="H12" s="8"/>
      <c r="I12" s="10"/>
      <c r="J12" s="7"/>
      <c r="K12" s="8"/>
      <c r="L12" s="8"/>
      <c r="N12" s="7"/>
      <c r="O12" s="8"/>
      <c r="P12" s="8"/>
      <c r="R12" s="7"/>
      <c r="S12" s="8"/>
      <c r="T12" s="8"/>
    </row>
    <row r="13" spans="1:20" ht="15" x14ac:dyDescent="0.2">
      <c r="B13" s="7"/>
      <c r="C13" s="8"/>
      <c r="D13" s="8"/>
      <c r="E13" s="10"/>
      <c r="F13" s="7"/>
      <c r="G13" s="8"/>
      <c r="H13" s="8"/>
      <c r="I13" s="10"/>
      <c r="J13" s="7"/>
      <c r="K13" s="8"/>
      <c r="L13" s="8"/>
      <c r="N13" s="7"/>
      <c r="O13" s="8"/>
      <c r="P13" s="8"/>
      <c r="R13" s="7"/>
      <c r="S13" s="8"/>
      <c r="T13" s="8"/>
    </row>
    <row r="14" spans="1:20" ht="15" x14ac:dyDescent="0.2">
      <c r="B14" s="7"/>
      <c r="C14" s="8"/>
      <c r="D14" s="8"/>
      <c r="E14" s="10"/>
      <c r="F14" s="7"/>
      <c r="G14" s="8"/>
      <c r="H14" s="8"/>
      <c r="I14" s="10"/>
      <c r="J14" s="7"/>
      <c r="K14" s="8"/>
      <c r="L14" s="8"/>
      <c r="N14" s="7"/>
      <c r="O14" s="8"/>
      <c r="P14" s="8"/>
      <c r="R14" s="7"/>
      <c r="S14" s="8"/>
      <c r="T14" s="8"/>
    </row>
    <row r="15" spans="1:20" ht="15" x14ac:dyDescent="0.2">
      <c r="B15" s="7"/>
      <c r="C15" s="8"/>
      <c r="D15" s="8"/>
      <c r="E15" s="10" t="s">
        <v>55</v>
      </c>
      <c r="F15" s="7"/>
      <c r="G15" s="8"/>
      <c r="H15" s="8"/>
      <c r="I15" s="10"/>
      <c r="J15" s="7"/>
      <c r="K15" s="8"/>
      <c r="L15" s="8"/>
      <c r="N15" s="7"/>
      <c r="O15" s="8"/>
      <c r="P15" s="8"/>
      <c r="R15" s="7"/>
      <c r="S15" s="8"/>
      <c r="T15" s="8"/>
    </row>
    <row r="16" spans="1:20" ht="15" x14ac:dyDescent="0.2">
      <c r="A16" s="5" t="s">
        <v>56</v>
      </c>
      <c r="B16" s="7"/>
      <c r="C16" s="8"/>
      <c r="D16" s="8"/>
      <c r="E16" s="10"/>
      <c r="F16" s="7"/>
      <c r="G16" s="8"/>
      <c r="H16" s="8"/>
      <c r="I16" s="10"/>
      <c r="J16" s="7"/>
      <c r="K16" s="8"/>
      <c r="L16" s="8"/>
      <c r="N16" s="7"/>
      <c r="O16" s="8"/>
      <c r="P16" s="8"/>
      <c r="R16" s="7"/>
      <c r="S16" s="8"/>
      <c r="T16" s="8"/>
    </row>
    <row r="17" spans="2:20" ht="15" x14ac:dyDescent="0.2">
      <c r="B17" s="7"/>
      <c r="C17" s="8"/>
      <c r="D17" s="8"/>
      <c r="E17" s="10"/>
      <c r="F17" s="7"/>
      <c r="G17" s="8"/>
      <c r="H17" s="8"/>
      <c r="I17" s="10"/>
      <c r="J17" s="7"/>
      <c r="K17" s="8"/>
      <c r="L17" s="8"/>
      <c r="N17" s="7"/>
      <c r="O17" s="8"/>
      <c r="P17" s="8"/>
      <c r="R17" s="7"/>
      <c r="S17" s="8"/>
      <c r="T17" s="8"/>
    </row>
    <row r="18" spans="2:20" ht="15" x14ac:dyDescent="0.2">
      <c r="B18" s="7"/>
      <c r="C18" s="8"/>
      <c r="D18" s="8"/>
      <c r="E18" s="10"/>
      <c r="F18" s="7"/>
      <c r="G18" s="8"/>
      <c r="H18" s="8"/>
      <c r="I18" s="10"/>
      <c r="J18" s="7"/>
      <c r="K18" s="8"/>
      <c r="L18" s="8"/>
      <c r="N18" s="7"/>
      <c r="O18" s="8"/>
      <c r="P18" s="8"/>
      <c r="R18" s="7"/>
      <c r="S18" s="8"/>
      <c r="T18" s="8"/>
    </row>
    <row r="19" spans="2:20" ht="15" x14ac:dyDescent="0.2">
      <c r="B19" s="7"/>
      <c r="C19" s="8"/>
      <c r="D19" s="8"/>
      <c r="E19" s="10"/>
      <c r="F19" s="7"/>
      <c r="G19" s="8"/>
      <c r="H19" s="8"/>
      <c r="I19" s="10"/>
      <c r="J19" s="7"/>
      <c r="K19" s="8"/>
      <c r="L19" s="8"/>
      <c r="N19" s="7"/>
      <c r="O19" s="8"/>
      <c r="P19" s="8"/>
      <c r="R19" s="7"/>
      <c r="S19" s="8"/>
      <c r="T19" s="8"/>
    </row>
    <row r="20" spans="2:20" ht="15" x14ac:dyDescent="0.2">
      <c r="B20" s="7"/>
      <c r="C20" s="8"/>
      <c r="D20" s="8"/>
      <c r="E20" s="10"/>
      <c r="F20" s="7"/>
      <c r="G20" s="8"/>
      <c r="H20" s="8"/>
      <c r="I20" s="10"/>
      <c r="J20" s="7"/>
      <c r="K20" s="8"/>
      <c r="L20" s="8"/>
      <c r="N20" s="7"/>
      <c r="O20" s="8"/>
      <c r="P20" s="8"/>
      <c r="R20" s="7"/>
      <c r="S20" s="8"/>
      <c r="T20" s="8"/>
    </row>
    <row r="21" spans="2:20" ht="15" x14ac:dyDescent="0.2">
      <c r="B21" s="7"/>
      <c r="C21" s="8"/>
      <c r="D21" s="8"/>
      <c r="E21" s="10"/>
      <c r="F21" s="7"/>
      <c r="G21" s="8"/>
      <c r="H21" s="8"/>
      <c r="I21" s="10"/>
      <c r="J21" s="7"/>
      <c r="K21" s="8"/>
      <c r="L21" s="8"/>
      <c r="N21" s="7"/>
      <c r="O21" s="8"/>
      <c r="P21" s="8"/>
      <c r="R21" s="7"/>
      <c r="S21" s="8"/>
      <c r="T21" s="8"/>
    </row>
    <row r="22" spans="2:20" ht="15" x14ac:dyDescent="0.2">
      <c r="B22" s="7"/>
      <c r="C22" s="8"/>
      <c r="D22" s="8"/>
      <c r="E22" s="10"/>
      <c r="F22" s="7"/>
      <c r="G22" s="8"/>
      <c r="H22" s="8"/>
      <c r="I22" s="10"/>
      <c r="J22" s="7"/>
      <c r="K22" s="8"/>
      <c r="L22" s="8"/>
      <c r="N22" s="7"/>
      <c r="O22" s="8"/>
      <c r="P22" s="8"/>
      <c r="R22" s="7"/>
      <c r="S22" s="8"/>
      <c r="T22" s="8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12" priority="9" operator="beginsWith" text="Not Started">
      <formula>LEFT(E2,LEN("Not Started"))="Not Started"</formula>
    </cfRule>
    <cfRule type="beginsWith" dxfId="11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10" priority="6" operator="beginsWith" text="In Progress">
      <formula>LEFT(E3,LEN("In Progress"))="In Progress"</formula>
    </cfRule>
  </conditionalFormatting>
  <conditionalFormatting sqref="Q2:Q5">
    <cfRule type="beginsWith" dxfId="9" priority="3" operator="beginsWith" text="Not Started">
      <formula>LEFT(Q2,LEN("Not Started"))="Not Started"</formula>
    </cfRule>
    <cfRule type="beginsWith" dxfId="8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workbookViewId="0">
      <selection activeCell="C1" sqref="C1:XFD1048576"/>
    </sheetView>
  </sheetViews>
  <sheetFormatPr defaultColWidth="9.140625" defaultRowHeight="94.5" thickTop="1" thickBottom="1" x14ac:dyDescent="0.25"/>
  <cols>
    <col min="1" max="1" width="20.7109375" style="107" customWidth="1"/>
    <col min="2" max="2" width="20.7109375" style="108" customWidth="1"/>
    <col min="3" max="7" width="9.140625" style="129"/>
    <col min="8" max="20" width="8.7109375" style="129" customWidth="1"/>
    <col min="21" max="16384" width="9.140625" style="129"/>
  </cols>
  <sheetData>
    <row r="1" spans="1:2" thickTop="1" thickBot="1" x14ac:dyDescent="0.25">
      <c r="A1" s="107" t="s">
        <v>66</v>
      </c>
      <c r="B1" s="108" t="s">
        <v>67</v>
      </c>
    </row>
    <row r="2" spans="1:2" thickTop="1" thickBot="1" x14ac:dyDescent="0.25">
      <c r="A2" s="109">
        <v>45614</v>
      </c>
      <c r="B2" s="108" t="s">
        <v>68</v>
      </c>
    </row>
    <row r="3" spans="1:2" thickTop="1" thickBot="1" x14ac:dyDescent="0.25">
      <c r="A3" s="109">
        <v>45614</v>
      </c>
      <c r="B3" s="108" t="s">
        <v>69</v>
      </c>
    </row>
    <row r="4" spans="1:2" thickTop="1" thickBot="1" x14ac:dyDescent="0.25">
      <c r="A4" s="109">
        <v>45614</v>
      </c>
      <c r="B4" s="108" t="s">
        <v>70</v>
      </c>
    </row>
    <row r="5" spans="1:2" thickTop="1" thickBot="1" x14ac:dyDescent="0.25">
      <c r="A5" s="109">
        <v>45614</v>
      </c>
    </row>
    <row r="6" spans="1:2" thickTop="1" thickBot="1" x14ac:dyDescent="0.25">
      <c r="A6" s="109">
        <v>45614</v>
      </c>
      <c r="B6" s="108" t="s">
        <v>71</v>
      </c>
    </row>
    <row r="7" spans="1:2" thickTop="1" thickBot="1" x14ac:dyDescent="0.25">
      <c r="A7" s="109"/>
    </row>
    <row r="8" spans="1:2" thickTop="1" thickBot="1" x14ac:dyDescent="0.25">
      <c r="A8" s="109"/>
    </row>
  </sheetData>
  <mergeCells count="1">
    <mergeCell ref="C1:XFD1048576"/>
  </mergeCells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sheetPr codeName="Sheet6"/>
  <dimension ref="A1:O55"/>
  <sheetViews>
    <sheetView showGridLines="0" zoomScale="80" zoomScaleNormal="80" workbookViewId="0">
      <selection activeCell="H3" sqref="H3"/>
    </sheetView>
  </sheetViews>
  <sheetFormatPr defaultColWidth="10.85546875" defaultRowHeight="14.25" x14ac:dyDescent="0.2"/>
  <cols>
    <col min="1" max="1" width="6.85546875" style="19" customWidth="1"/>
    <col min="2" max="2" width="25.140625" style="19" customWidth="1"/>
    <col min="3" max="5" width="24.85546875" style="19" customWidth="1"/>
    <col min="6" max="6" width="27.85546875" style="19" customWidth="1"/>
    <col min="7" max="10" width="24.85546875" style="19" customWidth="1"/>
    <col min="11" max="11" width="6.28515625" style="19" customWidth="1"/>
    <col min="12" max="16" width="11.85546875" style="19" customWidth="1"/>
    <col min="17" max="16384" width="10.85546875" style="19"/>
  </cols>
  <sheetData>
    <row r="1" spans="1:15" s="20" customFormat="1" ht="60" customHeight="1" x14ac:dyDescent="0.2">
      <c r="A1" s="130" t="s">
        <v>93</v>
      </c>
      <c r="B1" s="131"/>
      <c r="C1" s="131"/>
      <c r="D1" s="131"/>
      <c r="E1" s="131"/>
      <c r="F1" s="131"/>
      <c r="G1" s="131"/>
      <c r="H1" s="131"/>
      <c r="I1" s="131"/>
      <c r="J1" s="131"/>
      <c r="K1" s="132"/>
    </row>
    <row r="2" spans="1:15" ht="20.100000000000001" customHeight="1" x14ac:dyDescent="0.25">
      <c r="A2" s="42"/>
      <c r="B2" s="22"/>
      <c r="C2" s="22"/>
      <c r="D2" s="22"/>
      <c r="E2" s="22"/>
      <c r="F2" s="22"/>
      <c r="G2" s="22"/>
      <c r="H2" s="22"/>
      <c r="I2" s="22"/>
      <c r="J2" s="22"/>
      <c r="K2" s="21"/>
    </row>
    <row r="3" spans="1:15" ht="20.100000000000001" customHeight="1" thickBot="1" x14ac:dyDescent="0.3">
      <c r="A3" s="42"/>
      <c r="B3" s="41" t="s">
        <v>92</v>
      </c>
      <c r="C3" s="40" t="s">
        <v>91</v>
      </c>
      <c r="D3" s="40" t="s">
        <v>90</v>
      </c>
      <c r="E3" s="40" t="s">
        <v>89</v>
      </c>
      <c r="F3" s="40" t="s">
        <v>88</v>
      </c>
      <c r="G3" s="39" t="s">
        <v>87</v>
      </c>
      <c r="H3" s="118" t="s">
        <v>144</v>
      </c>
      <c r="I3" s="37" t="s">
        <v>86</v>
      </c>
      <c r="J3" s="36">
        <f ca="1">IFERROR(SUMIFS(GPADB[CLASS WEIGHTED CREDITS],GPADB[TERM NUMBER],1) / SUMIFS(GPADB[CLASS CREDITS],GPADB[TERM NUMBER],1)*4,"")</f>
        <v>3.3909090909090907</v>
      </c>
      <c r="K3" s="21"/>
    </row>
    <row r="4" spans="1:15" s="20" customFormat="1" ht="20.100000000000001" customHeight="1" x14ac:dyDescent="0.25">
      <c r="A4" s="29"/>
      <c r="B4" s="38" t="s">
        <v>85</v>
      </c>
      <c r="C4" s="34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31" cm="1">
        <f t="array" aca="1" ref="D4" ca="1">IFERROR(    IF( INDIRECT($B4&amp;"!$h$7") = "Yes",  IF( INDIRECT($B4&amp;"!$f$5") = 0, "Update Course Tab", INDIRECT($B4&amp;"!$f$5")*4 ), "Link Course Tab"), "Add New CourseTab")</f>
        <v>0.5</v>
      </c>
      <c r="E4" s="32" cm="1">
        <f t="array" aca="1" ref="E4" ca="1">IFERROR(    IF( INDIRECT($B4&amp;"!$h$7") = "Yes",  IF( INDIRECT($B4&amp;"!$H$21") = 0, "Update Course Tab", INDIRECT($B4&amp;"!$H$21") ), "Link Course Tab"), "Add New CourseTab")</f>
        <v>0.84894736842105256</v>
      </c>
      <c r="F4" s="31" cm="1">
        <f t="array" aca="1" ref="F4" ca="1">IFERROR(    IF( INDIRECT($B4&amp;"!$h$7") = "Yes",  IF( INDIRECT($B4&amp;"!$c$7") = 0, "Update Course Tab", INDIRECT($B4&amp;"!$c$7")), "Link Course Tab"), "Add New CourseTab")</f>
        <v>0.46250000000000002</v>
      </c>
      <c r="G4" s="30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117"/>
      <c r="I4" s="37" t="s">
        <v>84</v>
      </c>
      <c r="J4" s="36" t="str">
        <f ca="1">IFERROR(SUMIFS(GPADB[CLASS WEIGHTED CREDITS],GPADB[TERM NUMBER],2) / SUMIFS(GPADB[CLASS CREDITS],GPADB[TERM NUMBER],2)*4,"")</f>
        <v/>
      </c>
      <c r="K4" s="21"/>
      <c r="M4" s="19"/>
      <c r="N4" s="19"/>
      <c r="O4" s="19"/>
    </row>
    <row r="5" spans="1:15" s="20" customFormat="1" ht="20.100000000000001" customHeight="1" x14ac:dyDescent="0.25">
      <c r="A5" s="29"/>
      <c r="B5" s="35" t="s">
        <v>83</v>
      </c>
      <c r="C5" s="34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31" cm="1">
        <f t="array" aca="1" ref="D5" ca="1">IFERROR(    IF( INDIRECT($B5&amp;"!$h$7") = "Yes",  IF( INDIRECT($B5&amp;"!$f$5") = 0, "Update Course Tab", INDIRECT($B5&amp;"!$f$5")*4 ), "Link Course Tab"), "Add New CourseTab")</f>
        <v>0.5</v>
      </c>
      <c r="E5" s="32" cm="1">
        <f t="array" aca="1" ref="E5" ca="1">IFERROR(    IF( INDIRECT($B5&amp;"!$h$7") = "Yes",  IF( INDIRECT($B5&amp;"!$H$21") = 0, "Update Course Tab", INDIRECT($B5&amp;"!$H$21") ), "Link Course Tab"), "Add New CourseTab")</f>
        <v>0.58750000000000013</v>
      </c>
      <c r="F5" s="31" cm="1">
        <f t="array" aca="1" ref="F5" ca="1">IFERROR(    IF( INDIRECT($B5&amp;"!$h$7") = "Yes",  IF( INDIRECT($B5&amp;"!$c$7") = 0, "Update Course Tab", INDIRECT($B5&amp;"!$c$7")), "Link Course Tab"), "Add New CourseTab")</f>
        <v>0.16250000000000001</v>
      </c>
      <c r="G5" s="30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117"/>
      <c r="I5" s="37" t="s">
        <v>82</v>
      </c>
      <c r="J5" s="36" t="str">
        <f ca="1">IFERROR(SUMIFS(GPADB[CLASS WEIGHTED CREDITS],GPADB[TERM NUMBER],3) / SUMIFS(GPADB[CLASS CREDITS],GPADB[TERM NUMBER],3)*4,"")</f>
        <v/>
      </c>
      <c r="K5" s="21"/>
    </row>
    <row r="6" spans="1:15" s="20" customFormat="1" ht="20.100000000000001" customHeight="1" x14ac:dyDescent="0.25">
      <c r="A6" s="29"/>
      <c r="B6" s="35" t="s">
        <v>81</v>
      </c>
      <c r="C6" s="34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31" cm="1">
        <f t="array" aca="1" ref="D6" ca="1">IFERROR(    IF( INDIRECT($B6&amp;"!$h$7") = "Yes",  IF( INDIRECT($B6&amp;"!$f$5") = 0, "Update Course Tab", INDIRECT($B6&amp;"!$f$5")*4 ), "Link Course Tab"), "Add New CourseTab")</f>
        <v>0.5</v>
      </c>
      <c r="E6" s="32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31" cm="1">
        <f t="array" aca="1" ref="F6" ca="1">IFERROR(    IF( INDIRECT($B6&amp;"!$h$7") = "Yes",  IF( INDIRECT($B6&amp;"!$c$7") = 0, "Update Course Tab", INDIRECT($B6&amp;"!$c$7")), "Link Course Tab"), "Add New CourseTab")</f>
        <v>0.48749999999999999</v>
      </c>
      <c r="G6" s="30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117"/>
      <c r="I6" s="37" t="s">
        <v>80</v>
      </c>
      <c r="J6" s="36" t="str">
        <f ca="1">IFERROR(SUMIFS(GPADB[CLASS WEIGHTED CREDITS],GPADB[TERM NUMBER],4) / SUMIFS(GPADB[CLASS CREDITS],GPADB[TERM NUMBER],4)*4,"")</f>
        <v/>
      </c>
      <c r="K6" s="21"/>
    </row>
    <row r="7" spans="1:15" s="20" customFormat="1" ht="20.100000000000001" customHeight="1" x14ac:dyDescent="0.25">
      <c r="A7" s="29"/>
      <c r="B7" s="35" t="s">
        <v>79</v>
      </c>
      <c r="C7" s="34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31" cm="1">
        <f t="array" aca="1" ref="D7" ca="1">IFERROR(    IF( INDIRECT($B7&amp;"!$h$7") = "Yes",  IF( INDIRECT($B7&amp;"!$f$5") = 0, "Update Course Tab", INDIRECT($B7&amp;"!$f$5")*4 ), "Link Course Tab"), "Add New CourseTab")</f>
        <v>0.5</v>
      </c>
      <c r="E7" s="32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31" cm="1">
        <f t="array" aca="1" ref="F7" ca="1">IFERROR(    IF( INDIRECT($B7&amp;"!$h$7") = "Yes",  IF( INDIRECT($B7&amp;"!$c$7") = 0, "Update Course Tab", INDIRECT($B7&amp;"!$c$7")), "Link Course Tab"), "Add New CourseTab")</f>
        <v>0.48749999999999999</v>
      </c>
      <c r="G7" s="30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117"/>
      <c r="I7" s="37" t="s">
        <v>78</v>
      </c>
      <c r="J7" s="36" t="str">
        <f ca="1">IFERROR(SUMIFS(GPADB[CLASS WEIGHTED CREDITS],GPADB[TERM NUMBER],5) / SUMIFS(GPADB[CLASS CREDITS],GPADB[TERM NUMBER],5)*4,"")</f>
        <v/>
      </c>
      <c r="K7" s="21"/>
    </row>
    <row r="8" spans="1:15" s="20" customFormat="1" ht="20.100000000000001" customHeight="1" x14ac:dyDescent="0.25">
      <c r="A8" s="29"/>
      <c r="B8" s="35" t="s">
        <v>77</v>
      </c>
      <c r="C8" s="34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31" cm="1">
        <f t="array" aca="1" ref="D8" ca="1">IFERROR(    IF( INDIRECT($B8&amp;"!$h$7") = "Yes",  IF( INDIRECT($B8&amp;"!$f$5") = 0, "Update Course Tab", INDIRECT($B8&amp;"!$f$5")*4 ), "Link Course Tab"), "Add New CourseTab")</f>
        <v>0.75</v>
      </c>
      <c r="E8" s="32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31" cm="1">
        <f t="array" aca="1" ref="F8" ca="1">IFERROR(    IF( INDIRECT($B8&amp;"!$h$7") = "Yes",  IF( INDIRECT($B8&amp;"!$c$7") = 0, "Update Course Tab", INDIRECT($B8&amp;"!$c$7")), "Link Course Tab"), "Add New CourseTab")</f>
        <v>0.73124999999999996</v>
      </c>
      <c r="G8" s="30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117"/>
      <c r="I8" s="37" t="s">
        <v>76</v>
      </c>
      <c r="J8" s="36" t="str">
        <f ca="1">IFERROR(SUMIFS(GPADB[CLASS WEIGHTED CREDITS],GPADB[TERM NUMBER],6) / SUMIFS(GPADB[CLASS CREDITS],GPADB[TERM NUMBER],6)*4,"")</f>
        <v/>
      </c>
      <c r="K8" s="21"/>
    </row>
    <row r="9" spans="1:15" s="20" customFormat="1" ht="78" customHeight="1" x14ac:dyDescent="0.25">
      <c r="A9" s="29"/>
      <c r="B9" s="35"/>
      <c r="C9" s="34" t="str" cm="1">
        <f t="array" aca="1" ref="C9" ca="1">IFERROR(    IF( INDIRECT($B9&amp;"!$h$7") = "Yes",  IF( INDIRECT($B9&amp;"!$f$6") = 0, "Update Course Tab", INDIRECT($B9&amp;"!$f$6") ), "Link Course Tab"), "Add New CourseTab")</f>
        <v>Add New CourseTab</v>
      </c>
      <c r="D9" s="33" t="str" cm="1">
        <f t="array" aca="1" ref="D9" ca="1">IFERROR(    IF( INDIRECT($B9&amp;"!$h$7") = "Yes",  IF( INDIRECT($B9&amp;"!$f$5") = 0, "Update Course Tab", INDIRECT($B9&amp;"!$f$5")*4 ), "Link Course Tab"), "Add New CourseTab")</f>
        <v>Add New CourseTab</v>
      </c>
      <c r="E9" s="32" t="str" cm="1">
        <f t="array" aca="1" ref="E9" ca="1">IFERROR(    IF( INDIRECT($B9&amp;"!$h$7") = "Yes",  IF( INDIRECT($B9&amp;"!$H$21") = 0, "Update Course Tab", INDIRECT($B9&amp;"!$H$21") ), "Link Course Tab"), "Add New CourseTab")</f>
        <v>Add New CourseTab</v>
      </c>
      <c r="F9" s="31" t="str" cm="1">
        <f t="array" aca="1" ref="F9" ca="1">IFERROR(    IF( INDIRECT($B9&amp;"!$h$7") = "Yes",  IF( INDIRECT($B9&amp;"!$c$7") = 0, "Update Course Tab", INDIRECT($B9&amp;"!$c$7")), "Link Course Tab"), "Add New CourseTab")</f>
        <v>Add New CourseTab</v>
      </c>
      <c r="G9" s="30" t="str" cm="1">
        <f t="array" aca="1" ref="G9" ca="1">IFERROR(    IF( INDIRECT($B9&amp;"!$h$7") = "Yes",  IF( INDIRECT($B9&amp;"!$f$21") = 0, "Update Course Tab", INDIRECT($B9&amp;"!$f$21") ), "Link Course Tab"), "Add New CourseTab")</f>
        <v>Add New CourseTab</v>
      </c>
      <c r="H9" s="117"/>
      <c r="I9" s="37" t="s">
        <v>75</v>
      </c>
      <c r="J9" s="36" t="str">
        <f ca="1">IFERROR(SUMIFS(GPADB[CLASS WEIGHTED CREDITS],GPADB[TERM NUMBER],7) / SUMIFS(GPADB[CLASS CREDITS],GPADB[TERM NUMBER],7)*4,"")</f>
        <v/>
      </c>
      <c r="K9" s="21"/>
    </row>
    <row r="10" spans="1:15" s="20" customFormat="1" ht="41.25" customHeight="1" x14ac:dyDescent="0.25">
      <c r="A10" s="29"/>
      <c r="B10" s="35"/>
      <c r="C10" s="34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33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32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31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30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117"/>
      <c r="I10" s="37" t="s">
        <v>74</v>
      </c>
      <c r="J10" s="36" t="str">
        <f ca="1">IFERROR(SUMIFS(GPADB[CLASS WEIGHTED CREDITS],GPADB[TERM NUMBER],8) / SUMIFS(GPADB[CLASS CREDITS],GPADB[TERM NUMBER],8)*4,"")</f>
        <v/>
      </c>
      <c r="K10" s="21"/>
    </row>
    <row r="11" spans="1:15" s="20" customFormat="1" ht="51.75" customHeight="1" x14ac:dyDescent="0.25">
      <c r="A11" s="29"/>
      <c r="B11" s="35"/>
      <c r="C11" s="34" t="str" cm="1">
        <f t="array" aca="1" ref="C11" ca="1">IFERROR(    IF( INDIRECT($B11&amp;"!$h$7") = "Yes",  IF( INDIRECT($B11&amp;"!$f$6") = 0, "Update Course Tab", INDIRECT($B11&amp;"!$f$6") ), "Link Course Tab"), "Add New CourseTab")</f>
        <v>Add New CourseTab</v>
      </c>
      <c r="D11" s="33" t="str" cm="1">
        <f t="array" aca="1" ref="D11" ca="1">IFERROR(    IF( INDIRECT($B11&amp;"!$h$7") = "Yes",  IF( INDIRECT($B11&amp;"!$f$5") = 0, "Update Course Tab", INDIRECT($B11&amp;"!$f$5")*4 ), "Link Course Tab"), "Add New CourseTab")</f>
        <v>Add New CourseTab</v>
      </c>
      <c r="E11" s="32" t="str" cm="1">
        <f t="array" aca="1" ref="E11" ca="1">IFERROR(    IF( INDIRECT($B11&amp;"!$h$7") = "Yes",  IF( INDIRECT($B11&amp;"!$H$21") = 0, "Update Course Tab", INDIRECT($B11&amp;"!$H$21") ), "Link Course Tab"), "Add New CourseTab")</f>
        <v>Add New CourseTab</v>
      </c>
      <c r="F11" s="31" t="str" cm="1">
        <f t="array" aca="1" ref="F11" ca="1">IFERROR(    IF( INDIRECT($B11&amp;"!$h$7") = "Yes",  IF( INDIRECT($B11&amp;"!$c$7") = 0, "Update Course Tab", INDIRECT($B11&amp;"!$c$7")), "Link Course Tab"), "Add New CourseTab")</f>
        <v>Add New CourseTab</v>
      </c>
      <c r="G11" s="30" t="str" cm="1">
        <f t="array" aca="1" ref="G11" ca="1">IFERROR(    IF( INDIRECT($B11&amp;"!$h$7") = "Yes",  IF( INDIRECT($B11&amp;"!$f$21") = 0, "Update Course Tab", INDIRECT($B11&amp;"!$f$21") ), "Link Course Tab"), "Add New CourseTab")</f>
        <v>Add New CourseTab</v>
      </c>
      <c r="H11" s="117"/>
      <c r="I11" s="37" t="s">
        <v>73</v>
      </c>
      <c r="J11" s="36">
        <f ca="1">GPADB[[#Totals],[CLASS WEIGHTED CREDITS]]/GPADB[[#Totals],[CLASS CREDITS]]*4</f>
        <v>3.3909090909090907</v>
      </c>
      <c r="K11" s="21"/>
    </row>
    <row r="12" spans="1:15" s="20" customFormat="1" ht="75" customHeight="1" x14ac:dyDescent="0.25">
      <c r="A12" s="29"/>
      <c r="B12" s="35"/>
      <c r="C12" s="34" t="str" cm="1">
        <f t="array" aca="1" ref="C12" ca="1">IFERROR(    IF( INDIRECT($B12&amp;"!$h$7") = "Yes",  IF( INDIRECT($B12&amp;"!$f$6") = 0, "Update Course Tab", INDIRECT($B12&amp;"!$f$6") ), "Link Course Tab"), "Add New CourseTab")</f>
        <v>Add New CourseTab</v>
      </c>
      <c r="D12" s="33" t="str" cm="1">
        <f t="array" aca="1" ref="D12" ca="1">IFERROR(    IF( INDIRECT($B12&amp;"!$h$7") = "Yes",  IF( INDIRECT($B12&amp;"!$f$5") = 0, "Update Course Tab", INDIRECT($B12&amp;"!$f$5")*4 ), "Link Course Tab"), "Add New CourseTab")</f>
        <v>Add New CourseTab</v>
      </c>
      <c r="E12" s="32" t="str" cm="1">
        <f t="array" aca="1" ref="E12" ca="1">IFERROR(    IF( INDIRECT($B12&amp;"!$h$7") = "Yes",  IF( INDIRECT($B12&amp;"!$H$21") = 0, "Update Course Tab", INDIRECT($B12&amp;"!$H$21") ), "Link Course Tab"), "Add New CourseTab")</f>
        <v>Add New CourseTab</v>
      </c>
      <c r="F12" s="31" t="str" cm="1">
        <f t="array" aca="1" ref="F12" ca="1">IFERROR(    IF( INDIRECT($B12&amp;"!$h$7") = "Yes",  IF( INDIRECT($B12&amp;"!$c$7") = 0, "Update Course Tab", INDIRECT($B12&amp;"!$c$7")), "Link Course Tab"), "Add New CourseTab")</f>
        <v>Add New CourseTab</v>
      </c>
      <c r="G12" s="30" t="str" cm="1">
        <f t="array" aca="1" ref="G12" ca="1">IFERROR(    IF( INDIRECT($B12&amp;"!$h$7") = "Yes",  IF( INDIRECT($B12&amp;"!$f$21") = 0, "Update Course Tab", INDIRECT($B12&amp;"!$f$21") ), "Link Course Tab"), "Add New CourseTab")</f>
        <v>Add New CourseTab</v>
      </c>
      <c r="H12" s="117"/>
      <c r="I12" s="23"/>
      <c r="J12" s="22"/>
      <c r="K12" s="21"/>
    </row>
    <row r="13" spans="1:15" s="20" customFormat="1" ht="57" customHeight="1" x14ac:dyDescent="0.25">
      <c r="A13" s="29"/>
      <c r="B13" s="35"/>
      <c r="C13" s="34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33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32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31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30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117"/>
      <c r="I13" s="23"/>
      <c r="J13" s="22"/>
      <c r="K13" s="21"/>
    </row>
    <row r="14" spans="1:15" s="20" customFormat="1" ht="51.75" customHeight="1" x14ac:dyDescent="0.25">
      <c r="A14" s="29"/>
      <c r="B14" s="35"/>
      <c r="C14" s="34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33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32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31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30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117"/>
      <c r="I14" s="23"/>
      <c r="J14" s="22"/>
      <c r="K14" s="21"/>
    </row>
    <row r="15" spans="1:15" s="20" customFormat="1" ht="39" customHeight="1" x14ac:dyDescent="0.25">
      <c r="A15" s="29"/>
      <c r="B15" s="35"/>
      <c r="C15" s="34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33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32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31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30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117"/>
      <c r="I15" s="23"/>
      <c r="J15" s="22"/>
      <c r="K15" s="21"/>
    </row>
    <row r="16" spans="1:15" s="20" customFormat="1" ht="20.100000000000001" customHeight="1" x14ac:dyDescent="0.3">
      <c r="A16" s="29"/>
      <c r="B16" s="116"/>
      <c r="C16" s="28"/>
      <c r="D16" s="27">
        <f ca="1">SUBTOTAL(109,GPADB[CLASS CREDITS])</f>
        <v>2.75</v>
      </c>
      <c r="E16" s="26">
        <f ca="1">SUBTOTAL(101,GPADB[CLASS GRADE])</f>
        <v>0.79898947368421058</v>
      </c>
      <c r="F16" s="25">
        <f ca="1">SUBTOTAL(109,GPADB[CLASS WEIGHTED CREDITS])</f>
        <v>2.3312499999999998</v>
      </c>
      <c r="G16" s="24">
        <f ca="1">SUBTOTAL(109,GPADB[ASSIGNMENT COUNT])</f>
        <v>54</v>
      </c>
      <c r="H16" s="119" t="s">
        <v>72</v>
      </c>
      <c r="I16" s="23"/>
      <c r="J16" s="22"/>
      <c r="K16" s="21"/>
    </row>
    <row r="17" spans="1:12" s="20" customFormat="1" ht="20.100000000000001" customHeight="1" x14ac:dyDescent="0.2">
      <c r="A17" s="19"/>
      <c r="B17" s="115" t="s">
        <v>143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</row>
    <row r="18" spans="1:12" s="20" customFormat="1" ht="20.100000000000001" customHeight="1" x14ac:dyDescent="0.2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</row>
    <row r="19" spans="1:12" s="20" customFormat="1" ht="20.100000000000001" customHeight="1" x14ac:dyDescent="0.2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</row>
    <row r="20" spans="1:12" s="20" customFormat="1" ht="20.100000000000001" customHeight="1" x14ac:dyDescent="0.2">
      <c r="A20" s="19"/>
      <c r="C20" s="19"/>
      <c r="D20" s="19"/>
      <c r="E20" s="19"/>
      <c r="F20" s="19"/>
      <c r="G20" s="19"/>
      <c r="H20" s="19"/>
      <c r="I20" s="19"/>
      <c r="J20" s="19"/>
      <c r="K20" s="19"/>
      <c r="L20" s="19"/>
    </row>
    <row r="21" spans="1:12" s="20" customFormat="1" ht="20.100000000000001" customHeight="1" x14ac:dyDescent="0.2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</row>
    <row r="22" spans="1:12" s="20" customFormat="1" ht="20.100000000000001" customHeight="1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</row>
    <row r="23" spans="1:12" s="20" customFormat="1" ht="20.100000000000001" customHeight="1" x14ac:dyDescent="0.2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</row>
    <row r="24" spans="1:12" s="20" customFormat="1" ht="20.100000000000001" customHeight="1" x14ac:dyDescent="0.2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</row>
    <row r="25" spans="1:12" s="20" customFormat="1" ht="20.100000000000001" customHeight="1" x14ac:dyDescent="0.2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</row>
    <row r="26" spans="1:12" s="20" customFormat="1" ht="20.100000000000001" customHeight="1" x14ac:dyDescent="0.2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</row>
    <row r="27" spans="1:12" s="20" customFormat="1" ht="20.100000000000001" customHeight="1" x14ac:dyDescent="0.2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</row>
    <row r="28" spans="1:12" s="20" customFormat="1" ht="20.100000000000001" customHeight="1" x14ac:dyDescent="0.2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</row>
    <row r="29" spans="1:12" s="20" customFormat="1" ht="20.100000000000001" customHeight="1" x14ac:dyDescent="0.2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</row>
    <row r="30" spans="1:12" s="20" customFormat="1" ht="20.100000000000001" customHeight="1" x14ac:dyDescent="0.2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</row>
    <row r="31" spans="1:12" s="20" customFormat="1" ht="20.100000000000001" customHeight="1" x14ac:dyDescent="0.2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</row>
    <row r="32" spans="1:12" s="20" customFormat="1" ht="20.100000000000001" customHeight="1" x14ac:dyDescent="0.2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</row>
    <row r="33" spans="1:12" s="20" customFormat="1" ht="20.100000000000001" customHeight="1" x14ac:dyDescent="0.2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</row>
    <row r="34" spans="1:12" s="20" customFormat="1" ht="20.100000000000001" customHeight="1" x14ac:dyDescent="0.2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</row>
    <row r="35" spans="1:12" s="20" customFormat="1" ht="20.100000000000001" customHeight="1" x14ac:dyDescent="0.2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</row>
    <row r="36" spans="1:12" s="20" customFormat="1" ht="20.100000000000001" customHeight="1" x14ac:dyDescent="0.2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</row>
    <row r="37" spans="1:12" s="20" customFormat="1" ht="20.100000000000001" customHeight="1" x14ac:dyDescent="0.2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</row>
    <row r="38" spans="1:12" s="20" customFormat="1" ht="20.100000000000001" customHeight="1" x14ac:dyDescent="0.2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</row>
    <row r="39" spans="1:12" s="20" customFormat="1" ht="20.100000000000001" customHeight="1" x14ac:dyDescent="0.2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</row>
    <row r="40" spans="1:12" s="20" customFormat="1" ht="20.100000000000001" customHeight="1" x14ac:dyDescent="0.2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</row>
    <row r="41" spans="1:12" s="20" customFormat="1" ht="20.100000000000001" customHeight="1" x14ac:dyDescent="0.2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</row>
    <row r="42" spans="1:12" ht="20.100000000000001" customHeight="1" x14ac:dyDescent="0.2"/>
    <row r="43" spans="1:12" ht="20.100000000000001" customHeight="1" x14ac:dyDescent="0.2"/>
    <row r="44" spans="1:12" ht="20.100000000000001" customHeight="1" x14ac:dyDescent="0.2"/>
    <row r="45" spans="1:12" ht="20.100000000000001" customHeight="1" x14ac:dyDescent="0.2"/>
    <row r="46" spans="1:12" ht="20.100000000000001" customHeight="1" x14ac:dyDescent="0.2"/>
    <row r="47" spans="1:12" ht="15" customHeight="1" x14ac:dyDescent="0.2"/>
    <row r="48" spans="1:12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</sheetData>
  <sheetProtection formatColumns="0" formatRows="0" insertRows="0" sort="0" autoFilter="0"/>
  <mergeCells count="1">
    <mergeCell ref="A1:K1"/>
  </mergeCells>
  <conditionalFormatting sqref="C4:F15">
    <cfRule type="containsText" dxfId="7" priority="3" stopIfTrue="1" operator="containsText" text="Course">
      <formula>NOT(ISERROR(SEARCH("Course",C4)))</formula>
    </cfRule>
  </conditionalFormatting>
  <conditionalFormatting sqref="C16:G16">
    <cfRule type="containsText" dxfId="6" priority="2" stopIfTrue="1" operator="containsText" text="Debt">
      <formula>NOT(ISERROR(SEARCH("Debt",C16)))</formula>
    </cfRule>
  </conditionalFormatting>
  <conditionalFormatting sqref="D4:F16 G16">
    <cfRule type="expression" dxfId="5" priority="4">
      <formula>#REF!="EUR"</formula>
    </cfRule>
    <cfRule type="expression" dxfId="4" priority="5">
      <formula>#REF!="GBP"</formula>
    </cfRule>
  </conditionalFormatting>
  <conditionalFormatting sqref="G4:G15">
    <cfRule type="containsText" dxfId="3" priority="1" stopIfTrue="1" operator="containsText" text="Course">
      <formula>NOT(ISERROR(SEARCH("Course",G4)))</formula>
    </cfRule>
  </conditionalFormatting>
  <conditionalFormatting sqref="J3:J11">
    <cfRule type="containsText" dxfId="2" priority="6" stopIfTrue="1" operator="containsText" text="Debt">
      <formula>NOT(ISERROR(SEARCH("Debt",J3)))</formula>
    </cfRule>
    <cfRule type="expression" dxfId="1" priority="7">
      <formula>#REF!="GBP"</formula>
    </cfRule>
    <cfRule type="expression" dxfId="0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 codeName="Sheet7">
    <pageSetUpPr fitToPage="1"/>
  </sheetPr>
  <dimension ref="A1:V112"/>
  <sheetViews>
    <sheetView showGridLines="0" showRuler="0" zoomScale="71" zoomScaleNormal="120" workbookViewId="0">
      <selection activeCell="C6" sqref="C6"/>
    </sheetView>
  </sheetViews>
  <sheetFormatPr defaultColWidth="8.85546875" defaultRowHeight="14.25" x14ac:dyDescent="0.2"/>
  <cols>
    <col min="1" max="1" width="5" style="19" customWidth="1"/>
    <col min="2" max="2" width="20.140625" style="19" customWidth="1"/>
    <col min="3" max="3" width="27.140625" style="19" customWidth="1"/>
    <col min="4" max="4" width="12.85546875" style="43" customWidth="1"/>
    <col min="5" max="5" width="23" style="43" customWidth="1"/>
    <col min="6" max="6" width="14.85546875" style="19" customWidth="1"/>
    <col min="7" max="7" width="12.85546875" style="19" customWidth="1"/>
    <col min="8" max="8" width="13.7109375" style="19" customWidth="1"/>
    <col min="9" max="9" width="7.7109375" style="19" customWidth="1"/>
    <col min="10" max="10" width="35.85546875" style="19" customWidth="1"/>
    <col min="11" max="11" width="6.28515625" style="19" customWidth="1"/>
    <col min="12" max="12" width="15" style="43" customWidth="1"/>
    <col min="13" max="13" width="11" style="43" customWidth="1"/>
    <col min="14" max="15" width="10.140625" style="19" bestFit="1" customWidth="1"/>
    <col min="16" max="16" width="14.140625" style="19" bestFit="1" customWidth="1"/>
    <col min="17" max="18" width="11.140625" style="19" bestFit="1" customWidth="1"/>
    <col min="19" max="19" width="10.140625" style="19" bestFit="1" customWidth="1"/>
    <col min="20" max="16384" width="8.85546875" style="19"/>
  </cols>
  <sheetData>
    <row r="1" spans="1:22" s="20" customFormat="1" ht="45.75" x14ac:dyDescent="0.2">
      <c r="A1" s="134" t="str">
        <f ca="1">IF(F4="","CLASS GPA TRACKER",F4&amp;": "&amp;C6)</f>
        <v>MATH115: A-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2" ht="20.25" x14ac:dyDescent="0.3">
      <c r="A2" s="135" t="s">
        <v>133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51"/>
      <c r="U2" s="20"/>
      <c r="V2" s="20"/>
    </row>
    <row r="3" spans="1:22" s="46" customFormat="1" ht="18" customHeight="1" x14ac:dyDescent="0.2">
      <c r="A3" s="67"/>
      <c r="B3" s="95"/>
      <c r="C3" s="95"/>
      <c r="D3" s="96"/>
      <c r="E3" s="96"/>
      <c r="F3" s="95"/>
      <c r="G3" s="95"/>
      <c r="H3" s="95"/>
      <c r="I3" s="95"/>
      <c r="J3" s="95"/>
      <c r="K3" s="94"/>
      <c r="L3" s="51"/>
      <c r="M3" s="51"/>
      <c r="N3" s="20"/>
    </row>
    <row r="4" spans="1:22" ht="15.95" customHeight="1" thickBot="1" x14ac:dyDescent="0.3">
      <c r="A4" s="55"/>
      <c r="B4" s="136" t="s">
        <v>132</v>
      </c>
      <c r="C4" s="136"/>
      <c r="D4" s="57"/>
      <c r="E4" s="93" t="s">
        <v>131</v>
      </c>
      <c r="F4" s="92" t="str" cm="1">
        <f t="array" aca="1" ref="F4" ca="1">MID(CELL("filename",A1),FIND("]",CELL("filename",A1))+1,255)</f>
        <v>MATH115</v>
      </c>
      <c r="G4" s="57"/>
      <c r="H4" s="137" t="s">
        <v>130</v>
      </c>
      <c r="I4" s="54"/>
      <c r="J4" s="84"/>
      <c r="K4" s="56"/>
      <c r="L4" s="51"/>
      <c r="R4" s="20"/>
      <c r="S4" s="20"/>
      <c r="T4" s="20"/>
      <c r="U4" s="20"/>
      <c r="V4" s="20"/>
    </row>
    <row r="5" spans="1:22" ht="15.95" customHeight="1" x14ac:dyDescent="0.25">
      <c r="A5" s="55"/>
      <c r="B5" s="74" t="s">
        <v>129</v>
      </c>
      <c r="C5" s="90">
        <v>3.7</v>
      </c>
      <c r="D5" s="57"/>
      <c r="E5" s="104" t="s">
        <v>137</v>
      </c>
      <c r="F5" s="105">
        <v>0.125</v>
      </c>
      <c r="G5" s="57"/>
      <c r="H5" s="137"/>
      <c r="I5" s="54"/>
      <c r="J5" s="139" t="s">
        <v>127</v>
      </c>
      <c r="K5" s="56"/>
      <c r="L5" s="51"/>
      <c r="R5" s="20"/>
      <c r="S5" s="20"/>
      <c r="T5" s="20"/>
      <c r="U5" s="20"/>
      <c r="V5" s="20"/>
    </row>
    <row r="6" spans="1:22" ht="15.95" customHeight="1" thickBot="1" x14ac:dyDescent="0.3">
      <c r="A6" s="55"/>
      <c r="B6" s="74" t="s">
        <v>126</v>
      </c>
      <c r="C6" s="90" t="s">
        <v>134</v>
      </c>
      <c r="D6" s="57"/>
      <c r="E6" s="89" t="s">
        <v>125</v>
      </c>
      <c r="F6" s="88">
        <v>1</v>
      </c>
      <c r="G6" s="57"/>
      <c r="H6" s="138"/>
      <c r="I6" s="54"/>
      <c r="J6" s="140"/>
      <c r="K6" s="56"/>
      <c r="L6" s="51"/>
      <c r="R6" s="20"/>
      <c r="S6" s="20"/>
      <c r="T6" s="20"/>
      <c r="U6" s="20"/>
      <c r="V6" s="20"/>
    </row>
    <row r="7" spans="1:22" ht="15.95" customHeight="1" thickBot="1" x14ac:dyDescent="0.3">
      <c r="A7" s="55"/>
      <c r="B7" s="74" t="s">
        <v>124</v>
      </c>
      <c r="C7" s="75">
        <f>C5*F5</f>
        <v>0.46250000000000002</v>
      </c>
      <c r="D7" s="57"/>
      <c r="E7" s="57"/>
      <c r="F7" s="54"/>
      <c r="G7" s="57"/>
      <c r="H7" s="87" t="s">
        <v>123</v>
      </c>
      <c r="I7" s="54"/>
      <c r="J7" s="141"/>
      <c r="K7" s="56"/>
      <c r="L7" s="51"/>
      <c r="R7" s="20"/>
      <c r="S7" s="20"/>
      <c r="T7" s="20"/>
      <c r="U7" s="20"/>
      <c r="V7" s="20"/>
    </row>
    <row r="8" spans="1:22" ht="15.95" customHeight="1" x14ac:dyDescent="0.25">
      <c r="A8" s="55"/>
      <c r="B8" s="54"/>
      <c r="C8" s="54"/>
      <c r="D8" s="57"/>
      <c r="E8" s="57"/>
      <c r="F8" s="54"/>
      <c r="G8" s="57"/>
      <c r="H8" s="54"/>
      <c r="I8" s="54"/>
      <c r="J8" s="84"/>
      <c r="K8" s="56"/>
      <c r="L8" s="51"/>
      <c r="R8" s="20"/>
      <c r="S8" s="20"/>
      <c r="T8" s="20"/>
      <c r="U8" s="20"/>
      <c r="V8" s="20"/>
    </row>
    <row r="9" spans="1:22" ht="15" customHeight="1" x14ac:dyDescent="0.25">
      <c r="A9" s="55"/>
      <c r="B9" s="136" t="s">
        <v>122</v>
      </c>
      <c r="C9" s="136"/>
      <c r="D9" s="54"/>
      <c r="E9" s="136" t="s">
        <v>121</v>
      </c>
      <c r="F9" s="136"/>
      <c r="G9" s="136"/>
      <c r="H9" s="136"/>
      <c r="I9" s="57"/>
      <c r="J9" s="84"/>
      <c r="K9" s="53"/>
      <c r="L9" s="51"/>
      <c r="T9" s="20"/>
      <c r="U9" s="20"/>
      <c r="V9" s="20"/>
    </row>
    <row r="10" spans="1:22" ht="32.1" customHeight="1" thickBot="1" x14ac:dyDescent="0.3">
      <c r="A10" s="55"/>
      <c r="B10" s="73" t="s">
        <v>114</v>
      </c>
      <c r="C10" s="86" t="s">
        <v>120</v>
      </c>
      <c r="D10" s="54"/>
      <c r="E10" s="73" t="s">
        <v>114</v>
      </c>
      <c r="F10" s="86" t="s">
        <v>119</v>
      </c>
      <c r="G10" s="72" t="s">
        <v>118</v>
      </c>
      <c r="H10" s="72" t="s">
        <v>117</v>
      </c>
      <c r="I10" s="57"/>
      <c r="J10" s="84"/>
      <c r="K10" s="53"/>
      <c r="L10" s="51"/>
      <c r="T10" s="20"/>
      <c r="U10" s="20"/>
      <c r="V10" s="20"/>
    </row>
    <row r="11" spans="1:22" s="46" customFormat="1" ht="15.95" customHeight="1" x14ac:dyDescent="0.2">
      <c r="A11" s="67"/>
      <c r="B11" s="85" t="s">
        <v>107</v>
      </c>
      <c r="C11" s="68">
        <v>0.05</v>
      </c>
      <c r="D11" s="54"/>
      <c r="E11" s="81" t="str">
        <f t="shared" ref="E11:E20" si="0">IF(B11="","",B11)</f>
        <v>Class Exercises</v>
      </c>
      <c r="F11" s="80">
        <f t="shared" ref="F11:F20" si="1">IF( IF(E11&lt;&gt;"",COUNTIF($B$25:$B$89,E11),"") = 0,"", IF(E11&lt;&gt;"",COUNTIF($B$25:$B$89,E11),""))</f>
        <v>4</v>
      </c>
      <c r="G11" s="79">
        <f t="shared" ref="G11:G20" si="2">IFERROR( IF(F11&lt;&gt;"",AVERAGEIFS($E$25:$E$89,$B$25:$B$89, E11),""),"")</f>
        <v>0.9</v>
      </c>
      <c r="H11" s="79">
        <f t="shared" ref="H11:H20" si="3">IFERROR(G11*C11,"")</f>
        <v>4.5000000000000005E-2</v>
      </c>
      <c r="I11" s="57"/>
      <c r="J11" s="84"/>
      <c r="K11" s="56"/>
      <c r="L11" s="19"/>
    </row>
    <row r="12" spans="1:22" s="20" customFormat="1" ht="15" customHeight="1" x14ac:dyDescent="0.2">
      <c r="A12" s="67"/>
      <c r="B12" s="83" t="s">
        <v>101</v>
      </c>
      <c r="C12" s="62">
        <v>0.05</v>
      </c>
      <c r="D12" s="54"/>
      <c r="E12" s="81" t="str">
        <f t="shared" si="0"/>
        <v>Homework</v>
      </c>
      <c r="F12" s="80" t="str">
        <f t="shared" si="1"/>
        <v/>
      </c>
      <c r="G12" s="79" t="str">
        <f t="shared" si="2"/>
        <v/>
      </c>
      <c r="H12" s="79" t="str">
        <f t="shared" si="3"/>
        <v/>
      </c>
      <c r="I12" s="57"/>
      <c r="J12" s="84"/>
      <c r="K12" s="56"/>
      <c r="L12" s="19"/>
    </row>
    <row r="13" spans="1:22" s="20" customFormat="1" ht="15.95" customHeight="1" x14ac:dyDescent="0.2">
      <c r="A13" s="67"/>
      <c r="B13" s="83" t="s">
        <v>99</v>
      </c>
      <c r="C13" s="62">
        <v>0.25</v>
      </c>
      <c r="D13" s="54"/>
      <c r="E13" s="81" t="str">
        <f t="shared" si="0"/>
        <v>Mid Term</v>
      </c>
      <c r="F13" s="80">
        <f t="shared" si="1"/>
        <v>1</v>
      </c>
      <c r="G13" s="79">
        <f t="shared" si="2"/>
        <v>0.75</v>
      </c>
      <c r="H13" s="79">
        <f t="shared" si="3"/>
        <v>0.1875</v>
      </c>
      <c r="I13" s="57"/>
      <c r="J13" s="84"/>
      <c r="K13" s="56"/>
      <c r="L13" s="19"/>
      <c r="M13" s="19"/>
    </row>
    <row r="14" spans="1:22" s="20" customFormat="1" ht="15.95" customHeight="1" x14ac:dyDescent="0.2">
      <c r="A14" s="67"/>
      <c r="B14" s="83" t="s">
        <v>96</v>
      </c>
      <c r="C14" s="62">
        <v>0.1</v>
      </c>
      <c r="D14" s="54"/>
      <c r="E14" s="81" t="str">
        <f t="shared" si="0"/>
        <v>Projects</v>
      </c>
      <c r="F14" s="80">
        <f t="shared" si="1"/>
        <v>1</v>
      </c>
      <c r="G14" s="79">
        <f t="shared" si="2"/>
        <v>0.9</v>
      </c>
      <c r="H14" s="79">
        <f t="shared" si="3"/>
        <v>9.0000000000000011E-2</v>
      </c>
      <c r="I14" s="57"/>
      <c r="J14" s="84"/>
      <c r="K14" s="56"/>
      <c r="L14" s="19"/>
      <c r="M14" s="19"/>
    </row>
    <row r="15" spans="1:22" s="20" customFormat="1" ht="15.95" customHeight="1" x14ac:dyDescent="0.2">
      <c r="A15" s="67"/>
      <c r="B15" s="83" t="s">
        <v>98</v>
      </c>
      <c r="C15" s="62">
        <v>0.55000000000000004</v>
      </c>
      <c r="D15" s="54"/>
      <c r="E15" s="81" t="str">
        <f t="shared" si="0"/>
        <v>Final Exam</v>
      </c>
      <c r="F15" s="80">
        <f t="shared" si="1"/>
        <v>1</v>
      </c>
      <c r="G15" s="79">
        <f t="shared" si="2"/>
        <v>0.88</v>
      </c>
      <c r="H15" s="79">
        <f t="shared" si="3"/>
        <v>0.48400000000000004</v>
      </c>
      <c r="I15" s="57"/>
      <c r="J15" s="84"/>
      <c r="K15" s="56"/>
      <c r="L15" s="43"/>
      <c r="M15" s="43"/>
    </row>
    <row r="16" spans="1:22" s="20" customFormat="1" ht="15.95" customHeight="1" x14ac:dyDescent="0.2">
      <c r="A16" s="67"/>
      <c r="B16" s="83"/>
      <c r="C16" s="62">
        <v>0</v>
      </c>
      <c r="D16" s="54"/>
      <c r="E16" s="81" t="str">
        <f t="shared" si="0"/>
        <v/>
      </c>
      <c r="F16" s="80" t="str">
        <f t="shared" si="1"/>
        <v/>
      </c>
      <c r="G16" s="79" t="str">
        <f t="shared" si="2"/>
        <v/>
      </c>
      <c r="H16" s="79" t="str">
        <f t="shared" si="3"/>
        <v/>
      </c>
      <c r="I16" s="57"/>
      <c r="J16" s="57"/>
      <c r="K16" s="56"/>
      <c r="L16" s="51"/>
      <c r="M16" s="43"/>
    </row>
    <row r="17" spans="1:22" s="20" customFormat="1" ht="15.95" customHeight="1" x14ac:dyDescent="0.2">
      <c r="A17" s="67"/>
      <c r="B17" s="83"/>
      <c r="C17" s="62">
        <v>0</v>
      </c>
      <c r="D17" s="54"/>
      <c r="E17" s="81" t="str">
        <f t="shared" si="0"/>
        <v/>
      </c>
      <c r="F17" s="80" t="str">
        <f t="shared" si="1"/>
        <v/>
      </c>
      <c r="G17" s="79" t="str">
        <f t="shared" si="2"/>
        <v/>
      </c>
      <c r="H17" s="79" t="str">
        <f t="shared" si="3"/>
        <v/>
      </c>
      <c r="I17" s="57"/>
      <c r="J17" s="57"/>
      <c r="K17" s="56"/>
      <c r="L17" s="51"/>
      <c r="M17" s="43"/>
    </row>
    <row r="18" spans="1:22" s="20" customFormat="1" ht="15.95" customHeight="1" x14ac:dyDescent="0.2">
      <c r="A18" s="67"/>
      <c r="B18" s="83"/>
      <c r="C18" s="62">
        <v>0</v>
      </c>
      <c r="D18" s="54"/>
      <c r="E18" s="81" t="str">
        <f t="shared" si="0"/>
        <v/>
      </c>
      <c r="F18" s="80" t="str">
        <f t="shared" si="1"/>
        <v/>
      </c>
      <c r="G18" s="79" t="str">
        <f t="shared" si="2"/>
        <v/>
      </c>
      <c r="H18" s="79" t="str">
        <f t="shared" si="3"/>
        <v/>
      </c>
      <c r="I18" s="57"/>
      <c r="J18" s="57"/>
      <c r="K18" s="56"/>
      <c r="L18" s="51"/>
      <c r="M18" s="43"/>
    </row>
    <row r="19" spans="1:22" s="20" customFormat="1" ht="15.95" customHeight="1" x14ac:dyDescent="0.2">
      <c r="A19" s="67"/>
      <c r="B19" s="83"/>
      <c r="C19" s="62">
        <v>0</v>
      </c>
      <c r="D19" s="54"/>
      <c r="E19" s="81" t="str">
        <f t="shared" si="0"/>
        <v/>
      </c>
      <c r="F19" s="80" t="str">
        <f t="shared" si="1"/>
        <v/>
      </c>
      <c r="G19" s="79" t="str">
        <f t="shared" si="2"/>
        <v/>
      </c>
      <c r="H19" s="79" t="str">
        <f t="shared" si="3"/>
        <v/>
      </c>
      <c r="I19" s="57"/>
      <c r="J19" s="57"/>
      <c r="K19" s="56"/>
      <c r="L19" s="51"/>
      <c r="M19" s="43"/>
    </row>
    <row r="20" spans="1:22" s="20" customFormat="1" ht="15.95" customHeight="1" thickBot="1" x14ac:dyDescent="0.25">
      <c r="A20" s="67"/>
      <c r="B20" s="82"/>
      <c r="C20" s="58">
        <v>0</v>
      </c>
      <c r="D20" s="54"/>
      <c r="E20" s="81" t="str">
        <f t="shared" si="0"/>
        <v/>
      </c>
      <c r="F20" s="80" t="str">
        <f t="shared" si="1"/>
        <v/>
      </c>
      <c r="G20" s="79" t="str">
        <f t="shared" si="2"/>
        <v/>
      </c>
      <c r="H20" s="79" t="str">
        <f t="shared" si="3"/>
        <v/>
      </c>
      <c r="I20" s="57"/>
      <c r="J20" s="57"/>
      <c r="K20" s="56"/>
      <c r="L20" s="51"/>
      <c r="M20" s="43"/>
    </row>
    <row r="21" spans="1:22" s="20" customFormat="1" ht="15.95" customHeight="1" x14ac:dyDescent="0.2">
      <c r="A21" s="67"/>
      <c r="B21" s="78"/>
      <c r="C21" s="76">
        <f>SUM(C11:C20)</f>
        <v>1</v>
      </c>
      <c r="D21" s="54"/>
      <c r="E21" s="78"/>
      <c r="F21" s="77">
        <f>SUM(F11:F20)</f>
        <v>7</v>
      </c>
      <c r="G21" s="76"/>
      <c r="H21" s="76">
        <f>IFERROR( SUM(H11:H20) / SUMIFS(C11:C20,H11:H20,"&gt;-1"),"")</f>
        <v>0.84894736842105256</v>
      </c>
      <c r="I21" s="75" t="s">
        <v>116</v>
      </c>
      <c r="J21" s="57"/>
      <c r="K21" s="56"/>
      <c r="L21" s="51"/>
      <c r="M21" s="43"/>
    </row>
    <row r="22" spans="1:22" s="46" customFormat="1" ht="15.95" customHeight="1" x14ac:dyDescent="0.2">
      <c r="A22" s="67"/>
      <c r="B22" s="54"/>
      <c r="C22" s="54"/>
      <c r="D22" s="54"/>
      <c r="E22" s="54"/>
      <c r="F22" s="54"/>
      <c r="G22" s="57"/>
      <c r="H22" s="57"/>
      <c r="I22" s="57"/>
      <c r="J22" s="57"/>
      <c r="K22" s="56"/>
      <c r="L22" s="51"/>
      <c r="M22" s="43"/>
      <c r="N22" s="19"/>
      <c r="O22" s="19"/>
      <c r="U22" s="20"/>
      <c r="V22" s="20"/>
    </row>
    <row r="23" spans="1:22" s="46" customFormat="1" ht="15.95" customHeight="1" x14ac:dyDescent="0.2">
      <c r="A23" s="67"/>
      <c r="B23" s="133" t="s">
        <v>115</v>
      </c>
      <c r="C23" s="133"/>
      <c r="D23" s="133"/>
      <c r="E23" s="133"/>
      <c r="F23" s="54"/>
      <c r="G23" s="57"/>
      <c r="H23" s="57"/>
      <c r="I23" s="57"/>
      <c r="J23" s="57"/>
      <c r="K23" s="56"/>
      <c r="L23" s="51"/>
      <c r="M23" s="43"/>
      <c r="U23" s="20"/>
      <c r="V23" s="20"/>
    </row>
    <row r="24" spans="1:22" s="45" customFormat="1" ht="32.1" customHeight="1" thickBot="1" x14ac:dyDescent="0.25">
      <c r="A24" s="67"/>
      <c r="B24" s="73" t="s">
        <v>114</v>
      </c>
      <c r="C24" s="73" t="s">
        <v>113</v>
      </c>
      <c r="D24" s="72" t="s">
        <v>112</v>
      </c>
      <c r="E24" s="72" t="s">
        <v>111</v>
      </c>
      <c r="F24" s="57"/>
      <c r="G24" s="57"/>
      <c r="H24" s="57"/>
      <c r="I24" s="57"/>
      <c r="J24" s="57"/>
      <c r="K24" s="56"/>
      <c r="L24" s="51"/>
      <c r="M24" s="43"/>
      <c r="U24" s="20"/>
      <c r="V24" s="20"/>
    </row>
    <row r="25" spans="1:22" s="44" customFormat="1" ht="15.95" customHeight="1" x14ac:dyDescent="0.2">
      <c r="A25" s="67"/>
      <c r="B25" s="71" t="s">
        <v>107</v>
      </c>
      <c r="C25" s="70" t="s">
        <v>110</v>
      </c>
      <c r="D25" s="69" t="s">
        <v>94</v>
      </c>
      <c r="E25" s="68">
        <v>0.9</v>
      </c>
      <c r="F25" s="57"/>
      <c r="G25" s="57"/>
      <c r="H25" s="57"/>
      <c r="I25" s="57"/>
      <c r="J25" s="57"/>
      <c r="K25" s="56"/>
      <c r="L25" s="51"/>
      <c r="M25" s="43"/>
      <c r="U25" s="20"/>
      <c r="V25" s="20"/>
    </row>
    <row r="26" spans="1:22" s="45" customFormat="1" ht="15.95" customHeight="1" x14ac:dyDescent="0.2">
      <c r="A26" s="67"/>
      <c r="B26" s="65" t="s">
        <v>107</v>
      </c>
      <c r="C26" s="64" t="s">
        <v>109</v>
      </c>
      <c r="D26" s="63" t="s">
        <v>94</v>
      </c>
      <c r="E26" s="62">
        <v>0.9</v>
      </c>
      <c r="F26" s="57"/>
      <c r="G26" s="57"/>
      <c r="H26" s="57"/>
      <c r="I26" s="57"/>
      <c r="J26" s="57"/>
      <c r="K26" s="56"/>
      <c r="L26" s="51"/>
      <c r="M26" s="43"/>
      <c r="U26" s="20"/>
      <c r="V26" s="20"/>
    </row>
    <row r="27" spans="1:22" s="44" customFormat="1" ht="15.95" customHeight="1" x14ac:dyDescent="0.2">
      <c r="A27" s="67"/>
      <c r="B27" s="65" t="s">
        <v>107</v>
      </c>
      <c r="C27" s="64" t="s">
        <v>108</v>
      </c>
      <c r="D27" s="63" t="s">
        <v>94</v>
      </c>
      <c r="E27" s="62">
        <v>0.9</v>
      </c>
      <c r="F27" s="57"/>
      <c r="G27" s="57"/>
      <c r="H27" s="57"/>
      <c r="I27" s="57"/>
      <c r="J27" s="57"/>
      <c r="K27" s="56"/>
      <c r="L27" s="51"/>
      <c r="M27" s="43"/>
      <c r="U27" s="20"/>
      <c r="V27" s="20"/>
    </row>
    <row r="28" spans="1:22" ht="15.95" customHeight="1" x14ac:dyDescent="0.2">
      <c r="A28" s="67"/>
      <c r="B28" s="65" t="s">
        <v>107</v>
      </c>
      <c r="C28" s="64" t="s">
        <v>106</v>
      </c>
      <c r="D28" s="63" t="s">
        <v>94</v>
      </c>
      <c r="E28" s="62">
        <v>0.9</v>
      </c>
      <c r="F28" s="57"/>
      <c r="G28" s="57"/>
      <c r="H28" s="57"/>
      <c r="I28" s="57"/>
      <c r="J28" s="57"/>
      <c r="K28" s="56"/>
      <c r="L28" s="51"/>
      <c r="U28" s="20"/>
      <c r="V28" s="20"/>
    </row>
    <row r="29" spans="1:22" ht="15.95" customHeight="1" x14ac:dyDescent="0.25">
      <c r="A29" s="55"/>
      <c r="B29" s="65" t="s">
        <v>99</v>
      </c>
      <c r="C29" s="64"/>
      <c r="D29" s="63" t="s">
        <v>97</v>
      </c>
      <c r="E29" s="62">
        <v>0.75</v>
      </c>
      <c r="F29" s="57"/>
      <c r="G29" s="57"/>
      <c r="H29" s="57"/>
      <c r="I29" s="57"/>
      <c r="J29" s="57"/>
      <c r="K29" s="56"/>
      <c r="L29" s="51"/>
      <c r="U29" s="20"/>
      <c r="V29" s="20"/>
    </row>
    <row r="30" spans="1:22" ht="15.95" customHeight="1" x14ac:dyDescent="0.25">
      <c r="A30" s="55"/>
      <c r="B30" s="65" t="s">
        <v>98</v>
      </c>
      <c r="C30" s="64"/>
      <c r="D30" s="63" t="s">
        <v>97</v>
      </c>
      <c r="E30" s="62">
        <v>0.88</v>
      </c>
      <c r="F30" s="57"/>
      <c r="G30" s="57"/>
      <c r="H30" s="57"/>
      <c r="I30" s="57"/>
      <c r="J30" s="57"/>
      <c r="K30" s="56"/>
      <c r="L30" s="51"/>
      <c r="U30" s="20"/>
      <c r="V30" s="20"/>
    </row>
    <row r="31" spans="1:22" ht="15.95" customHeight="1" x14ac:dyDescent="0.25">
      <c r="A31" s="55"/>
      <c r="B31" s="65" t="s">
        <v>96</v>
      </c>
      <c r="C31" s="64" t="s">
        <v>95</v>
      </c>
      <c r="D31" s="63" t="s">
        <v>94</v>
      </c>
      <c r="E31" s="62">
        <v>0.9</v>
      </c>
      <c r="F31" s="57"/>
      <c r="G31" s="57"/>
      <c r="H31" s="57"/>
      <c r="I31" s="57"/>
      <c r="J31" s="57"/>
      <c r="K31" s="56"/>
      <c r="L31" s="51"/>
      <c r="R31" s="20"/>
      <c r="S31" s="20"/>
      <c r="T31" s="20"/>
      <c r="U31" s="20"/>
      <c r="V31" s="20"/>
    </row>
    <row r="32" spans="1:22" s="44" customFormat="1" ht="15.95" customHeight="1" x14ac:dyDescent="0.2">
      <c r="A32" s="67"/>
      <c r="B32" s="65"/>
      <c r="C32" s="64"/>
      <c r="D32" s="63"/>
      <c r="E32" s="62"/>
      <c r="F32" s="57"/>
      <c r="G32" s="57"/>
      <c r="H32" s="57"/>
      <c r="I32" s="57"/>
      <c r="J32" s="57"/>
      <c r="K32" s="56"/>
      <c r="L32" s="51"/>
      <c r="M32" s="43"/>
      <c r="N32" s="19"/>
      <c r="O32" s="19"/>
      <c r="U32" s="20"/>
      <c r="V32" s="20"/>
    </row>
    <row r="33" spans="1:22" s="45" customFormat="1" ht="15.95" customHeight="1" x14ac:dyDescent="0.2">
      <c r="A33" s="67"/>
      <c r="B33" s="65"/>
      <c r="C33" s="64"/>
      <c r="D33" s="63"/>
      <c r="E33" s="62"/>
      <c r="F33" s="57"/>
      <c r="G33" s="57"/>
      <c r="H33" s="57"/>
      <c r="I33" s="57"/>
      <c r="J33" s="57"/>
      <c r="K33" s="56"/>
      <c r="L33" s="51"/>
      <c r="M33" s="43"/>
      <c r="N33" s="19"/>
      <c r="O33" s="19"/>
      <c r="U33" s="20"/>
      <c r="V33" s="20"/>
    </row>
    <row r="34" spans="1:22" s="44" customFormat="1" ht="15.95" customHeight="1" x14ac:dyDescent="0.2">
      <c r="A34" s="67"/>
      <c r="B34" s="65"/>
      <c r="C34" s="64"/>
      <c r="D34" s="63"/>
      <c r="E34" s="62"/>
      <c r="F34" s="57"/>
      <c r="G34" s="57"/>
      <c r="H34" s="57"/>
      <c r="I34" s="57"/>
      <c r="J34" s="57"/>
      <c r="K34" s="56"/>
      <c r="L34" s="51"/>
      <c r="M34" s="43"/>
      <c r="N34" s="19"/>
      <c r="O34" s="19"/>
      <c r="U34" s="20"/>
      <c r="V34" s="20"/>
    </row>
    <row r="35" spans="1:22" ht="15.95" customHeight="1" x14ac:dyDescent="0.2">
      <c r="A35" s="67"/>
      <c r="B35" s="65"/>
      <c r="C35" s="64"/>
      <c r="D35" s="63"/>
      <c r="E35" s="62"/>
      <c r="F35" s="57"/>
      <c r="G35" s="57"/>
      <c r="H35" s="57"/>
      <c r="I35" s="57"/>
      <c r="J35" s="57"/>
      <c r="K35" s="56"/>
      <c r="L35" s="51"/>
      <c r="U35" s="20"/>
      <c r="V35" s="20"/>
    </row>
    <row r="36" spans="1:22" ht="15.95" customHeight="1" x14ac:dyDescent="0.2">
      <c r="A36" s="66"/>
      <c r="B36" s="65"/>
      <c r="C36" s="64"/>
      <c r="D36" s="63"/>
      <c r="E36" s="62"/>
      <c r="F36" s="57"/>
      <c r="G36" s="57"/>
      <c r="H36" s="57"/>
      <c r="I36" s="57"/>
      <c r="J36" s="57"/>
      <c r="K36" s="56"/>
      <c r="L36" s="51"/>
      <c r="U36" s="20"/>
      <c r="V36" s="20"/>
    </row>
    <row r="37" spans="1:22" ht="15.95" customHeight="1" x14ac:dyDescent="0.25">
      <c r="A37" s="55"/>
      <c r="B37" s="65"/>
      <c r="C37" s="64"/>
      <c r="D37" s="63"/>
      <c r="E37" s="62"/>
      <c r="F37" s="57"/>
      <c r="G37" s="57"/>
      <c r="H37" s="57"/>
      <c r="I37" s="57"/>
      <c r="J37" s="57"/>
      <c r="K37" s="56"/>
      <c r="L37" s="51"/>
      <c r="U37" s="20"/>
      <c r="V37" s="20"/>
    </row>
    <row r="38" spans="1:22" ht="15.95" customHeight="1" x14ac:dyDescent="0.25">
      <c r="A38" s="55"/>
      <c r="B38" s="65"/>
      <c r="C38" s="64"/>
      <c r="D38" s="63"/>
      <c r="E38" s="62"/>
      <c r="F38" s="57"/>
      <c r="G38" s="57"/>
      <c r="H38" s="57"/>
      <c r="I38" s="57"/>
      <c r="J38" s="57"/>
      <c r="K38" s="56"/>
      <c r="L38" s="51"/>
      <c r="U38" s="20"/>
      <c r="V38" s="20"/>
    </row>
    <row r="39" spans="1:22" ht="15.95" customHeight="1" x14ac:dyDescent="0.25">
      <c r="A39" s="55"/>
      <c r="B39" s="65"/>
      <c r="C39" s="64"/>
      <c r="D39" s="63"/>
      <c r="E39" s="62"/>
      <c r="F39" s="57"/>
      <c r="G39" s="57"/>
      <c r="H39" s="57"/>
      <c r="I39" s="57"/>
      <c r="J39" s="57"/>
      <c r="K39" s="56"/>
      <c r="L39" s="51"/>
      <c r="U39" s="20"/>
      <c r="V39" s="20"/>
    </row>
    <row r="40" spans="1:22" ht="15.95" customHeight="1" x14ac:dyDescent="0.25">
      <c r="A40" s="55"/>
      <c r="B40" s="65"/>
      <c r="C40" s="64"/>
      <c r="D40" s="63"/>
      <c r="E40" s="62"/>
      <c r="F40" s="57"/>
      <c r="G40" s="57"/>
      <c r="H40" s="57"/>
      <c r="I40" s="57"/>
      <c r="J40" s="57"/>
      <c r="K40" s="56"/>
      <c r="L40" s="51"/>
      <c r="R40" s="20"/>
      <c r="S40" s="20"/>
      <c r="T40" s="20"/>
      <c r="U40" s="20"/>
      <c r="V40" s="20"/>
    </row>
    <row r="41" spans="1:22" s="44" customFormat="1" ht="15.95" customHeight="1" x14ac:dyDescent="0.2">
      <c r="A41" s="67"/>
      <c r="B41" s="65"/>
      <c r="C41" s="64"/>
      <c r="D41" s="63"/>
      <c r="E41" s="62"/>
      <c r="F41" s="57"/>
      <c r="G41" s="57"/>
      <c r="H41" s="57"/>
      <c r="I41" s="57"/>
      <c r="J41" s="57"/>
      <c r="K41" s="56"/>
      <c r="L41" s="51"/>
      <c r="M41" s="43"/>
      <c r="N41" s="19"/>
      <c r="O41" s="19"/>
      <c r="U41" s="20"/>
      <c r="V41" s="20"/>
    </row>
    <row r="42" spans="1:22" s="45" customFormat="1" ht="15.95" customHeight="1" x14ac:dyDescent="0.2">
      <c r="A42" s="67"/>
      <c r="B42" s="65"/>
      <c r="C42" s="64"/>
      <c r="D42" s="63"/>
      <c r="E42" s="62"/>
      <c r="F42" s="57"/>
      <c r="G42" s="57"/>
      <c r="H42" s="57"/>
      <c r="I42" s="57"/>
      <c r="J42" s="57"/>
      <c r="K42" s="56"/>
      <c r="L42" s="51"/>
      <c r="M42" s="43"/>
      <c r="N42" s="19"/>
      <c r="O42" s="19"/>
      <c r="U42" s="20"/>
      <c r="V42" s="20"/>
    </row>
    <row r="43" spans="1:22" s="44" customFormat="1" ht="15.95" customHeight="1" x14ac:dyDescent="0.2">
      <c r="A43" s="67"/>
      <c r="B43" s="65"/>
      <c r="C43" s="64"/>
      <c r="D43" s="63"/>
      <c r="E43" s="62"/>
      <c r="F43" s="57"/>
      <c r="G43" s="57"/>
      <c r="H43" s="57"/>
      <c r="I43" s="57"/>
      <c r="J43" s="57"/>
      <c r="K43" s="56"/>
      <c r="L43" s="51"/>
      <c r="M43" s="43"/>
      <c r="N43" s="19"/>
      <c r="O43" s="19"/>
      <c r="U43" s="20"/>
      <c r="V43" s="20"/>
    </row>
    <row r="44" spans="1:22" ht="15.95" customHeight="1" x14ac:dyDescent="0.2">
      <c r="A44" s="67"/>
      <c r="B44" s="65"/>
      <c r="C44" s="64"/>
      <c r="D44" s="63"/>
      <c r="E44" s="62"/>
      <c r="F44" s="57"/>
      <c r="G44" s="57"/>
      <c r="H44" s="57"/>
      <c r="I44" s="57"/>
      <c r="J44" s="57"/>
      <c r="K44" s="56"/>
      <c r="L44" s="51"/>
      <c r="U44" s="20"/>
      <c r="V44" s="20"/>
    </row>
    <row r="45" spans="1:22" ht="15.95" customHeight="1" x14ac:dyDescent="0.2">
      <c r="A45" s="66"/>
      <c r="B45" s="65"/>
      <c r="C45" s="64"/>
      <c r="D45" s="63"/>
      <c r="E45" s="62"/>
      <c r="F45" s="57"/>
      <c r="G45" s="57"/>
      <c r="H45" s="57"/>
      <c r="I45" s="57"/>
      <c r="J45" s="57"/>
      <c r="K45" s="56"/>
      <c r="L45" s="51"/>
      <c r="U45" s="20"/>
      <c r="V45" s="20"/>
    </row>
    <row r="46" spans="1:22" ht="15.95" customHeight="1" x14ac:dyDescent="0.25">
      <c r="A46" s="55"/>
      <c r="B46" s="65"/>
      <c r="C46" s="64"/>
      <c r="D46" s="63"/>
      <c r="E46" s="62"/>
      <c r="F46" s="57"/>
      <c r="G46" s="57"/>
      <c r="H46" s="57"/>
      <c r="I46" s="57"/>
      <c r="J46" s="57"/>
      <c r="K46" s="56"/>
      <c r="L46" s="51"/>
      <c r="R46" s="20"/>
      <c r="S46" s="20"/>
      <c r="T46" s="20"/>
      <c r="U46" s="20"/>
      <c r="V46" s="20"/>
    </row>
    <row r="47" spans="1:22" s="44" customFormat="1" ht="15.95" customHeight="1" x14ac:dyDescent="0.2">
      <c r="A47" s="67"/>
      <c r="B47" s="65"/>
      <c r="C47" s="64"/>
      <c r="D47" s="63"/>
      <c r="E47" s="62"/>
      <c r="F47" s="57"/>
      <c r="G47" s="57"/>
      <c r="H47" s="57"/>
      <c r="I47" s="57"/>
      <c r="J47" s="57"/>
      <c r="K47" s="56"/>
      <c r="L47" s="51"/>
      <c r="M47" s="43"/>
      <c r="N47" s="19"/>
      <c r="O47" s="19"/>
      <c r="U47" s="20"/>
      <c r="V47" s="20"/>
    </row>
    <row r="48" spans="1:22" s="45" customFormat="1" ht="15.95" customHeight="1" x14ac:dyDescent="0.2">
      <c r="A48" s="67"/>
      <c r="B48" s="65"/>
      <c r="C48" s="64"/>
      <c r="D48" s="63"/>
      <c r="E48" s="62"/>
      <c r="F48" s="57"/>
      <c r="G48" s="57"/>
      <c r="H48" s="57"/>
      <c r="I48" s="57"/>
      <c r="J48" s="57"/>
      <c r="K48" s="56"/>
      <c r="L48" s="51"/>
      <c r="M48" s="43"/>
      <c r="N48" s="19"/>
      <c r="O48" s="19"/>
      <c r="U48" s="20"/>
      <c r="V48" s="20"/>
    </row>
    <row r="49" spans="1:22" s="44" customFormat="1" ht="15.95" customHeight="1" x14ac:dyDescent="0.2">
      <c r="A49" s="67"/>
      <c r="B49" s="65"/>
      <c r="C49" s="64"/>
      <c r="D49" s="63"/>
      <c r="E49" s="62"/>
      <c r="F49" s="57"/>
      <c r="G49" s="57"/>
      <c r="H49" s="57"/>
      <c r="I49" s="57"/>
      <c r="J49" s="57"/>
      <c r="K49" s="56"/>
      <c r="L49" s="51"/>
      <c r="M49" s="43"/>
      <c r="N49" s="19"/>
      <c r="O49" s="19"/>
      <c r="U49" s="20"/>
      <c r="V49" s="20"/>
    </row>
    <row r="50" spans="1:22" ht="15.95" customHeight="1" x14ac:dyDescent="0.2">
      <c r="A50" s="67"/>
      <c r="B50" s="65"/>
      <c r="C50" s="64"/>
      <c r="D50" s="63"/>
      <c r="E50" s="62"/>
      <c r="F50" s="57"/>
      <c r="G50" s="57"/>
      <c r="H50" s="57"/>
      <c r="I50" s="57"/>
      <c r="J50" s="57"/>
      <c r="K50" s="56"/>
      <c r="L50" s="51"/>
      <c r="U50" s="20"/>
      <c r="V50" s="20"/>
    </row>
    <row r="51" spans="1:22" ht="15.95" customHeight="1" x14ac:dyDescent="0.2">
      <c r="A51" s="66"/>
      <c r="B51" s="65"/>
      <c r="C51" s="64"/>
      <c r="D51" s="63"/>
      <c r="E51" s="62"/>
      <c r="F51" s="57"/>
      <c r="G51" s="57"/>
      <c r="H51" s="57"/>
      <c r="I51" s="57"/>
      <c r="J51" s="57"/>
      <c r="K51" s="56"/>
      <c r="L51" s="51"/>
      <c r="U51" s="20"/>
      <c r="V51" s="20"/>
    </row>
    <row r="52" spans="1:22" ht="15.95" customHeight="1" x14ac:dyDescent="0.25">
      <c r="A52" s="55"/>
      <c r="B52" s="65"/>
      <c r="C52" s="64"/>
      <c r="D52" s="63"/>
      <c r="E52" s="62"/>
      <c r="F52" s="57"/>
      <c r="G52" s="57"/>
      <c r="H52" s="57"/>
      <c r="I52" s="57"/>
      <c r="J52" s="57"/>
      <c r="K52" s="56"/>
      <c r="L52" s="51"/>
      <c r="U52" s="20"/>
      <c r="V52" s="20"/>
    </row>
    <row r="53" spans="1:22" ht="15.95" customHeight="1" x14ac:dyDescent="0.25">
      <c r="A53" s="55"/>
      <c r="B53" s="65"/>
      <c r="C53" s="64"/>
      <c r="D53" s="63"/>
      <c r="E53" s="62"/>
      <c r="F53" s="57"/>
      <c r="G53" s="57"/>
      <c r="H53" s="57"/>
      <c r="I53" s="57"/>
      <c r="J53" s="57"/>
      <c r="K53" s="56"/>
      <c r="L53" s="51"/>
      <c r="U53" s="20"/>
      <c r="V53" s="20"/>
    </row>
    <row r="54" spans="1:22" ht="15.95" customHeight="1" x14ac:dyDescent="0.25">
      <c r="A54" s="55"/>
      <c r="B54" s="65"/>
      <c r="C54" s="64"/>
      <c r="D54" s="63"/>
      <c r="E54" s="62"/>
      <c r="F54" s="57"/>
      <c r="G54" s="57"/>
      <c r="H54" s="57"/>
      <c r="I54" s="57"/>
      <c r="J54" s="57"/>
      <c r="K54" s="56"/>
      <c r="L54" s="51"/>
      <c r="U54" s="20"/>
      <c r="V54" s="20"/>
    </row>
    <row r="55" spans="1:22" ht="15.95" customHeight="1" x14ac:dyDescent="0.25">
      <c r="A55" s="55"/>
      <c r="B55" s="65"/>
      <c r="C55" s="64"/>
      <c r="D55" s="63"/>
      <c r="E55" s="62"/>
      <c r="F55" s="57"/>
      <c r="G55" s="57"/>
      <c r="H55" s="57"/>
      <c r="I55" s="57"/>
      <c r="J55" s="57"/>
      <c r="K55" s="56"/>
      <c r="L55" s="51"/>
      <c r="R55" s="20"/>
      <c r="S55" s="20"/>
      <c r="T55" s="20"/>
      <c r="U55" s="20"/>
      <c r="V55" s="20"/>
    </row>
    <row r="56" spans="1:22" s="44" customFormat="1" ht="15.95" customHeight="1" x14ac:dyDescent="0.2">
      <c r="A56" s="67"/>
      <c r="B56" s="65"/>
      <c r="C56" s="64"/>
      <c r="D56" s="63"/>
      <c r="E56" s="62"/>
      <c r="F56" s="57"/>
      <c r="G56" s="57"/>
      <c r="H56" s="57"/>
      <c r="I56" s="57"/>
      <c r="J56" s="57"/>
      <c r="K56" s="56"/>
      <c r="L56" s="51"/>
      <c r="M56" s="43"/>
      <c r="N56" s="19"/>
      <c r="O56" s="19"/>
      <c r="U56" s="20"/>
      <c r="V56" s="20"/>
    </row>
    <row r="57" spans="1:22" s="45" customFormat="1" ht="15.95" customHeight="1" x14ac:dyDescent="0.2">
      <c r="A57" s="67"/>
      <c r="B57" s="65"/>
      <c r="C57" s="64"/>
      <c r="D57" s="63"/>
      <c r="E57" s="62"/>
      <c r="F57" s="57"/>
      <c r="G57" s="57"/>
      <c r="H57" s="57"/>
      <c r="I57" s="57"/>
      <c r="J57" s="57"/>
      <c r="K57" s="56"/>
      <c r="L57" s="51"/>
      <c r="M57" s="43"/>
      <c r="N57" s="19"/>
      <c r="O57" s="19"/>
      <c r="U57" s="20"/>
      <c r="V57" s="20"/>
    </row>
    <row r="58" spans="1:22" s="44" customFormat="1" ht="15.95" customHeight="1" x14ac:dyDescent="0.2">
      <c r="A58" s="67"/>
      <c r="B58" s="65"/>
      <c r="C58" s="64"/>
      <c r="D58" s="63"/>
      <c r="E58" s="62"/>
      <c r="F58" s="57"/>
      <c r="G58" s="57"/>
      <c r="H58" s="57"/>
      <c r="I58" s="57"/>
      <c r="J58" s="57"/>
      <c r="K58" s="56"/>
      <c r="L58" s="51"/>
      <c r="M58" s="43"/>
      <c r="N58" s="19"/>
      <c r="O58" s="19"/>
      <c r="U58" s="20"/>
      <c r="V58" s="20"/>
    </row>
    <row r="59" spans="1:22" s="45" customFormat="1" ht="15.95" customHeight="1" x14ac:dyDescent="0.2">
      <c r="A59" s="67"/>
      <c r="B59" s="65"/>
      <c r="C59" s="64"/>
      <c r="D59" s="63"/>
      <c r="E59" s="62"/>
      <c r="F59" s="57"/>
      <c r="G59" s="57"/>
      <c r="H59" s="57"/>
      <c r="I59" s="57"/>
      <c r="J59" s="57"/>
      <c r="K59" s="56"/>
      <c r="L59" s="51"/>
      <c r="M59" s="43"/>
      <c r="N59" s="19"/>
      <c r="O59" s="19"/>
      <c r="U59" s="20"/>
      <c r="V59" s="20"/>
    </row>
    <row r="60" spans="1:22" s="44" customFormat="1" ht="15.95" customHeight="1" x14ac:dyDescent="0.2">
      <c r="A60" s="67"/>
      <c r="B60" s="65"/>
      <c r="C60" s="64"/>
      <c r="D60" s="63"/>
      <c r="E60" s="62"/>
      <c r="F60" s="57"/>
      <c r="G60" s="57"/>
      <c r="H60" s="57"/>
      <c r="I60" s="57"/>
      <c r="J60" s="57"/>
      <c r="K60" s="56"/>
      <c r="L60" s="51"/>
      <c r="M60" s="43"/>
      <c r="N60" s="19"/>
      <c r="O60" s="19"/>
      <c r="U60" s="20"/>
      <c r="V60" s="20"/>
    </row>
    <row r="61" spans="1:22" ht="15.95" customHeight="1" x14ac:dyDescent="0.2">
      <c r="A61" s="67"/>
      <c r="B61" s="65"/>
      <c r="C61" s="64"/>
      <c r="D61" s="63"/>
      <c r="E61" s="62"/>
      <c r="F61" s="57"/>
      <c r="G61" s="57"/>
      <c r="H61" s="57"/>
      <c r="I61" s="57"/>
      <c r="J61" s="57"/>
      <c r="K61" s="56"/>
      <c r="L61" s="51"/>
      <c r="U61" s="20"/>
      <c r="V61" s="20"/>
    </row>
    <row r="62" spans="1:22" ht="15.95" customHeight="1" x14ac:dyDescent="0.2">
      <c r="A62" s="66"/>
      <c r="B62" s="65"/>
      <c r="C62" s="64"/>
      <c r="D62" s="63"/>
      <c r="E62" s="62"/>
      <c r="F62" s="57"/>
      <c r="G62" s="57"/>
      <c r="H62" s="57"/>
      <c r="I62" s="57"/>
      <c r="J62" s="57"/>
      <c r="K62" s="56"/>
      <c r="L62" s="51"/>
      <c r="U62" s="20"/>
      <c r="V62" s="20"/>
    </row>
    <row r="63" spans="1:22" ht="15.95" customHeight="1" x14ac:dyDescent="0.25">
      <c r="A63" s="55"/>
      <c r="B63" s="65"/>
      <c r="C63" s="64"/>
      <c r="D63" s="63"/>
      <c r="E63" s="62"/>
      <c r="F63" s="57"/>
      <c r="G63" s="57"/>
      <c r="H63" s="57"/>
      <c r="I63" s="57"/>
      <c r="J63" s="57"/>
      <c r="K63" s="56"/>
      <c r="L63" s="51"/>
      <c r="U63" s="20"/>
      <c r="V63" s="20"/>
    </row>
    <row r="64" spans="1:22" ht="15.95" customHeight="1" x14ac:dyDescent="0.25">
      <c r="A64" s="55"/>
      <c r="B64" s="65"/>
      <c r="C64" s="64"/>
      <c r="D64" s="63"/>
      <c r="E64" s="62"/>
      <c r="F64" s="57"/>
      <c r="G64" s="57"/>
      <c r="H64" s="57"/>
      <c r="I64" s="57"/>
      <c r="J64" s="57"/>
      <c r="K64" s="56"/>
      <c r="L64" s="51"/>
      <c r="U64" s="20"/>
      <c r="V64" s="20"/>
    </row>
    <row r="65" spans="1:22" ht="15.95" customHeight="1" x14ac:dyDescent="0.25">
      <c r="A65" s="55"/>
      <c r="B65" s="65"/>
      <c r="C65" s="64"/>
      <c r="D65" s="63"/>
      <c r="E65" s="62"/>
      <c r="F65" s="57"/>
      <c r="G65" s="57"/>
      <c r="H65" s="57"/>
      <c r="I65" s="57"/>
      <c r="J65" s="57"/>
      <c r="K65" s="56"/>
      <c r="L65" s="51"/>
      <c r="U65" s="20"/>
      <c r="V65" s="20"/>
    </row>
    <row r="66" spans="1:22" ht="15.95" customHeight="1" x14ac:dyDescent="0.25">
      <c r="A66" s="55"/>
      <c r="B66" s="65"/>
      <c r="C66" s="64"/>
      <c r="D66" s="63"/>
      <c r="E66" s="62"/>
      <c r="F66" s="57"/>
      <c r="G66" s="57"/>
      <c r="H66" s="57"/>
      <c r="I66" s="57"/>
      <c r="J66" s="57"/>
      <c r="K66" s="56"/>
      <c r="L66" s="51"/>
      <c r="R66" s="20"/>
      <c r="S66" s="20"/>
      <c r="T66" s="20"/>
      <c r="U66" s="20"/>
      <c r="V66" s="20"/>
    </row>
    <row r="67" spans="1:22" s="44" customFormat="1" ht="15.95" customHeight="1" x14ac:dyDescent="0.2">
      <c r="A67" s="67"/>
      <c r="B67" s="65"/>
      <c r="C67" s="64"/>
      <c r="D67" s="63"/>
      <c r="E67" s="62"/>
      <c r="F67" s="57"/>
      <c r="G67" s="57"/>
      <c r="H67" s="57"/>
      <c r="I67" s="57"/>
      <c r="J67" s="57"/>
      <c r="K67" s="56"/>
      <c r="L67" s="51"/>
      <c r="M67" s="43"/>
      <c r="N67" s="19"/>
      <c r="O67" s="19"/>
      <c r="U67" s="20"/>
      <c r="V67" s="20"/>
    </row>
    <row r="68" spans="1:22" s="45" customFormat="1" ht="15.95" customHeight="1" x14ac:dyDescent="0.2">
      <c r="A68" s="67"/>
      <c r="B68" s="65"/>
      <c r="C68" s="64"/>
      <c r="D68" s="63"/>
      <c r="E68" s="62"/>
      <c r="F68" s="57"/>
      <c r="G68" s="57"/>
      <c r="H68" s="57"/>
      <c r="I68" s="57"/>
      <c r="J68" s="57"/>
      <c r="K68" s="56"/>
      <c r="L68" s="51"/>
      <c r="M68" s="43"/>
      <c r="N68" s="19"/>
      <c r="O68" s="19"/>
      <c r="U68" s="20"/>
      <c r="V68" s="20"/>
    </row>
    <row r="69" spans="1:22" s="44" customFormat="1" ht="15.95" customHeight="1" x14ac:dyDescent="0.2">
      <c r="A69" s="67"/>
      <c r="B69" s="65"/>
      <c r="C69" s="64"/>
      <c r="D69" s="63"/>
      <c r="E69" s="62"/>
      <c r="F69" s="57"/>
      <c r="G69" s="57"/>
      <c r="H69" s="57"/>
      <c r="I69" s="57"/>
      <c r="J69" s="57"/>
      <c r="K69" s="56"/>
      <c r="L69" s="51"/>
      <c r="M69" s="43"/>
      <c r="N69" s="19"/>
      <c r="O69" s="19"/>
      <c r="U69" s="20"/>
      <c r="V69" s="20"/>
    </row>
    <row r="70" spans="1:22" ht="15.95" customHeight="1" x14ac:dyDescent="0.2">
      <c r="A70" s="67"/>
      <c r="B70" s="65"/>
      <c r="C70" s="64"/>
      <c r="D70" s="63"/>
      <c r="E70" s="62"/>
      <c r="F70" s="57"/>
      <c r="G70" s="57"/>
      <c r="H70" s="57"/>
      <c r="I70" s="57"/>
      <c r="J70" s="57"/>
      <c r="K70" s="56"/>
      <c r="L70" s="51"/>
      <c r="U70" s="20"/>
      <c r="V70" s="20"/>
    </row>
    <row r="71" spans="1:22" ht="15.95" customHeight="1" x14ac:dyDescent="0.2">
      <c r="A71" s="66"/>
      <c r="B71" s="65"/>
      <c r="C71" s="64"/>
      <c r="D71" s="63"/>
      <c r="E71" s="62"/>
      <c r="F71" s="57"/>
      <c r="G71" s="57"/>
      <c r="H71" s="57"/>
      <c r="I71" s="57"/>
      <c r="J71" s="57"/>
      <c r="K71" s="56"/>
      <c r="L71" s="51"/>
      <c r="U71" s="20"/>
      <c r="V71" s="20"/>
    </row>
    <row r="72" spans="1:22" ht="15.95" customHeight="1" x14ac:dyDescent="0.25">
      <c r="A72" s="55"/>
      <c r="B72" s="65"/>
      <c r="C72" s="64"/>
      <c r="D72" s="63"/>
      <c r="E72" s="62"/>
      <c r="F72" s="57"/>
      <c r="G72" s="57"/>
      <c r="H72" s="57"/>
      <c r="I72" s="57"/>
      <c r="J72" s="57"/>
      <c r="K72" s="56"/>
      <c r="L72" s="51"/>
      <c r="R72" s="20"/>
      <c r="S72" s="20"/>
      <c r="T72" s="20"/>
      <c r="U72" s="20"/>
      <c r="V72" s="20"/>
    </row>
    <row r="73" spans="1:22" s="44" customFormat="1" ht="15.95" customHeight="1" x14ac:dyDescent="0.2">
      <c r="A73" s="67"/>
      <c r="B73" s="65"/>
      <c r="C73" s="64"/>
      <c r="D73" s="63"/>
      <c r="E73" s="62"/>
      <c r="F73" s="57"/>
      <c r="G73" s="57"/>
      <c r="H73" s="57"/>
      <c r="I73" s="57"/>
      <c r="J73" s="57"/>
      <c r="K73" s="56"/>
      <c r="L73" s="51"/>
      <c r="M73" s="43"/>
      <c r="N73" s="19"/>
      <c r="O73" s="19"/>
      <c r="U73" s="20"/>
      <c r="V73" s="20"/>
    </row>
    <row r="74" spans="1:22" s="45" customFormat="1" ht="15.95" customHeight="1" x14ac:dyDescent="0.2">
      <c r="A74" s="67"/>
      <c r="B74" s="65"/>
      <c r="C74" s="64"/>
      <c r="D74" s="63"/>
      <c r="E74" s="62"/>
      <c r="F74" s="57"/>
      <c r="G74" s="57"/>
      <c r="H74" s="57"/>
      <c r="I74" s="57"/>
      <c r="J74" s="57"/>
      <c r="K74" s="56"/>
      <c r="L74" s="51"/>
      <c r="M74" s="43"/>
      <c r="N74" s="19"/>
      <c r="O74" s="19"/>
      <c r="U74" s="20"/>
      <c r="V74" s="20"/>
    </row>
    <row r="75" spans="1:22" s="44" customFormat="1" ht="15.95" customHeight="1" x14ac:dyDescent="0.2">
      <c r="A75" s="67"/>
      <c r="B75" s="65"/>
      <c r="C75" s="64"/>
      <c r="D75" s="63"/>
      <c r="E75" s="62"/>
      <c r="F75" s="57"/>
      <c r="G75" s="57"/>
      <c r="H75" s="57"/>
      <c r="I75" s="57"/>
      <c r="J75" s="57"/>
      <c r="K75" s="56"/>
      <c r="L75" s="51"/>
      <c r="M75" s="43"/>
      <c r="N75" s="19"/>
      <c r="O75" s="19"/>
      <c r="U75" s="20"/>
      <c r="V75" s="20"/>
    </row>
    <row r="76" spans="1:22" ht="15.95" customHeight="1" x14ac:dyDescent="0.2">
      <c r="A76" s="67"/>
      <c r="B76" s="65"/>
      <c r="C76" s="64"/>
      <c r="D76" s="63"/>
      <c r="E76" s="62"/>
      <c r="F76" s="57"/>
      <c r="G76" s="57"/>
      <c r="H76" s="57"/>
      <c r="I76" s="57"/>
      <c r="J76" s="57"/>
      <c r="K76" s="56"/>
      <c r="L76" s="51"/>
      <c r="U76" s="20"/>
      <c r="V76" s="20"/>
    </row>
    <row r="77" spans="1:22" ht="15.95" customHeight="1" x14ac:dyDescent="0.2">
      <c r="A77" s="66"/>
      <c r="B77" s="65"/>
      <c r="C77" s="64"/>
      <c r="D77" s="63"/>
      <c r="E77" s="62"/>
      <c r="F77" s="57"/>
      <c r="G77" s="57"/>
      <c r="H77" s="57"/>
      <c r="I77" s="57"/>
      <c r="J77" s="57"/>
      <c r="K77" s="56"/>
      <c r="L77" s="51"/>
      <c r="U77" s="20"/>
      <c r="V77" s="20"/>
    </row>
    <row r="78" spans="1:22" ht="15.95" customHeight="1" x14ac:dyDescent="0.25">
      <c r="A78" s="55"/>
      <c r="B78" s="65"/>
      <c r="C78" s="64"/>
      <c r="D78" s="63"/>
      <c r="E78" s="62"/>
      <c r="F78" s="57"/>
      <c r="G78" s="57"/>
      <c r="H78" s="57"/>
      <c r="I78" s="57"/>
      <c r="J78" s="57"/>
      <c r="K78" s="56"/>
      <c r="L78" s="51"/>
      <c r="U78" s="20"/>
      <c r="V78" s="20"/>
    </row>
    <row r="79" spans="1:22" ht="15.95" customHeight="1" x14ac:dyDescent="0.25">
      <c r="A79" s="55"/>
      <c r="B79" s="65"/>
      <c r="C79" s="64"/>
      <c r="D79" s="63"/>
      <c r="E79" s="62"/>
      <c r="F79" s="57"/>
      <c r="G79" s="57"/>
      <c r="H79" s="57"/>
      <c r="I79" s="57"/>
      <c r="J79" s="57"/>
      <c r="K79" s="56"/>
      <c r="L79" s="51"/>
      <c r="U79" s="20"/>
      <c r="V79" s="20"/>
    </row>
    <row r="80" spans="1:22" ht="15.95" customHeight="1" x14ac:dyDescent="0.25">
      <c r="A80" s="55"/>
      <c r="B80" s="65"/>
      <c r="C80" s="64"/>
      <c r="D80" s="63"/>
      <c r="E80" s="62"/>
      <c r="F80" s="57"/>
      <c r="G80" s="57"/>
      <c r="H80" s="57"/>
      <c r="I80" s="57"/>
      <c r="J80" s="57"/>
      <c r="K80" s="56"/>
      <c r="L80" s="51"/>
      <c r="U80" s="20"/>
      <c r="V80" s="20"/>
    </row>
    <row r="81" spans="1:22" ht="15.95" customHeight="1" x14ac:dyDescent="0.25">
      <c r="A81" s="55"/>
      <c r="B81" s="65"/>
      <c r="C81" s="64"/>
      <c r="D81" s="63"/>
      <c r="E81" s="62"/>
      <c r="F81" s="57"/>
      <c r="G81" s="57"/>
      <c r="H81" s="57"/>
      <c r="I81" s="57"/>
      <c r="J81" s="57"/>
      <c r="K81" s="56"/>
      <c r="L81" s="51"/>
      <c r="R81" s="20"/>
      <c r="S81" s="20"/>
      <c r="T81" s="20"/>
      <c r="U81" s="20"/>
      <c r="V81" s="20"/>
    </row>
    <row r="82" spans="1:22" s="44" customFormat="1" ht="15.95" customHeight="1" x14ac:dyDescent="0.2">
      <c r="A82" s="67"/>
      <c r="B82" s="65"/>
      <c r="C82" s="64"/>
      <c r="D82" s="63"/>
      <c r="E82" s="62"/>
      <c r="F82" s="57"/>
      <c r="G82" s="57"/>
      <c r="H82" s="57"/>
      <c r="I82" s="57"/>
      <c r="J82" s="57"/>
      <c r="K82" s="56"/>
      <c r="L82" s="51"/>
      <c r="M82" s="43"/>
      <c r="N82" s="19"/>
      <c r="O82" s="19"/>
      <c r="U82" s="20"/>
      <c r="V82" s="20"/>
    </row>
    <row r="83" spans="1:22" s="45" customFormat="1" ht="15.95" customHeight="1" x14ac:dyDescent="0.2">
      <c r="A83" s="67"/>
      <c r="B83" s="65"/>
      <c r="C83" s="64"/>
      <c r="D83" s="63"/>
      <c r="E83" s="62"/>
      <c r="F83" s="57"/>
      <c r="G83" s="57"/>
      <c r="H83" s="57"/>
      <c r="I83" s="57"/>
      <c r="J83" s="57"/>
      <c r="K83" s="56"/>
      <c r="L83" s="51"/>
      <c r="M83" s="43"/>
      <c r="N83" s="19"/>
      <c r="O83" s="19"/>
      <c r="U83" s="20"/>
      <c r="V83" s="20"/>
    </row>
    <row r="84" spans="1:22" s="44" customFormat="1" ht="15.95" customHeight="1" x14ac:dyDescent="0.2">
      <c r="A84" s="67"/>
      <c r="B84" s="65"/>
      <c r="C84" s="64"/>
      <c r="D84" s="63"/>
      <c r="E84" s="62"/>
      <c r="F84" s="57"/>
      <c r="G84" s="57"/>
      <c r="H84" s="57"/>
      <c r="I84" s="57"/>
      <c r="J84" s="57"/>
      <c r="K84" s="56"/>
      <c r="L84" s="51"/>
      <c r="M84" s="43"/>
      <c r="N84" s="19"/>
      <c r="O84" s="19"/>
      <c r="U84" s="20"/>
      <c r="V84" s="20"/>
    </row>
    <row r="85" spans="1:22" ht="15.95" customHeight="1" x14ac:dyDescent="0.2">
      <c r="A85" s="67"/>
      <c r="B85" s="65"/>
      <c r="C85" s="64"/>
      <c r="D85" s="63"/>
      <c r="E85" s="62"/>
      <c r="F85" s="57"/>
      <c r="G85" s="57"/>
      <c r="H85" s="57"/>
      <c r="I85" s="57"/>
      <c r="J85" s="57"/>
      <c r="K85" s="56"/>
      <c r="L85" s="51"/>
      <c r="U85" s="20"/>
      <c r="V85" s="20"/>
    </row>
    <row r="86" spans="1:22" ht="15.95" customHeight="1" x14ac:dyDescent="0.2">
      <c r="A86" s="66"/>
      <c r="B86" s="65"/>
      <c r="C86" s="64"/>
      <c r="D86" s="63"/>
      <c r="E86" s="62"/>
      <c r="F86" s="57"/>
      <c r="G86" s="57"/>
      <c r="H86" s="57"/>
      <c r="I86" s="57"/>
      <c r="J86" s="57"/>
      <c r="K86" s="56"/>
      <c r="L86" s="51"/>
      <c r="U86" s="20"/>
      <c r="V86" s="20"/>
    </row>
    <row r="87" spans="1:22" ht="15.95" customHeight="1" x14ac:dyDescent="0.25">
      <c r="A87" s="55"/>
      <c r="B87" s="65"/>
      <c r="C87" s="64"/>
      <c r="D87" s="63"/>
      <c r="E87" s="62"/>
      <c r="F87" s="57"/>
      <c r="G87" s="57"/>
      <c r="H87" s="57"/>
      <c r="I87" s="57"/>
      <c r="J87" s="57"/>
      <c r="K87" s="56"/>
      <c r="L87" s="51"/>
      <c r="U87" s="20"/>
      <c r="V87" s="20"/>
    </row>
    <row r="88" spans="1:22" ht="15.95" customHeight="1" x14ac:dyDescent="0.25">
      <c r="A88" s="55"/>
      <c r="B88" s="65"/>
      <c r="C88" s="64"/>
      <c r="D88" s="63"/>
      <c r="E88" s="62"/>
      <c r="F88" s="57"/>
      <c r="G88" s="57"/>
      <c r="H88" s="57"/>
      <c r="I88" s="57"/>
      <c r="J88" s="57"/>
      <c r="K88" s="56"/>
      <c r="L88" s="51"/>
      <c r="U88" s="20"/>
      <c r="V88" s="20"/>
    </row>
    <row r="89" spans="1:22" ht="15.95" customHeight="1" thickBot="1" x14ac:dyDescent="0.3">
      <c r="A89" s="55"/>
      <c r="B89" s="61"/>
      <c r="C89" s="60"/>
      <c r="D89" s="59"/>
      <c r="E89" s="58"/>
      <c r="F89" s="57"/>
      <c r="G89" s="57"/>
      <c r="H89" s="57"/>
      <c r="I89" s="57"/>
      <c r="J89" s="57"/>
      <c r="K89" s="56"/>
      <c r="L89" s="51"/>
      <c r="U89" s="20"/>
      <c r="V89" s="20"/>
    </row>
    <row r="90" spans="1:22" ht="15.95" customHeight="1" x14ac:dyDescent="0.25">
      <c r="A90" s="55"/>
      <c r="B90" s="54"/>
      <c r="C90" s="54"/>
      <c r="D90" s="54"/>
      <c r="E90" s="54"/>
      <c r="F90" s="54"/>
      <c r="G90" s="57"/>
      <c r="H90" s="57"/>
      <c r="I90" s="57"/>
      <c r="J90" s="57"/>
      <c r="K90" s="56"/>
      <c r="L90" s="51"/>
      <c r="U90" s="20"/>
      <c r="V90" s="20"/>
    </row>
    <row r="91" spans="1:22" ht="15.95" customHeight="1" x14ac:dyDescent="0.25">
      <c r="A91" s="55"/>
      <c r="B91" s="54"/>
      <c r="C91" s="54"/>
      <c r="D91" s="54"/>
      <c r="E91" s="54"/>
      <c r="F91" s="54"/>
      <c r="G91" s="57"/>
      <c r="H91" s="57"/>
      <c r="I91" s="57"/>
      <c r="J91" s="57"/>
      <c r="K91" s="56"/>
      <c r="L91" s="51"/>
      <c r="U91" s="20"/>
      <c r="V91" s="20"/>
    </row>
    <row r="92" spans="1:22" ht="15" x14ac:dyDescent="0.25">
      <c r="A92" s="55"/>
      <c r="B92" s="54"/>
      <c r="C92" s="54"/>
      <c r="D92" s="54"/>
      <c r="E92" s="54"/>
      <c r="F92" s="54"/>
      <c r="G92" s="54"/>
      <c r="H92" s="54"/>
      <c r="I92" s="54"/>
      <c r="J92" s="54"/>
      <c r="K92" s="53"/>
      <c r="L92" s="51"/>
      <c r="M92" s="19"/>
      <c r="O92" s="20"/>
      <c r="R92" s="20"/>
      <c r="S92" s="20"/>
      <c r="T92" s="20"/>
      <c r="U92" s="20"/>
      <c r="V92" s="20"/>
    </row>
    <row r="93" spans="1:22" ht="15" customHeight="1" x14ac:dyDescent="0.2">
      <c r="B93" s="47"/>
      <c r="C93" s="47"/>
      <c r="D93" s="47"/>
      <c r="E93" s="47"/>
      <c r="F93" s="48"/>
      <c r="G93" s="47"/>
      <c r="H93" s="47"/>
      <c r="I93" s="47"/>
      <c r="J93" s="47"/>
      <c r="K93" s="47"/>
      <c r="T93" s="20"/>
      <c r="U93" s="20"/>
      <c r="V93" s="20"/>
    </row>
    <row r="94" spans="1:22" ht="15" customHeight="1" x14ac:dyDescent="0.2">
      <c r="B94" s="47"/>
      <c r="C94" s="47"/>
      <c r="D94" s="47"/>
      <c r="E94" s="47"/>
      <c r="F94" s="47"/>
      <c r="G94" s="47"/>
      <c r="H94" s="47"/>
      <c r="I94" s="47"/>
      <c r="J94" s="47"/>
      <c r="K94" s="47"/>
    </row>
    <row r="95" spans="1:22" ht="15" customHeight="1" x14ac:dyDescent="0.2"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51"/>
      <c r="M95" s="20"/>
      <c r="N95" s="20"/>
      <c r="O95" s="20"/>
    </row>
    <row r="96" spans="1:22" x14ac:dyDescent="0.2">
      <c r="B96" s="47"/>
      <c r="C96" s="47"/>
      <c r="D96" s="48"/>
      <c r="E96" s="48"/>
      <c r="F96" s="47"/>
      <c r="G96" s="47"/>
      <c r="H96" s="47"/>
      <c r="I96" s="47"/>
      <c r="J96" s="47"/>
      <c r="K96" s="47"/>
      <c r="L96" s="51"/>
      <c r="M96" s="19"/>
      <c r="O96" s="20"/>
    </row>
    <row r="97" spans="2:15" x14ac:dyDescent="0.2">
      <c r="B97" s="47"/>
      <c r="C97" s="47"/>
      <c r="D97" s="52"/>
      <c r="E97" s="52"/>
      <c r="F97" s="47"/>
      <c r="G97" s="47"/>
      <c r="H97" s="47"/>
      <c r="I97" s="47"/>
      <c r="J97" s="47"/>
      <c r="K97" s="47"/>
      <c r="L97" s="51"/>
      <c r="M97" s="19"/>
      <c r="O97" s="20"/>
    </row>
    <row r="98" spans="2:15" x14ac:dyDescent="0.2">
      <c r="B98" s="47"/>
      <c r="C98" s="47"/>
      <c r="D98" s="50"/>
      <c r="E98" s="50"/>
      <c r="F98" s="47"/>
      <c r="G98" s="47"/>
      <c r="H98" s="47"/>
      <c r="I98" s="47"/>
      <c r="J98" s="47"/>
      <c r="K98" s="47"/>
      <c r="L98" s="51"/>
      <c r="M98" s="19"/>
      <c r="O98" s="20"/>
    </row>
    <row r="99" spans="2:15" x14ac:dyDescent="0.2">
      <c r="B99" s="47"/>
      <c r="C99" s="47"/>
      <c r="D99" s="50"/>
      <c r="E99" s="50"/>
      <c r="F99" s="47"/>
      <c r="G99" s="47"/>
      <c r="H99" s="47"/>
      <c r="I99" s="47"/>
      <c r="J99" s="47"/>
      <c r="K99" s="47"/>
      <c r="O99" s="20"/>
    </row>
    <row r="100" spans="2:15" x14ac:dyDescent="0.2">
      <c r="B100" s="47"/>
      <c r="C100" s="47"/>
      <c r="D100" s="49"/>
      <c r="E100" s="49"/>
      <c r="F100" s="48"/>
      <c r="G100" s="47"/>
      <c r="H100" s="47"/>
      <c r="I100" s="47"/>
      <c r="J100" s="47"/>
      <c r="K100" s="47"/>
      <c r="O100" s="20"/>
    </row>
    <row r="101" spans="2:15" x14ac:dyDescent="0.2">
      <c r="B101" s="47"/>
      <c r="C101" s="47"/>
      <c r="D101" s="47"/>
      <c r="E101" s="47"/>
      <c r="F101" s="48"/>
      <c r="G101" s="47"/>
      <c r="H101" s="47"/>
      <c r="I101" s="47"/>
      <c r="J101" s="47"/>
      <c r="K101" s="47"/>
      <c r="O101" s="20"/>
    </row>
    <row r="102" spans="2:15" x14ac:dyDescent="0.2">
      <c r="D102" s="19"/>
      <c r="E102" s="19"/>
      <c r="F102" s="20"/>
      <c r="M102" s="19"/>
      <c r="N102" s="43"/>
      <c r="O102" s="20"/>
    </row>
    <row r="103" spans="2:15" x14ac:dyDescent="0.2">
      <c r="B103" s="46"/>
      <c r="C103" s="46"/>
      <c r="D103" s="19"/>
      <c r="E103" s="19"/>
      <c r="F103" s="20"/>
      <c r="G103" s="46"/>
      <c r="H103" s="46"/>
      <c r="I103" s="46"/>
      <c r="J103" s="46"/>
      <c r="K103" s="46"/>
      <c r="M103" s="19"/>
      <c r="N103" s="43"/>
      <c r="O103" s="20"/>
    </row>
    <row r="104" spans="2:15" ht="15" x14ac:dyDescent="0.2">
      <c r="B104" s="45"/>
      <c r="C104" s="45"/>
      <c r="D104" s="19"/>
      <c r="E104" s="19"/>
      <c r="F104" s="20"/>
      <c r="G104" s="45"/>
      <c r="H104" s="45"/>
      <c r="I104" s="45"/>
      <c r="J104" s="45"/>
      <c r="K104" s="45"/>
      <c r="M104" s="19"/>
      <c r="N104" s="43"/>
      <c r="O104" s="20"/>
    </row>
    <row r="105" spans="2:15" x14ac:dyDescent="0.2">
      <c r="B105" s="44"/>
      <c r="C105" s="44"/>
      <c r="D105" s="19"/>
      <c r="E105" s="19"/>
      <c r="F105" s="20"/>
      <c r="G105" s="44"/>
      <c r="H105" s="44"/>
      <c r="I105" s="44"/>
      <c r="J105" s="44"/>
      <c r="K105" s="44"/>
      <c r="M105" s="19"/>
      <c r="N105" s="43"/>
      <c r="O105" s="20"/>
    </row>
    <row r="106" spans="2:15" x14ac:dyDescent="0.2">
      <c r="D106" s="19"/>
      <c r="E106" s="19"/>
      <c r="F106" s="20"/>
      <c r="M106" s="19"/>
      <c r="N106" s="43"/>
      <c r="O106" s="20"/>
    </row>
    <row r="107" spans="2:15" ht="15" customHeight="1" x14ac:dyDescent="0.2">
      <c r="D107" s="19"/>
      <c r="E107" s="19"/>
      <c r="F107" s="20"/>
      <c r="M107" s="19"/>
      <c r="N107" s="43"/>
      <c r="O107" s="20"/>
    </row>
    <row r="108" spans="2:15" x14ac:dyDescent="0.2">
      <c r="D108" s="19"/>
      <c r="E108" s="19"/>
      <c r="F108" s="20"/>
      <c r="M108" s="19"/>
      <c r="N108" s="43"/>
      <c r="O108" s="20"/>
    </row>
    <row r="109" spans="2:15" x14ac:dyDescent="0.2">
      <c r="D109" s="19"/>
      <c r="E109" s="19"/>
      <c r="F109" s="20"/>
      <c r="M109" s="19"/>
      <c r="O109" s="20"/>
    </row>
    <row r="110" spans="2:15" x14ac:dyDescent="0.2">
      <c r="D110" s="19"/>
      <c r="E110" s="19"/>
      <c r="F110" s="20"/>
      <c r="M110" s="19"/>
      <c r="O110" s="20"/>
    </row>
    <row r="111" spans="2:15" x14ac:dyDescent="0.2">
      <c r="M111" s="19"/>
      <c r="O111" s="20"/>
    </row>
    <row r="112" spans="2:15" x14ac:dyDescent="0.2">
      <c r="M112" s="19"/>
      <c r="O112" s="20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 codeName="Sheet8">
    <pageSetUpPr fitToPage="1"/>
  </sheetPr>
  <dimension ref="A1:V117"/>
  <sheetViews>
    <sheetView showGridLines="0" showRuler="0" zoomScale="71" zoomScaleNormal="120" workbookViewId="0">
      <selection activeCell="G71" sqref="G71"/>
    </sheetView>
  </sheetViews>
  <sheetFormatPr defaultColWidth="8.85546875" defaultRowHeight="14.25" x14ac:dyDescent="0.2"/>
  <cols>
    <col min="1" max="1" width="5" style="19" customWidth="1"/>
    <col min="2" max="2" width="20.140625" style="19" customWidth="1"/>
    <col min="3" max="3" width="27.140625" style="19" customWidth="1"/>
    <col min="4" max="4" width="12.85546875" style="43" customWidth="1"/>
    <col min="5" max="5" width="23" style="43" customWidth="1"/>
    <col min="6" max="6" width="14.85546875" style="19" customWidth="1"/>
    <col min="7" max="7" width="12.85546875" style="19" customWidth="1"/>
    <col min="8" max="8" width="13.7109375" style="19" customWidth="1"/>
    <col min="9" max="9" width="7.7109375" style="19" customWidth="1"/>
    <col min="10" max="10" width="35.85546875" style="19" customWidth="1"/>
    <col min="11" max="11" width="6.28515625" style="19" customWidth="1"/>
    <col min="12" max="12" width="15" style="43" customWidth="1"/>
    <col min="13" max="13" width="11" style="43" customWidth="1"/>
    <col min="14" max="15" width="10.140625" style="19" bestFit="1" customWidth="1"/>
    <col min="16" max="16" width="14.140625" style="19" bestFit="1" customWidth="1"/>
    <col min="17" max="18" width="11.140625" style="19" bestFit="1" customWidth="1"/>
    <col min="19" max="19" width="10.140625" style="19" bestFit="1" customWidth="1"/>
    <col min="20" max="16384" width="8.85546875" style="19"/>
  </cols>
  <sheetData>
    <row r="1" spans="1:22" s="20" customFormat="1" ht="45.75" x14ac:dyDescent="0.2">
      <c r="A1" s="134" t="str">
        <f ca="1">IF(F4="","CLASS GPA TRACKER",F4&amp;": "&amp;C6)</f>
        <v>MATH116: D+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2" ht="20.25" x14ac:dyDescent="0.3">
      <c r="A2" s="135" t="s">
        <v>133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51"/>
      <c r="U2" s="20"/>
      <c r="V2" s="20"/>
    </row>
    <row r="3" spans="1:22" s="46" customFormat="1" ht="18" customHeight="1" x14ac:dyDescent="0.2">
      <c r="A3" s="67"/>
      <c r="B3" s="95"/>
      <c r="C3" s="95"/>
      <c r="D3" s="96"/>
      <c r="E3" s="96"/>
      <c r="F3" s="95"/>
      <c r="G3" s="95"/>
      <c r="H3" s="95"/>
      <c r="I3" s="95"/>
      <c r="J3" s="95"/>
      <c r="K3" s="94"/>
      <c r="L3" s="51"/>
      <c r="M3" s="51"/>
      <c r="N3" s="20"/>
    </row>
    <row r="4" spans="1:22" ht="15.95" customHeight="1" thickBot="1" x14ac:dyDescent="0.3">
      <c r="A4" s="55"/>
      <c r="B4" s="136" t="s">
        <v>132</v>
      </c>
      <c r="C4" s="136"/>
      <c r="D4" s="57"/>
      <c r="E4" s="93" t="s">
        <v>131</v>
      </c>
      <c r="F4" s="92" t="str" cm="1">
        <f t="array" aca="1" ref="F4" ca="1">MID(CELL("filename",A1),FIND("]",CELL("filename",A1))+1,255)</f>
        <v>MATH116</v>
      </c>
      <c r="G4" s="57"/>
      <c r="H4" s="137" t="s">
        <v>130</v>
      </c>
      <c r="I4" s="54"/>
      <c r="J4" s="84"/>
      <c r="K4" s="56"/>
      <c r="L4" s="51"/>
      <c r="R4" s="20"/>
      <c r="S4" s="20"/>
      <c r="T4" s="20"/>
      <c r="U4" s="20"/>
      <c r="V4" s="20"/>
    </row>
    <row r="5" spans="1:22" ht="15.95" customHeight="1" x14ac:dyDescent="0.25">
      <c r="A5" s="55"/>
      <c r="B5" s="74" t="s">
        <v>129</v>
      </c>
      <c r="C5" s="90">
        <v>1.3</v>
      </c>
      <c r="D5" s="57"/>
      <c r="E5" s="104" t="s">
        <v>137</v>
      </c>
      <c r="F5" s="105">
        <v>0.125</v>
      </c>
      <c r="G5" s="57"/>
      <c r="H5" s="137"/>
      <c r="I5" s="54"/>
      <c r="J5" s="139" t="s">
        <v>127</v>
      </c>
      <c r="K5" s="56"/>
      <c r="L5" s="51"/>
      <c r="R5" s="20"/>
      <c r="S5" s="20"/>
      <c r="T5" s="20"/>
      <c r="U5" s="20"/>
      <c r="V5" s="20"/>
    </row>
    <row r="6" spans="1:22" ht="15.95" customHeight="1" thickBot="1" x14ac:dyDescent="0.3">
      <c r="A6" s="55"/>
      <c r="B6" s="74" t="s">
        <v>126</v>
      </c>
      <c r="C6" s="90" t="s">
        <v>135</v>
      </c>
      <c r="D6" s="57"/>
      <c r="E6" s="89" t="s">
        <v>125</v>
      </c>
      <c r="F6" s="88">
        <v>1</v>
      </c>
      <c r="G6" s="57"/>
      <c r="H6" s="138"/>
      <c r="I6" s="54"/>
      <c r="J6" s="140"/>
      <c r="K6" s="56"/>
      <c r="L6" s="51"/>
      <c r="R6" s="20"/>
      <c r="S6" s="20"/>
      <c r="T6" s="20"/>
      <c r="U6" s="20"/>
      <c r="V6" s="20"/>
    </row>
    <row r="7" spans="1:22" ht="15.95" customHeight="1" thickBot="1" x14ac:dyDescent="0.3">
      <c r="A7" s="55"/>
      <c r="B7" s="74" t="s">
        <v>124</v>
      </c>
      <c r="C7" s="75">
        <f>C5*F5</f>
        <v>0.16250000000000001</v>
      </c>
      <c r="D7" s="57"/>
      <c r="E7" s="57"/>
      <c r="F7" s="54"/>
      <c r="G7" s="57"/>
      <c r="H7" s="87" t="s">
        <v>123</v>
      </c>
      <c r="I7" s="54"/>
      <c r="J7" s="141"/>
      <c r="K7" s="56"/>
      <c r="L7" s="51"/>
      <c r="R7" s="20"/>
      <c r="S7" s="20"/>
      <c r="T7" s="20"/>
      <c r="U7" s="20"/>
      <c r="V7" s="20"/>
    </row>
    <row r="8" spans="1:22" ht="15.95" customHeight="1" x14ac:dyDescent="0.25">
      <c r="A8" s="55"/>
      <c r="B8" s="54"/>
      <c r="C8" s="54"/>
      <c r="D8" s="57"/>
      <c r="E8" s="57"/>
      <c r="F8" s="54"/>
      <c r="G8" s="57"/>
      <c r="H8" s="54"/>
      <c r="I8" s="54"/>
      <c r="J8" s="84"/>
      <c r="K8" s="56"/>
      <c r="L8" s="51"/>
      <c r="R8" s="20"/>
      <c r="S8" s="20"/>
      <c r="T8" s="20"/>
      <c r="U8" s="20"/>
      <c r="V8" s="20"/>
    </row>
    <row r="9" spans="1:22" ht="15" customHeight="1" x14ac:dyDescent="0.25">
      <c r="A9" s="55"/>
      <c r="B9" s="136" t="s">
        <v>122</v>
      </c>
      <c r="C9" s="136"/>
      <c r="D9" s="54"/>
      <c r="E9" s="136" t="s">
        <v>121</v>
      </c>
      <c r="F9" s="136"/>
      <c r="G9" s="136"/>
      <c r="H9" s="136"/>
      <c r="I9" s="57"/>
      <c r="J9" s="84"/>
      <c r="K9" s="53"/>
      <c r="L9" s="51"/>
      <c r="T9" s="20"/>
      <c r="U9" s="20"/>
      <c r="V9" s="20"/>
    </row>
    <row r="10" spans="1:22" ht="32.1" customHeight="1" thickBot="1" x14ac:dyDescent="0.3">
      <c r="A10" s="55"/>
      <c r="B10" s="73" t="s">
        <v>114</v>
      </c>
      <c r="C10" s="86" t="s">
        <v>120</v>
      </c>
      <c r="D10" s="54"/>
      <c r="E10" s="73" t="s">
        <v>114</v>
      </c>
      <c r="F10" s="86" t="s">
        <v>119</v>
      </c>
      <c r="G10" s="72" t="s">
        <v>118</v>
      </c>
      <c r="H10" s="72" t="s">
        <v>117</v>
      </c>
      <c r="I10" s="57"/>
      <c r="J10" s="84"/>
      <c r="K10" s="53"/>
      <c r="L10" s="51"/>
      <c r="T10" s="20"/>
      <c r="U10" s="20"/>
      <c r="V10" s="20"/>
    </row>
    <row r="11" spans="1:22" s="46" customFormat="1" ht="15.95" customHeight="1" x14ac:dyDescent="0.2">
      <c r="A11" s="67"/>
      <c r="B11" s="85" t="s">
        <v>107</v>
      </c>
      <c r="C11" s="68">
        <v>0.05</v>
      </c>
      <c r="D11" s="54"/>
      <c r="E11" s="81" t="str">
        <f t="shared" ref="E11:E20" si="0">IF(B11="","",B11)</f>
        <v>Class Exercises</v>
      </c>
      <c r="F11" s="80">
        <f t="shared" ref="F11:F20" si="1">IF( IF(E11&lt;&gt;"",COUNTIF($B$25:$B$94,E11),"") = 0,"", IF(E11&lt;&gt;"",COUNTIF($B$25:$B$94,E11),""))</f>
        <v>4</v>
      </c>
      <c r="G11" s="79">
        <f t="shared" ref="G11:G20" si="2">IFERROR( IF(F11&lt;&gt;"",AVERAGEIFS($E$25:$E$94,$B$25:$B$94, E11),""),"")</f>
        <v>0.9</v>
      </c>
      <c r="H11" s="79">
        <f t="shared" ref="H11:H20" si="3">IFERROR(G11*C11,"")</f>
        <v>4.5000000000000005E-2</v>
      </c>
      <c r="I11" s="57"/>
      <c r="J11" s="84"/>
      <c r="K11" s="56"/>
      <c r="L11" s="19"/>
    </row>
    <row r="12" spans="1:22" s="20" customFormat="1" ht="15" customHeight="1" x14ac:dyDescent="0.2">
      <c r="A12" s="67"/>
      <c r="B12" s="83" t="s">
        <v>101</v>
      </c>
      <c r="C12" s="62">
        <v>0.05</v>
      </c>
      <c r="D12" s="54"/>
      <c r="E12" s="81" t="str">
        <f t="shared" si="0"/>
        <v>Homework</v>
      </c>
      <c r="F12" s="80">
        <f t="shared" si="1"/>
        <v>5</v>
      </c>
      <c r="G12" s="79">
        <f t="shared" si="2"/>
        <v>0.9</v>
      </c>
      <c r="H12" s="79">
        <f t="shared" si="3"/>
        <v>4.5000000000000005E-2</v>
      </c>
      <c r="I12" s="57"/>
      <c r="J12" s="84"/>
      <c r="K12" s="56"/>
      <c r="L12" s="19"/>
    </row>
    <row r="13" spans="1:22" s="20" customFormat="1" ht="15.95" customHeight="1" x14ac:dyDescent="0.2">
      <c r="A13" s="67"/>
      <c r="B13" s="83" t="s">
        <v>99</v>
      </c>
      <c r="C13" s="62">
        <v>0.25</v>
      </c>
      <c r="D13" s="54"/>
      <c r="E13" s="81" t="str">
        <f t="shared" si="0"/>
        <v>Mid Term</v>
      </c>
      <c r="F13" s="80">
        <f t="shared" si="1"/>
        <v>1</v>
      </c>
      <c r="G13" s="79">
        <f t="shared" si="2"/>
        <v>0.75</v>
      </c>
      <c r="H13" s="79">
        <f t="shared" si="3"/>
        <v>0.1875</v>
      </c>
      <c r="I13" s="57"/>
      <c r="J13" s="84"/>
      <c r="K13" s="56"/>
      <c r="L13" s="19"/>
      <c r="M13" s="19"/>
    </row>
    <row r="14" spans="1:22" s="20" customFormat="1" ht="15.95" customHeight="1" x14ac:dyDescent="0.2">
      <c r="A14" s="67"/>
      <c r="B14" s="83" t="s">
        <v>96</v>
      </c>
      <c r="C14" s="62">
        <v>0.1</v>
      </c>
      <c r="D14" s="54"/>
      <c r="E14" s="81" t="str">
        <f t="shared" si="0"/>
        <v>Projects</v>
      </c>
      <c r="F14" s="80">
        <f t="shared" si="1"/>
        <v>1</v>
      </c>
      <c r="G14" s="79">
        <f t="shared" si="2"/>
        <v>0.9</v>
      </c>
      <c r="H14" s="79">
        <f t="shared" si="3"/>
        <v>9.0000000000000011E-2</v>
      </c>
      <c r="I14" s="57"/>
      <c r="J14" s="84"/>
      <c r="K14" s="56"/>
      <c r="L14" s="19"/>
      <c r="M14" s="19"/>
    </row>
    <row r="15" spans="1:22" s="20" customFormat="1" ht="15.95" customHeight="1" x14ac:dyDescent="0.2">
      <c r="A15" s="67"/>
      <c r="B15" s="83" t="s">
        <v>98</v>
      </c>
      <c r="C15" s="62">
        <v>0.55000000000000004</v>
      </c>
      <c r="D15" s="54"/>
      <c r="E15" s="81" t="str">
        <f t="shared" si="0"/>
        <v>Final Exam</v>
      </c>
      <c r="F15" s="80">
        <f t="shared" si="1"/>
        <v>1</v>
      </c>
      <c r="G15" s="79">
        <f t="shared" si="2"/>
        <v>0.4</v>
      </c>
      <c r="H15" s="79">
        <f t="shared" si="3"/>
        <v>0.22000000000000003</v>
      </c>
      <c r="I15" s="57"/>
      <c r="J15" s="84"/>
      <c r="K15" s="56"/>
      <c r="L15" s="43"/>
      <c r="M15" s="43"/>
    </row>
    <row r="16" spans="1:22" s="20" customFormat="1" ht="15.95" customHeight="1" x14ac:dyDescent="0.2">
      <c r="A16" s="67"/>
      <c r="B16" s="83"/>
      <c r="C16" s="62">
        <v>0</v>
      </c>
      <c r="D16" s="54"/>
      <c r="E16" s="81" t="str">
        <f t="shared" si="0"/>
        <v/>
      </c>
      <c r="F16" s="80" t="str">
        <f t="shared" si="1"/>
        <v/>
      </c>
      <c r="G16" s="79" t="str">
        <f t="shared" si="2"/>
        <v/>
      </c>
      <c r="H16" s="79" t="str">
        <f t="shared" si="3"/>
        <v/>
      </c>
      <c r="I16" s="57"/>
      <c r="J16" s="57"/>
      <c r="K16" s="56"/>
      <c r="L16" s="51"/>
      <c r="M16" s="43"/>
    </row>
    <row r="17" spans="1:22" s="20" customFormat="1" ht="15.95" customHeight="1" x14ac:dyDescent="0.2">
      <c r="A17" s="67"/>
      <c r="B17" s="83"/>
      <c r="C17" s="62">
        <v>0</v>
      </c>
      <c r="D17" s="54"/>
      <c r="E17" s="81" t="str">
        <f t="shared" si="0"/>
        <v/>
      </c>
      <c r="F17" s="80" t="str">
        <f t="shared" si="1"/>
        <v/>
      </c>
      <c r="G17" s="79" t="str">
        <f t="shared" si="2"/>
        <v/>
      </c>
      <c r="H17" s="79" t="str">
        <f t="shared" si="3"/>
        <v/>
      </c>
      <c r="I17" s="57"/>
      <c r="J17" s="57"/>
      <c r="K17" s="56"/>
      <c r="L17" s="51"/>
      <c r="M17" s="43"/>
    </row>
    <row r="18" spans="1:22" s="20" customFormat="1" ht="15.95" customHeight="1" x14ac:dyDescent="0.2">
      <c r="A18" s="67"/>
      <c r="B18" s="83"/>
      <c r="C18" s="62">
        <v>0</v>
      </c>
      <c r="D18" s="54"/>
      <c r="E18" s="81" t="str">
        <f t="shared" si="0"/>
        <v/>
      </c>
      <c r="F18" s="80" t="str">
        <f t="shared" si="1"/>
        <v/>
      </c>
      <c r="G18" s="79" t="str">
        <f t="shared" si="2"/>
        <v/>
      </c>
      <c r="H18" s="79" t="str">
        <f t="shared" si="3"/>
        <v/>
      </c>
      <c r="I18" s="57"/>
      <c r="J18" s="57"/>
      <c r="K18" s="56"/>
      <c r="L18" s="51"/>
      <c r="M18" s="43"/>
    </row>
    <row r="19" spans="1:22" s="20" customFormat="1" ht="15.95" customHeight="1" x14ac:dyDescent="0.2">
      <c r="A19" s="67"/>
      <c r="B19" s="83"/>
      <c r="C19" s="62">
        <v>0</v>
      </c>
      <c r="D19" s="54"/>
      <c r="E19" s="81" t="str">
        <f t="shared" si="0"/>
        <v/>
      </c>
      <c r="F19" s="80" t="str">
        <f t="shared" si="1"/>
        <v/>
      </c>
      <c r="G19" s="79" t="str">
        <f t="shared" si="2"/>
        <v/>
      </c>
      <c r="H19" s="79" t="str">
        <f t="shared" si="3"/>
        <v/>
      </c>
      <c r="I19" s="57"/>
      <c r="J19" s="57"/>
      <c r="K19" s="56"/>
      <c r="L19" s="51"/>
      <c r="M19" s="43"/>
    </row>
    <row r="20" spans="1:22" s="20" customFormat="1" ht="15.95" customHeight="1" thickBot="1" x14ac:dyDescent="0.25">
      <c r="A20" s="67"/>
      <c r="B20" s="82"/>
      <c r="C20" s="58">
        <v>0</v>
      </c>
      <c r="D20" s="54"/>
      <c r="E20" s="81" t="str">
        <f t="shared" si="0"/>
        <v/>
      </c>
      <c r="F20" s="80" t="str">
        <f t="shared" si="1"/>
        <v/>
      </c>
      <c r="G20" s="79" t="str">
        <f t="shared" si="2"/>
        <v/>
      </c>
      <c r="H20" s="79" t="str">
        <f t="shared" si="3"/>
        <v/>
      </c>
      <c r="I20" s="57"/>
      <c r="J20" s="57"/>
      <c r="K20" s="56"/>
      <c r="L20" s="51"/>
      <c r="M20" s="43"/>
    </row>
    <row r="21" spans="1:22" s="20" customFormat="1" ht="15.95" customHeight="1" x14ac:dyDescent="0.2">
      <c r="A21" s="67"/>
      <c r="B21" s="78"/>
      <c r="C21" s="76">
        <f>SUM(C11:C20)</f>
        <v>1</v>
      </c>
      <c r="D21" s="54"/>
      <c r="E21" s="78"/>
      <c r="F21" s="77">
        <f>SUM(F11:F20)</f>
        <v>12</v>
      </c>
      <c r="G21" s="76"/>
      <c r="H21" s="76">
        <f>IFERROR( SUM(H11:H20) / SUMIFS(C11:C20,H11:H20,"&gt;-1"),"")</f>
        <v>0.58750000000000013</v>
      </c>
      <c r="I21" s="75" t="s">
        <v>116</v>
      </c>
      <c r="J21" s="57"/>
      <c r="K21" s="56"/>
      <c r="L21" s="51"/>
      <c r="M21" s="43"/>
    </row>
    <row r="22" spans="1:22" s="46" customFormat="1" ht="15.95" customHeight="1" x14ac:dyDescent="0.2">
      <c r="A22" s="67"/>
      <c r="B22" s="54"/>
      <c r="C22" s="54"/>
      <c r="D22" s="54"/>
      <c r="E22" s="54"/>
      <c r="F22" s="54"/>
      <c r="G22" s="57"/>
      <c r="H22" s="57"/>
      <c r="I22" s="57"/>
      <c r="J22" s="57"/>
      <c r="K22" s="56"/>
      <c r="L22" s="51"/>
      <c r="M22" s="43"/>
      <c r="N22" s="19"/>
      <c r="O22" s="19"/>
      <c r="U22" s="20"/>
      <c r="V22" s="20"/>
    </row>
    <row r="23" spans="1:22" s="46" customFormat="1" ht="15.95" customHeight="1" x14ac:dyDescent="0.2">
      <c r="A23" s="67"/>
      <c r="B23" s="133" t="s">
        <v>115</v>
      </c>
      <c r="C23" s="133"/>
      <c r="D23" s="133"/>
      <c r="E23" s="133"/>
      <c r="F23" s="54"/>
      <c r="G23" s="57"/>
      <c r="H23" s="57"/>
      <c r="I23" s="57"/>
      <c r="J23" s="57"/>
      <c r="K23" s="56"/>
      <c r="L23" s="51"/>
      <c r="M23" s="43"/>
      <c r="U23" s="20"/>
      <c r="V23" s="20"/>
    </row>
    <row r="24" spans="1:22" s="45" customFormat="1" ht="32.1" customHeight="1" thickBot="1" x14ac:dyDescent="0.25">
      <c r="A24" s="67"/>
      <c r="B24" s="73" t="s">
        <v>114</v>
      </c>
      <c r="C24" s="73" t="s">
        <v>113</v>
      </c>
      <c r="D24" s="72" t="s">
        <v>112</v>
      </c>
      <c r="E24" s="72" t="s">
        <v>111</v>
      </c>
      <c r="F24" s="57"/>
      <c r="G24" s="57"/>
      <c r="H24" s="57"/>
      <c r="I24" s="57"/>
      <c r="J24" s="57"/>
      <c r="K24" s="56"/>
      <c r="L24" s="51"/>
      <c r="M24" s="43"/>
      <c r="U24" s="20"/>
      <c r="V24" s="20"/>
    </row>
    <row r="25" spans="1:22" s="44" customFormat="1" ht="15.95" customHeight="1" x14ac:dyDescent="0.2">
      <c r="A25" s="67"/>
      <c r="B25" s="71" t="s">
        <v>107</v>
      </c>
      <c r="C25" s="70" t="s">
        <v>110</v>
      </c>
      <c r="D25" s="69" t="s">
        <v>94</v>
      </c>
      <c r="E25" s="68">
        <v>0.9</v>
      </c>
      <c r="F25" s="57"/>
      <c r="G25" s="57"/>
      <c r="H25" s="57"/>
      <c r="I25" s="57"/>
      <c r="J25" s="57"/>
      <c r="K25" s="56"/>
      <c r="L25" s="51"/>
      <c r="M25" s="43"/>
      <c r="U25" s="20"/>
      <c r="V25" s="20"/>
    </row>
    <row r="26" spans="1:22" s="45" customFormat="1" ht="15.95" customHeight="1" x14ac:dyDescent="0.2">
      <c r="A26" s="67"/>
      <c r="B26" s="65" t="s">
        <v>107</v>
      </c>
      <c r="C26" s="64" t="s">
        <v>109</v>
      </c>
      <c r="D26" s="63" t="s">
        <v>94</v>
      </c>
      <c r="E26" s="62">
        <v>0.9</v>
      </c>
      <c r="F26" s="57"/>
      <c r="G26" s="57"/>
      <c r="H26" s="57"/>
      <c r="I26" s="57"/>
      <c r="J26" s="57"/>
      <c r="K26" s="56"/>
      <c r="L26" s="51"/>
      <c r="M26" s="43"/>
      <c r="U26" s="20"/>
      <c r="V26" s="20"/>
    </row>
    <row r="27" spans="1:22" s="44" customFormat="1" ht="15.95" customHeight="1" x14ac:dyDescent="0.2">
      <c r="A27" s="67"/>
      <c r="B27" s="65" t="s">
        <v>107</v>
      </c>
      <c r="C27" s="64" t="s">
        <v>108</v>
      </c>
      <c r="D27" s="63" t="s">
        <v>94</v>
      </c>
      <c r="E27" s="62">
        <v>0.9</v>
      </c>
      <c r="F27" s="57"/>
      <c r="G27" s="57"/>
      <c r="H27" s="57"/>
      <c r="I27" s="57"/>
      <c r="J27" s="57"/>
      <c r="K27" s="56"/>
      <c r="L27" s="51"/>
      <c r="M27" s="43"/>
      <c r="U27" s="20"/>
      <c r="V27" s="20"/>
    </row>
    <row r="28" spans="1:22" ht="15.95" customHeight="1" x14ac:dyDescent="0.2">
      <c r="A28" s="67"/>
      <c r="B28" s="65" t="s">
        <v>107</v>
      </c>
      <c r="C28" s="64" t="s">
        <v>106</v>
      </c>
      <c r="D28" s="63" t="s">
        <v>94</v>
      </c>
      <c r="E28" s="62">
        <v>0.9</v>
      </c>
      <c r="F28" s="57"/>
      <c r="G28" s="57"/>
      <c r="H28" s="57"/>
      <c r="I28" s="57"/>
      <c r="J28" s="57"/>
      <c r="K28" s="56"/>
      <c r="L28" s="51"/>
      <c r="U28" s="20"/>
      <c r="V28" s="20"/>
    </row>
    <row r="29" spans="1:22" ht="15.95" customHeight="1" x14ac:dyDescent="0.2">
      <c r="A29" s="66"/>
      <c r="B29" s="65" t="s">
        <v>101</v>
      </c>
      <c r="C29" s="64" t="s">
        <v>105</v>
      </c>
      <c r="D29" s="63" t="s">
        <v>94</v>
      </c>
      <c r="E29" s="62">
        <v>0.9</v>
      </c>
      <c r="F29" s="57"/>
      <c r="G29" s="57"/>
      <c r="H29" s="57"/>
      <c r="I29" s="57"/>
      <c r="J29" s="57"/>
      <c r="K29" s="56"/>
      <c r="L29" s="51"/>
      <c r="U29" s="20"/>
      <c r="V29" s="20"/>
    </row>
    <row r="30" spans="1:22" ht="15.95" customHeight="1" x14ac:dyDescent="0.25">
      <c r="A30" s="55"/>
      <c r="B30" s="65" t="s">
        <v>101</v>
      </c>
      <c r="C30" s="64" t="s">
        <v>104</v>
      </c>
      <c r="D30" s="63" t="s">
        <v>94</v>
      </c>
      <c r="E30" s="62">
        <v>0.9</v>
      </c>
      <c r="F30" s="57"/>
      <c r="G30" s="57"/>
      <c r="H30" s="57"/>
      <c r="I30" s="57"/>
      <c r="J30" s="57"/>
      <c r="K30" s="56"/>
      <c r="L30" s="51"/>
      <c r="U30" s="20"/>
      <c r="V30" s="20"/>
    </row>
    <row r="31" spans="1:22" ht="15.95" customHeight="1" x14ac:dyDescent="0.25">
      <c r="A31" s="55"/>
      <c r="B31" s="65" t="s">
        <v>101</v>
      </c>
      <c r="C31" s="64" t="s">
        <v>103</v>
      </c>
      <c r="D31" s="63" t="s">
        <v>94</v>
      </c>
      <c r="E31" s="62">
        <v>0.9</v>
      </c>
      <c r="F31" s="57"/>
      <c r="G31" s="57"/>
      <c r="H31" s="57"/>
      <c r="I31" s="57"/>
      <c r="J31" s="57"/>
      <c r="K31" s="56"/>
      <c r="L31" s="51"/>
      <c r="U31" s="20"/>
      <c r="V31" s="20"/>
    </row>
    <row r="32" spans="1:22" ht="15.95" customHeight="1" x14ac:dyDescent="0.25">
      <c r="A32" s="55"/>
      <c r="B32" s="65" t="s">
        <v>101</v>
      </c>
      <c r="C32" s="64" t="s">
        <v>102</v>
      </c>
      <c r="D32" s="63" t="s">
        <v>94</v>
      </c>
      <c r="E32" s="62">
        <v>0.9</v>
      </c>
      <c r="F32" s="57"/>
      <c r="G32" s="57"/>
      <c r="H32" s="57"/>
      <c r="I32" s="57"/>
      <c r="J32" s="57"/>
      <c r="K32" s="56"/>
      <c r="L32" s="51"/>
      <c r="U32" s="20"/>
      <c r="V32" s="20"/>
    </row>
    <row r="33" spans="1:22" ht="15.95" customHeight="1" x14ac:dyDescent="0.25">
      <c r="A33" s="55"/>
      <c r="B33" s="65" t="s">
        <v>101</v>
      </c>
      <c r="C33" s="64" t="s">
        <v>100</v>
      </c>
      <c r="D33" s="63" t="s">
        <v>94</v>
      </c>
      <c r="E33" s="62">
        <v>0.9</v>
      </c>
      <c r="F33" s="57"/>
      <c r="G33" s="57"/>
      <c r="H33" s="57"/>
      <c r="I33" s="57"/>
      <c r="J33" s="57"/>
      <c r="K33" s="56"/>
      <c r="L33" s="51"/>
      <c r="U33" s="20"/>
      <c r="V33" s="20"/>
    </row>
    <row r="34" spans="1:22" ht="15.95" customHeight="1" x14ac:dyDescent="0.25">
      <c r="A34" s="55"/>
      <c r="B34" s="65" t="s">
        <v>99</v>
      </c>
      <c r="C34" s="64"/>
      <c r="D34" s="63" t="s">
        <v>97</v>
      </c>
      <c r="E34" s="62">
        <v>0.75</v>
      </c>
      <c r="F34" s="57"/>
      <c r="G34" s="57"/>
      <c r="H34" s="57"/>
      <c r="I34" s="57"/>
      <c r="J34" s="57"/>
      <c r="K34" s="56"/>
      <c r="L34" s="51"/>
      <c r="U34" s="20"/>
      <c r="V34" s="20"/>
    </row>
    <row r="35" spans="1:22" ht="15.95" customHeight="1" x14ac:dyDescent="0.25">
      <c r="A35" s="55"/>
      <c r="B35" s="65" t="s">
        <v>98</v>
      </c>
      <c r="C35" s="64"/>
      <c r="D35" s="63" t="s">
        <v>97</v>
      </c>
      <c r="E35" s="62">
        <v>0.4</v>
      </c>
      <c r="F35" s="57"/>
      <c r="G35" s="57"/>
      <c r="H35" s="57"/>
      <c r="I35" s="57"/>
      <c r="J35" s="57"/>
      <c r="K35" s="56"/>
      <c r="L35" s="51"/>
      <c r="U35" s="20"/>
      <c r="V35" s="20"/>
    </row>
    <row r="36" spans="1:22" ht="15.95" customHeight="1" x14ac:dyDescent="0.25">
      <c r="A36" s="55"/>
      <c r="B36" s="65" t="s">
        <v>96</v>
      </c>
      <c r="C36" s="64" t="s">
        <v>95</v>
      </c>
      <c r="D36" s="63" t="s">
        <v>94</v>
      </c>
      <c r="E36" s="62">
        <v>0.9</v>
      </c>
      <c r="F36" s="57"/>
      <c r="G36" s="57"/>
      <c r="H36" s="57"/>
      <c r="I36" s="57"/>
      <c r="J36" s="57"/>
      <c r="K36" s="56"/>
      <c r="L36" s="51"/>
      <c r="R36" s="20"/>
      <c r="S36" s="20"/>
      <c r="T36" s="20"/>
      <c r="U36" s="20"/>
      <c r="V36" s="20"/>
    </row>
    <row r="37" spans="1:22" s="44" customFormat="1" ht="15.95" customHeight="1" x14ac:dyDescent="0.2">
      <c r="A37" s="67"/>
      <c r="B37" s="65"/>
      <c r="C37" s="64"/>
      <c r="D37" s="63"/>
      <c r="E37" s="62"/>
      <c r="F37" s="57"/>
      <c r="G37" s="57"/>
      <c r="H37" s="57"/>
      <c r="I37" s="57"/>
      <c r="J37" s="57"/>
      <c r="K37" s="56"/>
      <c r="L37" s="51"/>
      <c r="M37" s="43"/>
      <c r="N37" s="19"/>
      <c r="O37" s="19"/>
      <c r="U37" s="20"/>
      <c r="V37" s="20"/>
    </row>
    <row r="38" spans="1:22" s="45" customFormat="1" ht="15.95" customHeight="1" x14ac:dyDescent="0.2">
      <c r="A38" s="67"/>
      <c r="B38" s="65"/>
      <c r="C38" s="64"/>
      <c r="D38" s="63"/>
      <c r="E38" s="62"/>
      <c r="F38" s="57"/>
      <c r="G38" s="57"/>
      <c r="H38" s="57"/>
      <c r="I38" s="57"/>
      <c r="J38" s="57"/>
      <c r="K38" s="56"/>
      <c r="L38" s="51"/>
      <c r="M38" s="43"/>
      <c r="N38" s="19"/>
      <c r="O38" s="19"/>
      <c r="U38" s="20"/>
      <c r="V38" s="20"/>
    </row>
    <row r="39" spans="1:22" s="44" customFormat="1" ht="15.95" customHeight="1" x14ac:dyDescent="0.2">
      <c r="A39" s="67"/>
      <c r="B39" s="65"/>
      <c r="C39" s="64"/>
      <c r="D39" s="63"/>
      <c r="E39" s="62"/>
      <c r="F39" s="57"/>
      <c r="G39" s="57"/>
      <c r="H39" s="57"/>
      <c r="I39" s="57"/>
      <c r="J39" s="57"/>
      <c r="K39" s="56"/>
      <c r="L39" s="51"/>
      <c r="M39" s="43"/>
      <c r="N39" s="19"/>
      <c r="O39" s="19"/>
      <c r="U39" s="20"/>
      <c r="V39" s="20"/>
    </row>
    <row r="40" spans="1:22" ht="15.95" customHeight="1" x14ac:dyDescent="0.2">
      <c r="A40" s="67"/>
      <c r="B40" s="65"/>
      <c r="C40" s="64"/>
      <c r="D40" s="63"/>
      <c r="E40" s="62"/>
      <c r="F40" s="57"/>
      <c r="G40" s="57"/>
      <c r="H40" s="57"/>
      <c r="I40" s="57"/>
      <c r="J40" s="57"/>
      <c r="K40" s="56"/>
      <c r="L40" s="51"/>
      <c r="U40" s="20"/>
      <c r="V40" s="20"/>
    </row>
    <row r="41" spans="1:22" ht="15.95" customHeight="1" x14ac:dyDescent="0.2">
      <c r="A41" s="66"/>
      <c r="B41" s="65"/>
      <c r="C41" s="64"/>
      <c r="D41" s="63"/>
      <c r="E41" s="62"/>
      <c r="F41" s="57"/>
      <c r="G41" s="57"/>
      <c r="H41" s="57"/>
      <c r="I41" s="57"/>
      <c r="J41" s="57"/>
      <c r="K41" s="56"/>
      <c r="L41" s="51"/>
      <c r="U41" s="20"/>
      <c r="V41" s="20"/>
    </row>
    <row r="42" spans="1:22" ht="15.95" customHeight="1" x14ac:dyDescent="0.25">
      <c r="A42" s="55"/>
      <c r="B42" s="65"/>
      <c r="C42" s="64"/>
      <c r="D42" s="63"/>
      <c r="E42" s="62"/>
      <c r="F42" s="57"/>
      <c r="G42" s="57"/>
      <c r="H42" s="57"/>
      <c r="I42" s="57"/>
      <c r="J42" s="57"/>
      <c r="K42" s="56"/>
      <c r="L42" s="51"/>
      <c r="U42" s="20"/>
      <c r="V42" s="20"/>
    </row>
    <row r="43" spans="1:22" ht="15.95" customHeight="1" x14ac:dyDescent="0.25">
      <c r="A43" s="55"/>
      <c r="B43" s="65"/>
      <c r="C43" s="64"/>
      <c r="D43" s="63"/>
      <c r="E43" s="62"/>
      <c r="F43" s="57"/>
      <c r="G43" s="57"/>
      <c r="H43" s="57"/>
      <c r="I43" s="57"/>
      <c r="J43" s="57"/>
      <c r="K43" s="56"/>
      <c r="L43" s="51"/>
      <c r="U43" s="20"/>
      <c r="V43" s="20"/>
    </row>
    <row r="44" spans="1:22" ht="15.95" customHeight="1" x14ac:dyDescent="0.25">
      <c r="A44" s="55"/>
      <c r="B44" s="65"/>
      <c r="C44" s="64"/>
      <c r="D44" s="63"/>
      <c r="E44" s="62"/>
      <c r="F44" s="57"/>
      <c r="G44" s="57"/>
      <c r="H44" s="57"/>
      <c r="I44" s="57"/>
      <c r="J44" s="57"/>
      <c r="K44" s="56"/>
      <c r="L44" s="51"/>
      <c r="U44" s="20"/>
      <c r="V44" s="20"/>
    </row>
    <row r="45" spans="1:22" ht="15.95" customHeight="1" x14ac:dyDescent="0.25">
      <c r="A45" s="55"/>
      <c r="B45" s="65"/>
      <c r="C45" s="64"/>
      <c r="D45" s="63"/>
      <c r="E45" s="62"/>
      <c r="F45" s="57"/>
      <c r="G45" s="57"/>
      <c r="H45" s="57"/>
      <c r="I45" s="57"/>
      <c r="J45" s="57"/>
      <c r="K45" s="56"/>
      <c r="L45" s="51"/>
      <c r="R45" s="20"/>
      <c r="S45" s="20"/>
      <c r="T45" s="20"/>
      <c r="U45" s="20"/>
      <c r="V45" s="20"/>
    </row>
    <row r="46" spans="1:22" s="44" customFormat="1" ht="15.95" customHeight="1" x14ac:dyDescent="0.2">
      <c r="A46" s="67"/>
      <c r="B46" s="65"/>
      <c r="C46" s="64"/>
      <c r="D46" s="63"/>
      <c r="E46" s="62"/>
      <c r="F46" s="57"/>
      <c r="G46" s="57"/>
      <c r="H46" s="57"/>
      <c r="I46" s="57"/>
      <c r="J46" s="57"/>
      <c r="K46" s="56"/>
      <c r="L46" s="51"/>
      <c r="M46" s="43"/>
      <c r="N46" s="19"/>
      <c r="O46" s="19"/>
      <c r="U46" s="20"/>
      <c r="V46" s="20"/>
    </row>
    <row r="47" spans="1:22" s="45" customFormat="1" ht="15.95" customHeight="1" x14ac:dyDescent="0.2">
      <c r="A47" s="67"/>
      <c r="B47" s="65"/>
      <c r="C47" s="64"/>
      <c r="D47" s="63"/>
      <c r="E47" s="62"/>
      <c r="F47" s="57"/>
      <c r="G47" s="57"/>
      <c r="H47" s="57"/>
      <c r="I47" s="57"/>
      <c r="J47" s="57"/>
      <c r="K47" s="56"/>
      <c r="L47" s="51"/>
      <c r="M47" s="43"/>
      <c r="N47" s="19"/>
      <c r="O47" s="19"/>
      <c r="U47" s="20"/>
      <c r="V47" s="20"/>
    </row>
    <row r="48" spans="1:22" s="44" customFormat="1" ht="15.95" customHeight="1" x14ac:dyDescent="0.2">
      <c r="A48" s="67"/>
      <c r="B48" s="65"/>
      <c r="C48" s="64"/>
      <c r="D48" s="63"/>
      <c r="E48" s="62"/>
      <c r="F48" s="57"/>
      <c r="G48" s="57"/>
      <c r="H48" s="57"/>
      <c r="I48" s="57"/>
      <c r="J48" s="57"/>
      <c r="K48" s="56"/>
      <c r="L48" s="51"/>
      <c r="M48" s="43"/>
      <c r="N48" s="19"/>
      <c r="O48" s="19"/>
      <c r="U48" s="20"/>
      <c r="V48" s="20"/>
    </row>
    <row r="49" spans="1:22" ht="15.95" customHeight="1" x14ac:dyDescent="0.2">
      <c r="A49" s="67"/>
      <c r="B49" s="65"/>
      <c r="C49" s="64"/>
      <c r="D49" s="63"/>
      <c r="E49" s="62"/>
      <c r="F49" s="57"/>
      <c r="G49" s="57"/>
      <c r="H49" s="57"/>
      <c r="I49" s="57"/>
      <c r="J49" s="57"/>
      <c r="K49" s="56"/>
      <c r="L49" s="51"/>
      <c r="U49" s="20"/>
      <c r="V49" s="20"/>
    </row>
    <row r="50" spans="1:22" ht="15.95" customHeight="1" x14ac:dyDescent="0.2">
      <c r="A50" s="66"/>
      <c r="B50" s="65"/>
      <c r="C50" s="64"/>
      <c r="D50" s="63"/>
      <c r="E50" s="62"/>
      <c r="F50" s="57"/>
      <c r="G50" s="57"/>
      <c r="H50" s="57"/>
      <c r="I50" s="57"/>
      <c r="J50" s="57"/>
      <c r="K50" s="56"/>
      <c r="L50" s="51"/>
      <c r="U50" s="20"/>
      <c r="V50" s="20"/>
    </row>
    <row r="51" spans="1:22" ht="15.95" customHeight="1" x14ac:dyDescent="0.25">
      <c r="A51" s="55"/>
      <c r="B51" s="65"/>
      <c r="C51" s="64"/>
      <c r="D51" s="63"/>
      <c r="E51" s="62"/>
      <c r="F51" s="57"/>
      <c r="G51" s="57"/>
      <c r="H51" s="57"/>
      <c r="I51" s="57"/>
      <c r="J51" s="57"/>
      <c r="K51" s="56"/>
      <c r="L51" s="51"/>
      <c r="R51" s="20"/>
      <c r="S51" s="20"/>
      <c r="T51" s="20"/>
      <c r="U51" s="20"/>
      <c r="V51" s="20"/>
    </row>
    <row r="52" spans="1:22" s="44" customFormat="1" ht="15.95" customHeight="1" x14ac:dyDescent="0.2">
      <c r="A52" s="67"/>
      <c r="B52" s="65"/>
      <c r="C52" s="64"/>
      <c r="D52" s="63"/>
      <c r="E52" s="62"/>
      <c r="F52" s="57"/>
      <c r="G52" s="57"/>
      <c r="H52" s="57"/>
      <c r="I52" s="57"/>
      <c r="J52" s="57"/>
      <c r="K52" s="56"/>
      <c r="L52" s="51"/>
      <c r="M52" s="43"/>
      <c r="N52" s="19"/>
      <c r="O52" s="19"/>
      <c r="U52" s="20"/>
      <c r="V52" s="20"/>
    </row>
    <row r="53" spans="1:22" s="45" customFormat="1" ht="15.95" customHeight="1" x14ac:dyDescent="0.2">
      <c r="A53" s="67"/>
      <c r="B53" s="65"/>
      <c r="C53" s="64"/>
      <c r="D53" s="63"/>
      <c r="E53" s="62"/>
      <c r="F53" s="57"/>
      <c r="G53" s="57"/>
      <c r="H53" s="57"/>
      <c r="I53" s="57"/>
      <c r="J53" s="57"/>
      <c r="K53" s="56"/>
      <c r="L53" s="51"/>
      <c r="M53" s="43"/>
      <c r="N53" s="19"/>
      <c r="O53" s="19"/>
      <c r="U53" s="20"/>
      <c r="V53" s="20"/>
    </row>
    <row r="54" spans="1:22" s="44" customFormat="1" ht="15.95" customHeight="1" x14ac:dyDescent="0.2">
      <c r="A54" s="67"/>
      <c r="B54" s="65"/>
      <c r="C54" s="64"/>
      <c r="D54" s="63"/>
      <c r="E54" s="62"/>
      <c r="F54" s="57"/>
      <c r="G54" s="57"/>
      <c r="H54" s="57"/>
      <c r="I54" s="57"/>
      <c r="J54" s="57"/>
      <c r="K54" s="56"/>
      <c r="L54" s="51"/>
      <c r="M54" s="43"/>
      <c r="N54" s="19"/>
      <c r="O54" s="19"/>
      <c r="U54" s="20"/>
      <c r="V54" s="20"/>
    </row>
    <row r="55" spans="1:22" ht="15.95" customHeight="1" x14ac:dyDescent="0.2">
      <c r="A55" s="67"/>
      <c r="B55" s="65"/>
      <c r="C55" s="64"/>
      <c r="D55" s="63"/>
      <c r="E55" s="62"/>
      <c r="F55" s="57"/>
      <c r="G55" s="57"/>
      <c r="H55" s="57"/>
      <c r="I55" s="57"/>
      <c r="J55" s="57"/>
      <c r="K55" s="56"/>
      <c r="L55" s="51"/>
      <c r="U55" s="20"/>
      <c r="V55" s="20"/>
    </row>
    <row r="56" spans="1:22" ht="15.95" customHeight="1" x14ac:dyDescent="0.2">
      <c r="A56" s="66"/>
      <c r="B56" s="65"/>
      <c r="C56" s="64"/>
      <c r="D56" s="63"/>
      <c r="E56" s="62"/>
      <c r="F56" s="57"/>
      <c r="G56" s="57"/>
      <c r="H56" s="57"/>
      <c r="I56" s="57"/>
      <c r="J56" s="57"/>
      <c r="K56" s="56"/>
      <c r="L56" s="51"/>
      <c r="U56" s="20"/>
      <c r="V56" s="20"/>
    </row>
    <row r="57" spans="1:22" ht="15.95" customHeight="1" x14ac:dyDescent="0.25">
      <c r="A57" s="55"/>
      <c r="B57" s="65"/>
      <c r="C57" s="64"/>
      <c r="D57" s="63"/>
      <c r="E57" s="62"/>
      <c r="F57" s="57"/>
      <c r="G57" s="57"/>
      <c r="H57" s="57"/>
      <c r="I57" s="57"/>
      <c r="J57" s="57"/>
      <c r="K57" s="56"/>
      <c r="L57" s="51"/>
      <c r="U57" s="20"/>
      <c r="V57" s="20"/>
    </row>
    <row r="58" spans="1:22" ht="15.95" customHeight="1" x14ac:dyDescent="0.25">
      <c r="A58" s="55"/>
      <c r="B58" s="65"/>
      <c r="C58" s="64"/>
      <c r="D58" s="63"/>
      <c r="E58" s="62"/>
      <c r="F58" s="57"/>
      <c r="G58" s="57"/>
      <c r="H58" s="57"/>
      <c r="I58" s="57"/>
      <c r="J58" s="57"/>
      <c r="K58" s="56"/>
      <c r="L58" s="51"/>
      <c r="U58" s="20"/>
      <c r="V58" s="20"/>
    </row>
    <row r="59" spans="1:22" ht="15.95" customHeight="1" x14ac:dyDescent="0.25">
      <c r="A59" s="55"/>
      <c r="B59" s="65"/>
      <c r="C59" s="64"/>
      <c r="D59" s="63"/>
      <c r="E59" s="62"/>
      <c r="F59" s="57"/>
      <c r="G59" s="57"/>
      <c r="H59" s="57"/>
      <c r="I59" s="57"/>
      <c r="J59" s="57"/>
      <c r="K59" s="56"/>
      <c r="L59" s="51"/>
      <c r="U59" s="20"/>
      <c r="V59" s="20"/>
    </row>
    <row r="60" spans="1:22" ht="15.95" customHeight="1" x14ac:dyDescent="0.25">
      <c r="A60" s="55"/>
      <c r="B60" s="65"/>
      <c r="C60" s="64"/>
      <c r="D60" s="63"/>
      <c r="E60" s="62"/>
      <c r="F60" s="57"/>
      <c r="G60" s="57"/>
      <c r="H60" s="57"/>
      <c r="I60" s="57"/>
      <c r="J60" s="57"/>
      <c r="K60" s="56"/>
      <c r="L60" s="51"/>
      <c r="R60" s="20"/>
      <c r="S60" s="20"/>
      <c r="T60" s="20"/>
      <c r="U60" s="20"/>
      <c r="V60" s="20"/>
    </row>
    <row r="61" spans="1:22" s="44" customFormat="1" ht="15.95" customHeight="1" x14ac:dyDescent="0.2">
      <c r="A61" s="67"/>
      <c r="B61" s="65"/>
      <c r="C61" s="64"/>
      <c r="D61" s="63"/>
      <c r="E61" s="62"/>
      <c r="F61" s="57"/>
      <c r="G61" s="57"/>
      <c r="H61" s="57"/>
      <c r="I61" s="57"/>
      <c r="J61" s="57"/>
      <c r="K61" s="56"/>
      <c r="L61" s="51"/>
      <c r="M61" s="43"/>
      <c r="N61" s="19"/>
      <c r="O61" s="19"/>
      <c r="U61" s="20"/>
      <c r="V61" s="20"/>
    </row>
    <row r="62" spans="1:22" s="45" customFormat="1" ht="15.95" customHeight="1" x14ac:dyDescent="0.2">
      <c r="A62" s="67"/>
      <c r="B62" s="65"/>
      <c r="C62" s="64"/>
      <c r="D62" s="63"/>
      <c r="E62" s="62"/>
      <c r="F62" s="57"/>
      <c r="G62" s="57"/>
      <c r="H62" s="57"/>
      <c r="I62" s="57"/>
      <c r="J62" s="57"/>
      <c r="K62" s="56"/>
      <c r="L62" s="51"/>
      <c r="M62" s="43"/>
      <c r="N62" s="19"/>
      <c r="O62" s="19"/>
      <c r="U62" s="20"/>
      <c r="V62" s="20"/>
    </row>
    <row r="63" spans="1:22" s="44" customFormat="1" ht="15.95" customHeight="1" x14ac:dyDescent="0.2">
      <c r="A63" s="67"/>
      <c r="B63" s="65"/>
      <c r="C63" s="64"/>
      <c r="D63" s="63"/>
      <c r="E63" s="62"/>
      <c r="F63" s="57"/>
      <c r="G63" s="57"/>
      <c r="H63" s="57"/>
      <c r="I63" s="57"/>
      <c r="J63" s="57"/>
      <c r="K63" s="56"/>
      <c r="L63" s="51"/>
      <c r="M63" s="43"/>
      <c r="N63" s="19"/>
      <c r="O63" s="19"/>
      <c r="U63" s="20"/>
      <c r="V63" s="20"/>
    </row>
    <row r="64" spans="1:22" s="45" customFormat="1" ht="15.95" customHeight="1" x14ac:dyDescent="0.2">
      <c r="A64" s="67"/>
      <c r="B64" s="65"/>
      <c r="C64" s="64"/>
      <c r="D64" s="63"/>
      <c r="E64" s="62"/>
      <c r="F64" s="57"/>
      <c r="G64" s="57"/>
      <c r="H64" s="57"/>
      <c r="I64" s="57"/>
      <c r="J64" s="57"/>
      <c r="K64" s="56"/>
      <c r="L64" s="51"/>
      <c r="M64" s="43"/>
      <c r="N64" s="19"/>
      <c r="O64" s="19"/>
      <c r="U64" s="20"/>
      <c r="V64" s="20"/>
    </row>
    <row r="65" spans="1:22" s="44" customFormat="1" ht="15.95" customHeight="1" x14ac:dyDescent="0.2">
      <c r="A65" s="67"/>
      <c r="B65" s="65"/>
      <c r="C65" s="64"/>
      <c r="D65" s="63"/>
      <c r="E65" s="62"/>
      <c r="F65" s="57"/>
      <c r="G65" s="57"/>
      <c r="H65" s="57"/>
      <c r="I65" s="57"/>
      <c r="J65" s="57"/>
      <c r="K65" s="56"/>
      <c r="L65" s="51"/>
      <c r="M65" s="43"/>
      <c r="N65" s="19"/>
      <c r="O65" s="19"/>
      <c r="U65" s="20"/>
      <c r="V65" s="20"/>
    </row>
    <row r="66" spans="1:22" ht="15.95" customHeight="1" x14ac:dyDescent="0.2">
      <c r="A66" s="67"/>
      <c r="B66" s="65"/>
      <c r="C66" s="64"/>
      <c r="D66" s="63"/>
      <c r="E66" s="62"/>
      <c r="F66" s="57"/>
      <c r="G66" s="57"/>
      <c r="H66" s="57"/>
      <c r="I66" s="57"/>
      <c r="J66" s="57"/>
      <c r="K66" s="56"/>
      <c r="L66" s="51"/>
      <c r="U66" s="20"/>
      <c r="V66" s="20"/>
    </row>
    <row r="67" spans="1:22" ht="15.95" customHeight="1" x14ac:dyDescent="0.2">
      <c r="A67" s="66"/>
      <c r="B67" s="65"/>
      <c r="C67" s="64"/>
      <c r="D67" s="63"/>
      <c r="E67" s="62"/>
      <c r="F67" s="57"/>
      <c r="G67" s="57"/>
      <c r="H67" s="57"/>
      <c r="I67" s="57"/>
      <c r="J67" s="57"/>
      <c r="K67" s="56"/>
      <c r="L67" s="51"/>
      <c r="U67" s="20"/>
      <c r="V67" s="20"/>
    </row>
    <row r="68" spans="1:22" ht="15.95" customHeight="1" x14ac:dyDescent="0.25">
      <c r="A68" s="55"/>
      <c r="B68" s="65"/>
      <c r="C68" s="64"/>
      <c r="D68" s="63"/>
      <c r="E68" s="62"/>
      <c r="F68" s="57"/>
      <c r="G68" s="57"/>
      <c r="H68" s="57"/>
      <c r="I68" s="57"/>
      <c r="J68" s="57"/>
      <c r="K68" s="56"/>
      <c r="L68" s="51"/>
      <c r="U68" s="20"/>
      <c r="V68" s="20"/>
    </row>
    <row r="69" spans="1:22" ht="15.95" customHeight="1" x14ac:dyDescent="0.25">
      <c r="A69" s="55"/>
      <c r="B69" s="65"/>
      <c r="C69" s="64"/>
      <c r="D69" s="63"/>
      <c r="E69" s="62"/>
      <c r="F69" s="57"/>
      <c r="G69" s="57"/>
      <c r="H69" s="57"/>
      <c r="I69" s="57"/>
      <c r="J69" s="57"/>
      <c r="K69" s="56"/>
      <c r="L69" s="51"/>
      <c r="U69" s="20"/>
      <c r="V69" s="20"/>
    </row>
    <row r="70" spans="1:22" ht="15.95" customHeight="1" x14ac:dyDescent="0.25">
      <c r="A70" s="55"/>
      <c r="B70" s="65"/>
      <c r="C70" s="64"/>
      <c r="D70" s="63"/>
      <c r="E70" s="62"/>
      <c r="F70" s="57"/>
      <c r="G70" s="57"/>
      <c r="H70" s="57"/>
      <c r="I70" s="57"/>
      <c r="J70" s="57"/>
      <c r="K70" s="56"/>
      <c r="L70" s="51"/>
      <c r="U70" s="20"/>
      <c r="V70" s="20"/>
    </row>
    <row r="71" spans="1:22" ht="15.95" customHeight="1" x14ac:dyDescent="0.25">
      <c r="A71" s="55"/>
      <c r="B71" s="65"/>
      <c r="C71" s="64"/>
      <c r="D71" s="63"/>
      <c r="E71" s="62"/>
      <c r="F71" s="57"/>
      <c r="G71" s="57"/>
      <c r="H71" s="57"/>
      <c r="I71" s="57"/>
      <c r="J71" s="57"/>
      <c r="K71" s="56"/>
      <c r="L71" s="51"/>
      <c r="R71" s="20"/>
      <c r="S71" s="20"/>
      <c r="T71" s="20"/>
      <c r="U71" s="20"/>
      <c r="V71" s="20"/>
    </row>
    <row r="72" spans="1:22" s="44" customFormat="1" ht="15.95" customHeight="1" x14ac:dyDescent="0.2">
      <c r="A72" s="67"/>
      <c r="B72" s="65"/>
      <c r="C72" s="64"/>
      <c r="D72" s="63"/>
      <c r="E72" s="62"/>
      <c r="F72" s="57"/>
      <c r="G72" s="57"/>
      <c r="H72" s="57"/>
      <c r="I72" s="57"/>
      <c r="J72" s="57"/>
      <c r="K72" s="56"/>
      <c r="L72" s="51"/>
      <c r="M72" s="43"/>
      <c r="N72" s="19"/>
      <c r="O72" s="19"/>
      <c r="U72" s="20"/>
      <c r="V72" s="20"/>
    </row>
    <row r="73" spans="1:22" s="45" customFormat="1" ht="15.95" customHeight="1" x14ac:dyDescent="0.2">
      <c r="A73" s="67"/>
      <c r="B73" s="65"/>
      <c r="C73" s="64"/>
      <c r="D73" s="63"/>
      <c r="E73" s="62"/>
      <c r="F73" s="57"/>
      <c r="G73" s="57"/>
      <c r="H73" s="57"/>
      <c r="I73" s="57"/>
      <c r="J73" s="57"/>
      <c r="K73" s="56"/>
      <c r="L73" s="51"/>
      <c r="M73" s="43"/>
      <c r="N73" s="19"/>
      <c r="O73" s="19"/>
      <c r="U73" s="20"/>
      <c r="V73" s="20"/>
    </row>
    <row r="74" spans="1:22" s="44" customFormat="1" ht="15.95" customHeight="1" x14ac:dyDescent="0.2">
      <c r="A74" s="67"/>
      <c r="B74" s="65"/>
      <c r="C74" s="64"/>
      <c r="D74" s="63"/>
      <c r="E74" s="62"/>
      <c r="F74" s="57"/>
      <c r="G74" s="57"/>
      <c r="H74" s="57"/>
      <c r="I74" s="57"/>
      <c r="J74" s="57"/>
      <c r="K74" s="56"/>
      <c r="L74" s="51"/>
      <c r="M74" s="43"/>
      <c r="N74" s="19"/>
      <c r="O74" s="19"/>
      <c r="U74" s="20"/>
      <c r="V74" s="20"/>
    </row>
    <row r="75" spans="1:22" ht="15.95" customHeight="1" x14ac:dyDescent="0.2">
      <c r="A75" s="67"/>
      <c r="B75" s="65"/>
      <c r="C75" s="64"/>
      <c r="D75" s="63"/>
      <c r="E75" s="62"/>
      <c r="F75" s="57"/>
      <c r="G75" s="57"/>
      <c r="H75" s="57"/>
      <c r="I75" s="57"/>
      <c r="J75" s="57"/>
      <c r="K75" s="56"/>
      <c r="L75" s="51"/>
      <c r="U75" s="20"/>
      <c r="V75" s="20"/>
    </row>
    <row r="76" spans="1:22" ht="15.95" customHeight="1" x14ac:dyDescent="0.2">
      <c r="A76" s="66"/>
      <c r="B76" s="65"/>
      <c r="C76" s="64"/>
      <c r="D76" s="63"/>
      <c r="E76" s="62"/>
      <c r="F76" s="57"/>
      <c r="G76" s="57"/>
      <c r="H76" s="57"/>
      <c r="I76" s="57"/>
      <c r="J76" s="57"/>
      <c r="K76" s="56"/>
      <c r="L76" s="51"/>
      <c r="U76" s="20"/>
      <c r="V76" s="20"/>
    </row>
    <row r="77" spans="1:22" ht="15.95" customHeight="1" x14ac:dyDescent="0.25">
      <c r="A77" s="55"/>
      <c r="B77" s="65"/>
      <c r="C77" s="64"/>
      <c r="D77" s="63"/>
      <c r="E77" s="62"/>
      <c r="F77" s="57"/>
      <c r="G77" s="57"/>
      <c r="H77" s="57"/>
      <c r="I77" s="57"/>
      <c r="J77" s="57"/>
      <c r="K77" s="56"/>
      <c r="L77" s="51"/>
      <c r="R77" s="20"/>
      <c r="S77" s="20"/>
      <c r="T77" s="20"/>
      <c r="U77" s="20"/>
      <c r="V77" s="20"/>
    </row>
    <row r="78" spans="1:22" s="44" customFormat="1" ht="15.95" customHeight="1" x14ac:dyDescent="0.2">
      <c r="A78" s="67"/>
      <c r="B78" s="65"/>
      <c r="C78" s="64"/>
      <c r="D78" s="63"/>
      <c r="E78" s="62"/>
      <c r="F78" s="57"/>
      <c r="G78" s="57"/>
      <c r="H78" s="57"/>
      <c r="I78" s="57"/>
      <c r="J78" s="57"/>
      <c r="K78" s="56"/>
      <c r="L78" s="51"/>
      <c r="M78" s="43"/>
      <c r="N78" s="19"/>
      <c r="O78" s="19"/>
      <c r="U78" s="20"/>
      <c r="V78" s="20"/>
    </row>
    <row r="79" spans="1:22" s="45" customFormat="1" ht="15.95" customHeight="1" x14ac:dyDescent="0.2">
      <c r="A79" s="67"/>
      <c r="B79" s="65"/>
      <c r="C79" s="64"/>
      <c r="D79" s="63"/>
      <c r="E79" s="62"/>
      <c r="F79" s="57"/>
      <c r="G79" s="57"/>
      <c r="H79" s="57"/>
      <c r="I79" s="57"/>
      <c r="J79" s="57"/>
      <c r="K79" s="56"/>
      <c r="L79" s="51"/>
      <c r="M79" s="43"/>
      <c r="N79" s="19"/>
      <c r="O79" s="19"/>
      <c r="U79" s="20"/>
      <c r="V79" s="20"/>
    </row>
    <row r="80" spans="1:22" s="44" customFormat="1" ht="15.95" customHeight="1" x14ac:dyDescent="0.2">
      <c r="A80" s="67"/>
      <c r="B80" s="65"/>
      <c r="C80" s="64"/>
      <c r="D80" s="63"/>
      <c r="E80" s="62"/>
      <c r="F80" s="57"/>
      <c r="G80" s="57"/>
      <c r="H80" s="57"/>
      <c r="I80" s="57"/>
      <c r="J80" s="57"/>
      <c r="K80" s="56"/>
      <c r="L80" s="51"/>
      <c r="M80" s="43"/>
      <c r="N80" s="19"/>
      <c r="O80" s="19"/>
      <c r="U80" s="20"/>
      <c r="V80" s="20"/>
    </row>
    <row r="81" spans="1:22" ht="15.95" customHeight="1" x14ac:dyDescent="0.2">
      <c r="A81" s="67"/>
      <c r="B81" s="65"/>
      <c r="C81" s="64"/>
      <c r="D81" s="63"/>
      <c r="E81" s="62"/>
      <c r="F81" s="57"/>
      <c r="G81" s="57"/>
      <c r="H81" s="57"/>
      <c r="I81" s="57"/>
      <c r="J81" s="57"/>
      <c r="K81" s="56"/>
      <c r="L81" s="51"/>
      <c r="U81" s="20"/>
      <c r="V81" s="20"/>
    </row>
    <row r="82" spans="1:22" ht="15.95" customHeight="1" x14ac:dyDescent="0.2">
      <c r="A82" s="66"/>
      <c r="B82" s="65"/>
      <c r="C82" s="64"/>
      <c r="D82" s="63"/>
      <c r="E82" s="62"/>
      <c r="F82" s="57"/>
      <c r="G82" s="57"/>
      <c r="H82" s="57"/>
      <c r="I82" s="57"/>
      <c r="J82" s="57"/>
      <c r="K82" s="56"/>
      <c r="L82" s="51"/>
      <c r="U82" s="20"/>
      <c r="V82" s="20"/>
    </row>
    <row r="83" spans="1:22" ht="15.95" customHeight="1" x14ac:dyDescent="0.25">
      <c r="A83" s="55"/>
      <c r="B83" s="65"/>
      <c r="C83" s="64"/>
      <c r="D83" s="63"/>
      <c r="E83" s="62"/>
      <c r="F83" s="57"/>
      <c r="G83" s="57"/>
      <c r="H83" s="57"/>
      <c r="I83" s="57"/>
      <c r="J83" s="57"/>
      <c r="K83" s="56"/>
      <c r="L83" s="51"/>
      <c r="U83" s="20"/>
      <c r="V83" s="20"/>
    </row>
    <row r="84" spans="1:22" ht="15.95" customHeight="1" x14ac:dyDescent="0.25">
      <c r="A84" s="55"/>
      <c r="B84" s="65"/>
      <c r="C84" s="64"/>
      <c r="D84" s="63"/>
      <c r="E84" s="62"/>
      <c r="F84" s="57"/>
      <c r="G84" s="57"/>
      <c r="H84" s="57"/>
      <c r="I84" s="57"/>
      <c r="J84" s="57"/>
      <c r="K84" s="56"/>
      <c r="L84" s="51"/>
      <c r="U84" s="20"/>
      <c r="V84" s="20"/>
    </row>
    <row r="85" spans="1:22" ht="15.95" customHeight="1" x14ac:dyDescent="0.25">
      <c r="A85" s="55"/>
      <c r="B85" s="65"/>
      <c r="C85" s="64"/>
      <c r="D85" s="63"/>
      <c r="E85" s="62"/>
      <c r="F85" s="57"/>
      <c r="G85" s="57"/>
      <c r="H85" s="57"/>
      <c r="I85" s="57"/>
      <c r="J85" s="57"/>
      <c r="K85" s="56"/>
      <c r="L85" s="51"/>
      <c r="U85" s="20"/>
      <c r="V85" s="20"/>
    </row>
    <row r="86" spans="1:22" ht="15.95" customHeight="1" x14ac:dyDescent="0.25">
      <c r="A86" s="55"/>
      <c r="B86" s="65"/>
      <c r="C86" s="64"/>
      <c r="D86" s="63"/>
      <c r="E86" s="62"/>
      <c r="F86" s="57"/>
      <c r="G86" s="57"/>
      <c r="H86" s="57"/>
      <c r="I86" s="57"/>
      <c r="J86" s="57"/>
      <c r="K86" s="56"/>
      <c r="L86" s="51"/>
      <c r="R86" s="20"/>
      <c r="S86" s="20"/>
      <c r="T86" s="20"/>
      <c r="U86" s="20"/>
      <c r="V86" s="20"/>
    </row>
    <row r="87" spans="1:22" s="44" customFormat="1" ht="15.95" customHeight="1" x14ac:dyDescent="0.2">
      <c r="A87" s="67"/>
      <c r="B87" s="65"/>
      <c r="C87" s="64"/>
      <c r="D87" s="63"/>
      <c r="E87" s="62"/>
      <c r="F87" s="57"/>
      <c r="G87" s="57"/>
      <c r="H87" s="57"/>
      <c r="I87" s="57"/>
      <c r="J87" s="57"/>
      <c r="K87" s="56"/>
      <c r="L87" s="51"/>
      <c r="M87" s="43"/>
      <c r="N87" s="19"/>
      <c r="O87" s="19"/>
      <c r="U87" s="20"/>
      <c r="V87" s="20"/>
    </row>
    <row r="88" spans="1:22" s="45" customFormat="1" ht="15.95" customHeight="1" x14ac:dyDescent="0.2">
      <c r="A88" s="67"/>
      <c r="B88" s="65"/>
      <c r="C88" s="64"/>
      <c r="D88" s="63"/>
      <c r="E88" s="62"/>
      <c r="F88" s="57"/>
      <c r="G88" s="57"/>
      <c r="H88" s="57"/>
      <c r="I88" s="57"/>
      <c r="J88" s="57"/>
      <c r="K88" s="56"/>
      <c r="L88" s="51"/>
      <c r="M88" s="43"/>
      <c r="N88" s="19"/>
      <c r="O88" s="19"/>
      <c r="U88" s="20"/>
      <c r="V88" s="20"/>
    </row>
    <row r="89" spans="1:22" s="44" customFormat="1" ht="15.95" customHeight="1" x14ac:dyDescent="0.2">
      <c r="A89" s="67"/>
      <c r="B89" s="65"/>
      <c r="C89" s="64"/>
      <c r="D89" s="63"/>
      <c r="E89" s="62"/>
      <c r="F89" s="57"/>
      <c r="G89" s="57"/>
      <c r="H89" s="57"/>
      <c r="I89" s="57"/>
      <c r="J89" s="57"/>
      <c r="K89" s="56"/>
      <c r="L89" s="51"/>
      <c r="M89" s="43"/>
      <c r="N89" s="19"/>
      <c r="O89" s="19"/>
      <c r="U89" s="20"/>
      <c r="V89" s="20"/>
    </row>
    <row r="90" spans="1:22" ht="15.95" customHeight="1" x14ac:dyDescent="0.2">
      <c r="A90" s="67"/>
      <c r="B90" s="65"/>
      <c r="C90" s="64"/>
      <c r="D90" s="63"/>
      <c r="E90" s="62"/>
      <c r="F90" s="57"/>
      <c r="G90" s="57"/>
      <c r="H90" s="57"/>
      <c r="I90" s="57"/>
      <c r="J90" s="57"/>
      <c r="K90" s="56"/>
      <c r="L90" s="51"/>
      <c r="U90" s="20"/>
      <c r="V90" s="20"/>
    </row>
    <row r="91" spans="1:22" ht="15.95" customHeight="1" x14ac:dyDescent="0.2">
      <c r="A91" s="66"/>
      <c r="B91" s="65"/>
      <c r="C91" s="64"/>
      <c r="D91" s="63"/>
      <c r="E91" s="62"/>
      <c r="F91" s="57"/>
      <c r="G91" s="57"/>
      <c r="H91" s="57"/>
      <c r="I91" s="57"/>
      <c r="J91" s="57"/>
      <c r="K91" s="56"/>
      <c r="L91" s="51"/>
      <c r="U91" s="20"/>
      <c r="V91" s="20"/>
    </row>
    <row r="92" spans="1:22" ht="15.95" customHeight="1" x14ac:dyDescent="0.25">
      <c r="A92" s="55"/>
      <c r="B92" s="65"/>
      <c r="C92" s="64"/>
      <c r="D92" s="63"/>
      <c r="E92" s="62"/>
      <c r="F92" s="57"/>
      <c r="G92" s="57"/>
      <c r="H92" s="57"/>
      <c r="I92" s="57"/>
      <c r="J92" s="57"/>
      <c r="K92" s="56"/>
      <c r="L92" s="51"/>
      <c r="U92" s="20"/>
      <c r="V92" s="20"/>
    </row>
    <row r="93" spans="1:22" ht="15.95" customHeight="1" x14ac:dyDescent="0.25">
      <c r="A93" s="55"/>
      <c r="B93" s="65"/>
      <c r="C93" s="64"/>
      <c r="D93" s="63"/>
      <c r="E93" s="62"/>
      <c r="F93" s="57"/>
      <c r="G93" s="57"/>
      <c r="H93" s="57"/>
      <c r="I93" s="57"/>
      <c r="J93" s="57"/>
      <c r="K93" s="56"/>
      <c r="L93" s="51"/>
      <c r="U93" s="20"/>
      <c r="V93" s="20"/>
    </row>
    <row r="94" spans="1:22" ht="15.95" customHeight="1" thickBot="1" x14ac:dyDescent="0.3">
      <c r="A94" s="55"/>
      <c r="B94" s="61"/>
      <c r="C94" s="60"/>
      <c r="D94" s="59"/>
      <c r="E94" s="58"/>
      <c r="F94" s="57"/>
      <c r="G94" s="57"/>
      <c r="H94" s="57"/>
      <c r="I94" s="57"/>
      <c r="J94" s="57"/>
      <c r="K94" s="56"/>
      <c r="L94" s="51"/>
      <c r="U94" s="20"/>
      <c r="V94" s="20"/>
    </row>
    <row r="95" spans="1:22" ht="15.95" customHeight="1" x14ac:dyDescent="0.25">
      <c r="A95" s="55"/>
      <c r="B95" s="54"/>
      <c r="C95" s="54"/>
      <c r="D95" s="54"/>
      <c r="E95" s="54"/>
      <c r="F95" s="54"/>
      <c r="G95" s="57"/>
      <c r="H95" s="57"/>
      <c r="I95" s="57"/>
      <c r="J95" s="57"/>
      <c r="K95" s="56"/>
      <c r="L95" s="51"/>
      <c r="U95" s="20"/>
      <c r="V95" s="20"/>
    </row>
    <row r="96" spans="1:22" ht="15.95" customHeight="1" x14ac:dyDescent="0.25">
      <c r="A96" s="55"/>
      <c r="B96" s="54"/>
      <c r="C96" s="54"/>
      <c r="D96" s="54"/>
      <c r="E96" s="54"/>
      <c r="F96" s="54"/>
      <c r="G96" s="57"/>
      <c r="H96" s="57"/>
      <c r="I96" s="57"/>
      <c r="J96" s="57"/>
      <c r="K96" s="56"/>
      <c r="L96" s="51"/>
      <c r="U96" s="20"/>
      <c r="V96" s="20"/>
    </row>
    <row r="97" spans="1:22" ht="15" x14ac:dyDescent="0.25">
      <c r="A97" s="55"/>
      <c r="B97" s="54"/>
      <c r="C97" s="54"/>
      <c r="D97" s="54"/>
      <c r="E97" s="54"/>
      <c r="F97" s="54"/>
      <c r="G97" s="54"/>
      <c r="H97" s="54"/>
      <c r="I97" s="54"/>
      <c r="J97" s="54"/>
      <c r="K97" s="53"/>
      <c r="L97" s="51"/>
      <c r="M97" s="19"/>
      <c r="O97" s="20"/>
      <c r="R97" s="20"/>
      <c r="S97" s="20"/>
      <c r="T97" s="20"/>
      <c r="U97" s="20"/>
      <c r="V97" s="20"/>
    </row>
    <row r="98" spans="1:22" ht="15" customHeight="1" x14ac:dyDescent="0.2">
      <c r="B98" s="47"/>
      <c r="C98" s="47"/>
      <c r="D98" s="47"/>
      <c r="E98" s="47"/>
      <c r="F98" s="48"/>
      <c r="G98" s="47"/>
      <c r="H98" s="47"/>
      <c r="I98" s="47"/>
      <c r="J98" s="47"/>
      <c r="K98" s="47"/>
      <c r="T98" s="20"/>
      <c r="U98" s="20"/>
      <c r="V98" s="20"/>
    </row>
    <row r="99" spans="1:22" ht="15" customHeight="1" x14ac:dyDescent="0.2">
      <c r="B99" s="47"/>
      <c r="C99" s="47"/>
      <c r="D99" s="47"/>
      <c r="E99" s="47"/>
      <c r="F99" s="47"/>
      <c r="G99" s="47"/>
      <c r="H99" s="47"/>
      <c r="I99" s="47"/>
      <c r="J99" s="47"/>
      <c r="K99" s="47"/>
    </row>
    <row r="100" spans="1:22" ht="15" customHeight="1" x14ac:dyDescent="0.2"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51"/>
      <c r="M100" s="20"/>
      <c r="N100" s="20"/>
      <c r="O100" s="20"/>
    </row>
    <row r="101" spans="1:22" x14ac:dyDescent="0.2">
      <c r="B101" s="47"/>
      <c r="C101" s="47"/>
      <c r="D101" s="48"/>
      <c r="E101" s="48"/>
      <c r="F101" s="47"/>
      <c r="G101" s="47"/>
      <c r="H101" s="47"/>
      <c r="I101" s="47"/>
      <c r="J101" s="47"/>
      <c r="K101" s="47"/>
      <c r="L101" s="51"/>
      <c r="M101" s="19"/>
      <c r="O101" s="20"/>
    </row>
    <row r="102" spans="1:22" x14ac:dyDescent="0.2">
      <c r="B102" s="47"/>
      <c r="C102" s="47"/>
      <c r="D102" s="52"/>
      <c r="E102" s="52"/>
      <c r="F102" s="47"/>
      <c r="G102" s="47"/>
      <c r="H102" s="47"/>
      <c r="I102" s="47"/>
      <c r="J102" s="47"/>
      <c r="K102" s="47"/>
      <c r="L102" s="51"/>
      <c r="M102" s="19"/>
      <c r="O102" s="20"/>
    </row>
    <row r="103" spans="1:22" x14ac:dyDescent="0.2">
      <c r="B103" s="47"/>
      <c r="C103" s="47"/>
      <c r="D103" s="50"/>
      <c r="E103" s="50"/>
      <c r="F103" s="47"/>
      <c r="G103" s="47"/>
      <c r="H103" s="47"/>
      <c r="I103" s="47"/>
      <c r="J103" s="47"/>
      <c r="K103" s="47"/>
      <c r="L103" s="51"/>
      <c r="M103" s="19"/>
      <c r="O103" s="20"/>
    </row>
    <row r="104" spans="1:22" x14ac:dyDescent="0.2">
      <c r="B104" s="47"/>
      <c r="C104" s="47"/>
      <c r="D104" s="50"/>
      <c r="E104" s="50"/>
      <c r="F104" s="47"/>
      <c r="G104" s="47"/>
      <c r="H104" s="47"/>
      <c r="I104" s="47"/>
      <c r="J104" s="47"/>
      <c r="K104" s="47"/>
      <c r="O104" s="20"/>
    </row>
    <row r="105" spans="1:22" x14ac:dyDescent="0.2">
      <c r="B105" s="47"/>
      <c r="C105" s="47"/>
      <c r="D105" s="49"/>
      <c r="E105" s="49"/>
      <c r="F105" s="48"/>
      <c r="G105" s="47"/>
      <c r="H105" s="47"/>
      <c r="I105" s="47"/>
      <c r="J105" s="47"/>
      <c r="K105" s="47"/>
      <c r="O105" s="20"/>
    </row>
    <row r="106" spans="1:22" x14ac:dyDescent="0.2">
      <c r="B106" s="47"/>
      <c r="C106" s="47"/>
      <c r="D106" s="47"/>
      <c r="E106" s="47"/>
      <c r="F106" s="48"/>
      <c r="G106" s="47"/>
      <c r="H106" s="47"/>
      <c r="I106" s="47"/>
      <c r="J106" s="47"/>
      <c r="K106" s="47"/>
      <c r="O106" s="20"/>
    </row>
    <row r="107" spans="1:22" x14ac:dyDescent="0.2">
      <c r="D107" s="19"/>
      <c r="E107" s="19"/>
      <c r="F107" s="20"/>
      <c r="M107" s="19"/>
      <c r="N107" s="43"/>
      <c r="O107" s="20"/>
    </row>
    <row r="108" spans="1:22" x14ac:dyDescent="0.2">
      <c r="B108" s="46"/>
      <c r="C108" s="46"/>
      <c r="D108" s="19"/>
      <c r="E108" s="19"/>
      <c r="F108" s="20"/>
      <c r="G108" s="46"/>
      <c r="H108" s="46"/>
      <c r="I108" s="46"/>
      <c r="J108" s="46"/>
      <c r="K108" s="46"/>
      <c r="M108" s="19"/>
      <c r="N108" s="43"/>
      <c r="O108" s="20"/>
    </row>
    <row r="109" spans="1:22" ht="15" x14ac:dyDescent="0.2">
      <c r="B109" s="45"/>
      <c r="C109" s="45"/>
      <c r="D109" s="19"/>
      <c r="E109" s="19"/>
      <c r="F109" s="20"/>
      <c r="G109" s="45"/>
      <c r="H109" s="45"/>
      <c r="I109" s="45"/>
      <c r="J109" s="45"/>
      <c r="K109" s="45"/>
      <c r="M109" s="19"/>
      <c r="N109" s="43"/>
      <c r="O109" s="20"/>
    </row>
    <row r="110" spans="1:22" x14ac:dyDescent="0.2">
      <c r="B110" s="44"/>
      <c r="C110" s="44"/>
      <c r="D110" s="19"/>
      <c r="E110" s="19"/>
      <c r="F110" s="20"/>
      <c r="G110" s="44"/>
      <c r="H110" s="44"/>
      <c r="I110" s="44"/>
      <c r="J110" s="44"/>
      <c r="K110" s="44"/>
      <c r="M110" s="19"/>
      <c r="N110" s="43"/>
      <c r="O110" s="20"/>
    </row>
    <row r="111" spans="1:22" x14ac:dyDescent="0.2">
      <c r="D111" s="19"/>
      <c r="E111" s="19"/>
      <c r="F111" s="20"/>
      <c r="M111" s="19"/>
      <c r="N111" s="43"/>
      <c r="O111" s="20"/>
    </row>
    <row r="112" spans="1:22" ht="15" customHeight="1" x14ac:dyDescent="0.2">
      <c r="D112" s="19"/>
      <c r="E112" s="19"/>
      <c r="F112" s="20"/>
      <c r="M112" s="19"/>
      <c r="N112" s="43"/>
      <c r="O112" s="20"/>
    </row>
    <row r="113" spans="4:15" x14ac:dyDescent="0.2">
      <c r="D113" s="19"/>
      <c r="E113" s="19"/>
      <c r="F113" s="20"/>
      <c r="M113" s="19"/>
      <c r="N113" s="43"/>
      <c r="O113" s="20"/>
    </row>
    <row r="114" spans="4:15" x14ac:dyDescent="0.2">
      <c r="D114" s="19"/>
      <c r="E114" s="19"/>
      <c r="F114" s="20"/>
      <c r="M114" s="19"/>
      <c r="O114" s="20"/>
    </row>
    <row r="115" spans="4:15" x14ac:dyDescent="0.2">
      <c r="D115" s="19"/>
      <c r="E115" s="19"/>
      <c r="F115" s="20"/>
      <c r="M115" s="19"/>
      <c r="O115" s="20"/>
    </row>
    <row r="116" spans="4:15" x14ac:dyDescent="0.2">
      <c r="M116" s="19"/>
      <c r="O116" s="20"/>
    </row>
    <row r="117" spans="4:15" x14ac:dyDescent="0.2">
      <c r="M117" s="19"/>
      <c r="O117" s="20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 codeName="Sheet9">
    <pageSetUpPr fitToPage="1"/>
  </sheetPr>
  <dimension ref="A1:V117"/>
  <sheetViews>
    <sheetView showGridLines="0" showRuler="0" zoomScale="71" zoomScaleNormal="120" workbookViewId="0">
      <selection activeCell="H7" sqref="H7"/>
    </sheetView>
  </sheetViews>
  <sheetFormatPr defaultColWidth="8.85546875" defaultRowHeight="14.25" x14ac:dyDescent="0.2"/>
  <cols>
    <col min="1" max="1" width="5" style="19" customWidth="1"/>
    <col min="2" max="2" width="20.140625" style="19" customWidth="1"/>
    <col min="3" max="3" width="27.140625" style="19" customWidth="1"/>
    <col min="4" max="4" width="12.85546875" style="43" customWidth="1"/>
    <col min="5" max="5" width="23" style="43" customWidth="1"/>
    <col min="6" max="6" width="14.85546875" style="19" customWidth="1"/>
    <col min="7" max="7" width="12.85546875" style="19" customWidth="1"/>
    <col min="8" max="8" width="13.7109375" style="19" customWidth="1"/>
    <col min="9" max="9" width="7.7109375" style="19" customWidth="1"/>
    <col min="10" max="10" width="35.85546875" style="19" customWidth="1"/>
    <col min="11" max="11" width="6.28515625" style="19" customWidth="1"/>
    <col min="12" max="12" width="15" style="43" customWidth="1"/>
    <col min="13" max="13" width="11" style="43" customWidth="1"/>
    <col min="14" max="15" width="10.140625" style="19" bestFit="1" customWidth="1"/>
    <col min="16" max="16" width="14.140625" style="19" bestFit="1" customWidth="1"/>
    <col min="17" max="18" width="11.140625" style="19" bestFit="1" customWidth="1"/>
    <col min="19" max="19" width="10.140625" style="19" bestFit="1" customWidth="1"/>
    <col min="20" max="16384" width="8.85546875" style="19"/>
  </cols>
  <sheetData>
    <row r="1" spans="1:22" s="20" customFormat="1" ht="45.75" x14ac:dyDescent="0.2">
      <c r="A1" s="134" t="str">
        <f ca="1">IF(F4="","CLASS GPA TRACKER",F4&amp;": "&amp;C6)</f>
        <v>CHE102: A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2" ht="20.25" x14ac:dyDescent="0.3">
      <c r="A2" s="135" t="s">
        <v>133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51"/>
      <c r="U2" s="20"/>
      <c r="V2" s="20"/>
    </row>
    <row r="3" spans="1:22" s="46" customFormat="1" ht="18" customHeight="1" x14ac:dyDescent="0.2">
      <c r="A3" s="67"/>
      <c r="B3" s="95"/>
      <c r="C3" s="95"/>
      <c r="D3" s="96"/>
      <c r="E3" s="96"/>
      <c r="F3" s="95"/>
      <c r="G3" s="95"/>
      <c r="H3" s="95"/>
      <c r="I3" s="95"/>
      <c r="J3" s="95"/>
      <c r="K3" s="94"/>
      <c r="L3" s="51"/>
      <c r="M3" s="51"/>
      <c r="N3" s="20"/>
    </row>
    <row r="4" spans="1:22" ht="15.95" customHeight="1" thickBot="1" x14ac:dyDescent="0.3">
      <c r="A4" s="55"/>
      <c r="B4" s="136" t="s">
        <v>132</v>
      </c>
      <c r="C4" s="136"/>
      <c r="D4" s="57"/>
      <c r="E4" s="93" t="s">
        <v>131</v>
      </c>
      <c r="F4" s="92" t="str" cm="1">
        <f t="array" aca="1" ref="F4" ca="1">MID(CELL("filename",A1),FIND("]",CELL("filename",A1))+1,255)</f>
        <v>CHE102</v>
      </c>
      <c r="G4" s="57"/>
      <c r="H4" s="137" t="s">
        <v>130</v>
      </c>
      <c r="I4" s="54"/>
      <c r="J4" s="84"/>
      <c r="K4" s="56"/>
      <c r="L4" s="51"/>
      <c r="R4" s="20"/>
      <c r="S4" s="20"/>
      <c r="T4" s="20"/>
      <c r="U4" s="20"/>
      <c r="V4" s="20"/>
    </row>
    <row r="5" spans="1:22" ht="15.95" customHeight="1" x14ac:dyDescent="0.25">
      <c r="A5" s="55"/>
      <c r="B5" s="74" t="s">
        <v>129</v>
      </c>
      <c r="C5" s="90">
        <v>3.9</v>
      </c>
      <c r="D5" s="57"/>
      <c r="E5" s="104" t="s">
        <v>137</v>
      </c>
      <c r="F5" s="105">
        <v>0.125</v>
      </c>
      <c r="G5" s="57"/>
      <c r="H5" s="137"/>
      <c r="I5" s="54"/>
      <c r="J5" s="139" t="s">
        <v>127</v>
      </c>
      <c r="K5" s="56"/>
      <c r="L5" s="51"/>
      <c r="R5" s="20"/>
      <c r="S5" s="20"/>
      <c r="T5" s="20"/>
      <c r="U5" s="20"/>
      <c r="V5" s="20"/>
    </row>
    <row r="6" spans="1:22" ht="15.95" customHeight="1" thickBot="1" x14ac:dyDescent="0.3">
      <c r="A6" s="55"/>
      <c r="B6" s="74" t="s">
        <v>126</v>
      </c>
      <c r="C6" s="90" t="s">
        <v>136</v>
      </c>
      <c r="D6" s="57"/>
      <c r="E6" s="89" t="s">
        <v>125</v>
      </c>
      <c r="F6" s="88">
        <v>1</v>
      </c>
      <c r="G6" s="57"/>
      <c r="H6" s="138"/>
      <c r="I6" s="54"/>
      <c r="J6" s="140"/>
      <c r="K6" s="56"/>
      <c r="L6" s="51"/>
      <c r="R6" s="20"/>
      <c r="S6" s="20"/>
      <c r="T6" s="20"/>
      <c r="U6" s="20"/>
      <c r="V6" s="20"/>
    </row>
    <row r="7" spans="1:22" ht="15.95" customHeight="1" thickBot="1" x14ac:dyDescent="0.3">
      <c r="A7" s="55"/>
      <c r="B7" s="74" t="s">
        <v>124</v>
      </c>
      <c r="C7" s="75">
        <f>C5*F5</f>
        <v>0.48749999999999999</v>
      </c>
      <c r="D7" s="57"/>
      <c r="E7" s="57"/>
      <c r="F7" s="54"/>
      <c r="G7" s="57"/>
      <c r="H7" s="87" t="s">
        <v>123</v>
      </c>
      <c r="I7" s="54"/>
      <c r="J7" s="141"/>
      <c r="K7" s="56"/>
      <c r="L7" s="51"/>
      <c r="R7" s="20"/>
      <c r="S7" s="20"/>
      <c r="T7" s="20"/>
      <c r="U7" s="20"/>
      <c r="V7" s="20"/>
    </row>
    <row r="8" spans="1:22" ht="15.95" customHeight="1" x14ac:dyDescent="0.25">
      <c r="A8" s="55"/>
      <c r="B8" s="54"/>
      <c r="C8" s="54"/>
      <c r="D8" s="57"/>
      <c r="E8" s="57"/>
      <c r="F8" s="54"/>
      <c r="G8" s="57"/>
      <c r="H8" s="54"/>
      <c r="I8" s="54"/>
      <c r="J8" s="84"/>
      <c r="K8" s="56"/>
      <c r="L8" s="51"/>
      <c r="R8" s="20"/>
      <c r="S8" s="20"/>
      <c r="T8" s="20"/>
      <c r="U8" s="20"/>
      <c r="V8" s="20"/>
    </row>
    <row r="9" spans="1:22" ht="15" customHeight="1" x14ac:dyDescent="0.25">
      <c r="A9" s="55"/>
      <c r="B9" s="136" t="s">
        <v>122</v>
      </c>
      <c r="C9" s="136"/>
      <c r="D9" s="54"/>
      <c r="E9" s="136" t="s">
        <v>121</v>
      </c>
      <c r="F9" s="136"/>
      <c r="G9" s="136"/>
      <c r="H9" s="136"/>
      <c r="I9" s="57"/>
      <c r="J9" s="84"/>
      <c r="K9" s="53"/>
      <c r="L9" s="51"/>
      <c r="T9" s="20"/>
      <c r="U9" s="20"/>
      <c r="V9" s="20"/>
    </row>
    <row r="10" spans="1:22" ht="32.1" customHeight="1" thickBot="1" x14ac:dyDescent="0.3">
      <c r="A10" s="55"/>
      <c r="B10" s="73" t="s">
        <v>114</v>
      </c>
      <c r="C10" s="86" t="s">
        <v>120</v>
      </c>
      <c r="D10" s="54"/>
      <c r="E10" s="73" t="s">
        <v>114</v>
      </c>
      <c r="F10" s="86" t="s">
        <v>119</v>
      </c>
      <c r="G10" s="72" t="s">
        <v>118</v>
      </c>
      <c r="H10" s="72" t="s">
        <v>117</v>
      </c>
      <c r="I10" s="57"/>
      <c r="J10" s="84"/>
      <c r="K10" s="53"/>
      <c r="L10" s="51"/>
      <c r="T10" s="20"/>
      <c r="U10" s="20"/>
      <c r="V10" s="20"/>
    </row>
    <row r="11" spans="1:22" s="46" customFormat="1" ht="15.95" customHeight="1" x14ac:dyDescent="0.2">
      <c r="A11" s="67"/>
      <c r="B11" s="102" t="s">
        <v>107</v>
      </c>
      <c r="C11" s="101">
        <v>0.1</v>
      </c>
      <c r="D11" s="54"/>
      <c r="E11" s="81" t="str">
        <f t="shared" ref="E11:E20" si="0">IF(B11="","",B11)</f>
        <v>Class Exercises</v>
      </c>
      <c r="F11" s="80">
        <f t="shared" ref="F11:F20" si="1">IF( IF(E11&lt;&gt;"",COUNTIF($B$25:$B$94,E11),"") = 0,"", IF(E11&lt;&gt;"",COUNTIF($B$25:$B$94,E11),""))</f>
        <v>4</v>
      </c>
      <c r="G11" s="79">
        <f t="shared" ref="G11:G20" si="2">IFERROR( IF(F11&lt;&gt;"",AVERAGEIFS($E$25:$E$94,$B$25:$B$94, E11),""),"")</f>
        <v>0.9</v>
      </c>
      <c r="H11" s="79">
        <f t="shared" ref="H11:H20" si="3">IFERROR(G11*C11,"")</f>
        <v>9.0000000000000011E-2</v>
      </c>
      <c r="I11" s="57"/>
      <c r="J11" s="84"/>
      <c r="K11" s="56"/>
      <c r="L11" s="19"/>
    </row>
    <row r="12" spans="1:22" s="20" customFormat="1" ht="15" customHeight="1" x14ac:dyDescent="0.2">
      <c r="A12" s="67"/>
      <c r="B12" s="100" t="s">
        <v>101</v>
      </c>
      <c r="C12" s="99">
        <v>0.1</v>
      </c>
      <c r="D12" s="54"/>
      <c r="E12" s="81" t="str">
        <f t="shared" si="0"/>
        <v>Homework</v>
      </c>
      <c r="F12" s="80">
        <f t="shared" si="1"/>
        <v>4</v>
      </c>
      <c r="G12" s="79">
        <f t="shared" si="2"/>
        <v>0.9</v>
      </c>
      <c r="H12" s="79">
        <f t="shared" si="3"/>
        <v>9.0000000000000011E-2</v>
      </c>
      <c r="I12" s="57"/>
      <c r="J12" s="84"/>
      <c r="K12" s="56"/>
      <c r="L12" s="19"/>
    </row>
    <row r="13" spans="1:22" s="20" customFormat="1" ht="15.95" customHeight="1" x14ac:dyDescent="0.2">
      <c r="A13" s="67"/>
      <c r="B13" s="100" t="s">
        <v>99</v>
      </c>
      <c r="C13" s="99">
        <v>0.25</v>
      </c>
      <c r="D13" s="54"/>
      <c r="E13" s="81" t="str">
        <f t="shared" si="0"/>
        <v>Mid Term</v>
      </c>
      <c r="F13" s="80">
        <f t="shared" si="1"/>
        <v>1</v>
      </c>
      <c r="G13" s="79">
        <f t="shared" si="2"/>
        <v>0.75</v>
      </c>
      <c r="H13" s="79">
        <f t="shared" si="3"/>
        <v>0.1875</v>
      </c>
      <c r="I13" s="57"/>
      <c r="J13" s="84"/>
      <c r="K13" s="56"/>
      <c r="L13" s="19"/>
      <c r="M13" s="19"/>
    </row>
    <row r="14" spans="1:22" s="20" customFormat="1" ht="15.95" customHeight="1" x14ac:dyDescent="0.2">
      <c r="A14" s="67"/>
      <c r="B14" s="100" t="s">
        <v>96</v>
      </c>
      <c r="C14" s="99">
        <v>0.2</v>
      </c>
      <c r="D14" s="54"/>
      <c r="E14" s="81" t="str">
        <f t="shared" si="0"/>
        <v>Projects</v>
      </c>
      <c r="F14" s="80">
        <f t="shared" si="1"/>
        <v>1</v>
      </c>
      <c r="G14" s="79">
        <f t="shared" si="2"/>
        <v>0.9</v>
      </c>
      <c r="H14" s="79">
        <f t="shared" si="3"/>
        <v>0.18000000000000002</v>
      </c>
      <c r="I14" s="57"/>
      <c r="J14" s="84"/>
      <c r="K14" s="56"/>
      <c r="L14" s="19"/>
      <c r="M14" s="19"/>
    </row>
    <row r="15" spans="1:22" s="20" customFormat="1" ht="15.95" customHeight="1" x14ac:dyDescent="0.2">
      <c r="A15" s="67"/>
      <c r="B15" s="100" t="s">
        <v>98</v>
      </c>
      <c r="C15" s="99">
        <v>0.35</v>
      </c>
      <c r="D15" s="54"/>
      <c r="E15" s="81" t="str">
        <f t="shared" si="0"/>
        <v>Final Exam</v>
      </c>
      <c r="F15" s="80">
        <f t="shared" si="1"/>
        <v>1</v>
      </c>
      <c r="G15" s="79">
        <f t="shared" si="2"/>
        <v>0.88</v>
      </c>
      <c r="H15" s="79">
        <f t="shared" si="3"/>
        <v>0.308</v>
      </c>
      <c r="I15" s="57"/>
      <c r="J15" s="84"/>
      <c r="K15" s="56"/>
      <c r="L15" s="43"/>
      <c r="M15" s="43"/>
    </row>
    <row r="16" spans="1:22" s="20" customFormat="1" ht="15.95" customHeight="1" x14ac:dyDescent="0.2">
      <c r="A16" s="67"/>
      <c r="B16" s="100"/>
      <c r="C16" s="99">
        <v>0</v>
      </c>
      <c r="D16" s="54"/>
      <c r="E16" s="81" t="str">
        <f t="shared" si="0"/>
        <v/>
      </c>
      <c r="F16" s="80" t="str">
        <f t="shared" si="1"/>
        <v/>
      </c>
      <c r="G16" s="79" t="str">
        <f t="shared" si="2"/>
        <v/>
      </c>
      <c r="H16" s="79" t="str">
        <f t="shared" si="3"/>
        <v/>
      </c>
      <c r="I16" s="57"/>
      <c r="J16" s="57"/>
      <c r="K16" s="56"/>
      <c r="L16" s="51"/>
      <c r="M16" s="43"/>
    </row>
    <row r="17" spans="1:22" s="20" customFormat="1" ht="15.95" customHeight="1" x14ac:dyDescent="0.2">
      <c r="A17" s="67"/>
      <c r="B17" s="100"/>
      <c r="C17" s="99">
        <v>0</v>
      </c>
      <c r="D17" s="54"/>
      <c r="E17" s="81" t="str">
        <f t="shared" si="0"/>
        <v/>
      </c>
      <c r="F17" s="80" t="str">
        <f t="shared" si="1"/>
        <v/>
      </c>
      <c r="G17" s="79" t="str">
        <f t="shared" si="2"/>
        <v/>
      </c>
      <c r="H17" s="79" t="str">
        <f t="shared" si="3"/>
        <v/>
      </c>
      <c r="I17" s="57"/>
      <c r="J17" s="57"/>
      <c r="K17" s="56"/>
      <c r="L17" s="51"/>
      <c r="M17" s="43"/>
    </row>
    <row r="18" spans="1:22" s="20" customFormat="1" ht="15.95" customHeight="1" x14ac:dyDescent="0.2">
      <c r="A18" s="67"/>
      <c r="B18" s="100"/>
      <c r="C18" s="99">
        <v>0</v>
      </c>
      <c r="D18" s="54"/>
      <c r="E18" s="81" t="str">
        <f t="shared" si="0"/>
        <v/>
      </c>
      <c r="F18" s="80" t="str">
        <f t="shared" si="1"/>
        <v/>
      </c>
      <c r="G18" s="79" t="str">
        <f t="shared" si="2"/>
        <v/>
      </c>
      <c r="H18" s="79" t="str">
        <f t="shared" si="3"/>
        <v/>
      </c>
      <c r="I18" s="57"/>
      <c r="J18" s="57"/>
      <c r="K18" s="56"/>
      <c r="L18" s="51"/>
      <c r="M18" s="43"/>
    </row>
    <row r="19" spans="1:22" s="20" customFormat="1" ht="15.95" customHeight="1" x14ac:dyDescent="0.2">
      <c r="A19" s="67"/>
      <c r="B19" s="100"/>
      <c r="C19" s="99">
        <v>0</v>
      </c>
      <c r="D19" s="54"/>
      <c r="E19" s="81" t="str">
        <f t="shared" si="0"/>
        <v/>
      </c>
      <c r="F19" s="80" t="str">
        <f t="shared" si="1"/>
        <v/>
      </c>
      <c r="G19" s="79" t="str">
        <f t="shared" si="2"/>
        <v/>
      </c>
      <c r="H19" s="79" t="str">
        <f t="shared" si="3"/>
        <v/>
      </c>
      <c r="I19" s="57"/>
      <c r="J19" s="57"/>
      <c r="K19" s="56"/>
      <c r="L19" s="51"/>
      <c r="M19" s="43"/>
    </row>
    <row r="20" spans="1:22" s="20" customFormat="1" ht="15.95" customHeight="1" thickBot="1" x14ac:dyDescent="0.25">
      <c r="A20" s="67"/>
      <c r="B20" s="98"/>
      <c r="C20" s="97">
        <v>0</v>
      </c>
      <c r="D20" s="54"/>
      <c r="E20" s="81" t="str">
        <f t="shared" si="0"/>
        <v/>
      </c>
      <c r="F20" s="80" t="str">
        <f t="shared" si="1"/>
        <v/>
      </c>
      <c r="G20" s="79" t="str">
        <f t="shared" si="2"/>
        <v/>
      </c>
      <c r="H20" s="79" t="str">
        <f t="shared" si="3"/>
        <v/>
      </c>
      <c r="I20" s="57"/>
      <c r="J20" s="57"/>
      <c r="K20" s="56"/>
      <c r="L20" s="51"/>
      <c r="M20" s="43"/>
    </row>
    <row r="21" spans="1:22" s="20" customFormat="1" ht="15.95" customHeight="1" x14ac:dyDescent="0.2">
      <c r="A21" s="67"/>
      <c r="B21" s="78"/>
      <c r="C21" s="76">
        <f>SUM(C11:C20)</f>
        <v>1</v>
      </c>
      <c r="D21" s="54"/>
      <c r="E21" s="78"/>
      <c r="F21" s="77">
        <f>SUM(F11:F20)</f>
        <v>11</v>
      </c>
      <c r="G21" s="76"/>
      <c r="H21" s="76">
        <f>IFERROR( SUM(H11:H20) / SUMIFS(C11:C20,H11:H20,"&gt;-1"),"")</f>
        <v>0.85550000000000015</v>
      </c>
      <c r="I21" s="75" t="s">
        <v>116</v>
      </c>
      <c r="J21" s="57"/>
      <c r="K21" s="56"/>
      <c r="L21" s="51"/>
      <c r="M21" s="43"/>
    </row>
    <row r="22" spans="1:22" s="46" customFormat="1" ht="15.95" customHeight="1" x14ac:dyDescent="0.2">
      <c r="A22" s="67"/>
      <c r="B22" s="54"/>
      <c r="C22" s="54"/>
      <c r="D22" s="54"/>
      <c r="E22" s="54"/>
      <c r="F22" s="54"/>
      <c r="G22" s="57"/>
      <c r="H22" s="57"/>
      <c r="I22" s="57"/>
      <c r="J22" s="57"/>
      <c r="K22" s="56"/>
      <c r="L22" s="51"/>
      <c r="M22" s="43"/>
      <c r="N22" s="19"/>
      <c r="O22" s="19"/>
      <c r="U22" s="20"/>
      <c r="V22" s="20"/>
    </row>
    <row r="23" spans="1:22" s="46" customFormat="1" ht="15.95" customHeight="1" x14ac:dyDescent="0.2">
      <c r="A23" s="67"/>
      <c r="B23" s="133" t="s">
        <v>115</v>
      </c>
      <c r="C23" s="133"/>
      <c r="D23" s="133"/>
      <c r="E23" s="133"/>
      <c r="F23" s="54"/>
      <c r="G23" s="57"/>
      <c r="H23" s="57"/>
      <c r="I23" s="57"/>
      <c r="J23" s="57"/>
      <c r="K23" s="56"/>
      <c r="L23" s="51"/>
      <c r="M23" s="43"/>
      <c r="U23" s="20"/>
      <c r="V23" s="20"/>
    </row>
    <row r="24" spans="1:22" s="45" customFormat="1" ht="32.1" customHeight="1" thickBot="1" x14ac:dyDescent="0.25">
      <c r="A24" s="67"/>
      <c r="B24" s="73" t="s">
        <v>114</v>
      </c>
      <c r="C24" s="73" t="s">
        <v>113</v>
      </c>
      <c r="D24" s="72" t="s">
        <v>112</v>
      </c>
      <c r="E24" s="72" t="s">
        <v>111</v>
      </c>
      <c r="F24" s="57"/>
      <c r="G24" s="57"/>
      <c r="H24" s="57"/>
      <c r="I24" s="57"/>
      <c r="J24" s="57"/>
      <c r="K24" s="56"/>
      <c r="L24" s="51"/>
      <c r="M24" s="43"/>
      <c r="U24" s="20"/>
      <c r="V24" s="20"/>
    </row>
    <row r="25" spans="1:22" s="44" customFormat="1" ht="15.95" customHeight="1" x14ac:dyDescent="0.2">
      <c r="A25" s="67"/>
      <c r="B25" s="71" t="s">
        <v>107</v>
      </c>
      <c r="C25" s="70" t="s">
        <v>110</v>
      </c>
      <c r="D25" s="69" t="s">
        <v>94</v>
      </c>
      <c r="E25" s="68">
        <v>0.9</v>
      </c>
      <c r="F25" s="57"/>
      <c r="G25" s="57"/>
      <c r="H25" s="57"/>
      <c r="I25" s="57"/>
      <c r="J25" s="57"/>
      <c r="K25" s="56"/>
      <c r="L25" s="51"/>
      <c r="M25" s="43"/>
      <c r="U25" s="20"/>
      <c r="V25" s="20"/>
    </row>
    <row r="26" spans="1:22" s="45" customFormat="1" ht="15.95" customHeight="1" x14ac:dyDescent="0.2">
      <c r="A26" s="67"/>
      <c r="B26" s="65" t="s">
        <v>107</v>
      </c>
      <c r="C26" s="64" t="s">
        <v>109</v>
      </c>
      <c r="D26" s="63" t="s">
        <v>94</v>
      </c>
      <c r="E26" s="62">
        <v>0.9</v>
      </c>
      <c r="F26" s="57"/>
      <c r="G26" s="57"/>
      <c r="H26" s="57"/>
      <c r="I26" s="57"/>
      <c r="J26" s="57"/>
      <c r="K26" s="56"/>
      <c r="L26" s="51"/>
      <c r="M26" s="43"/>
      <c r="U26" s="20"/>
      <c r="V26" s="20"/>
    </row>
    <row r="27" spans="1:22" s="44" customFormat="1" ht="15.95" customHeight="1" x14ac:dyDescent="0.2">
      <c r="A27" s="67"/>
      <c r="B27" s="65" t="s">
        <v>107</v>
      </c>
      <c r="C27" s="64" t="s">
        <v>108</v>
      </c>
      <c r="D27" s="63" t="s">
        <v>94</v>
      </c>
      <c r="E27" s="62">
        <v>0.9</v>
      </c>
      <c r="F27" s="57"/>
      <c r="G27" s="57"/>
      <c r="H27" s="57"/>
      <c r="I27" s="57"/>
      <c r="J27" s="57"/>
      <c r="K27" s="56"/>
      <c r="L27" s="51"/>
      <c r="M27" s="43"/>
      <c r="U27" s="20"/>
      <c r="V27" s="20"/>
    </row>
    <row r="28" spans="1:22" ht="15.95" customHeight="1" x14ac:dyDescent="0.2">
      <c r="A28" s="67"/>
      <c r="B28" s="65" t="s">
        <v>107</v>
      </c>
      <c r="C28" s="64" t="s">
        <v>106</v>
      </c>
      <c r="D28" s="63" t="s">
        <v>94</v>
      </c>
      <c r="E28" s="62">
        <v>0.9</v>
      </c>
      <c r="F28" s="57"/>
      <c r="G28" s="57"/>
      <c r="H28" s="57"/>
      <c r="I28" s="57"/>
      <c r="J28" s="57"/>
      <c r="K28" s="56"/>
      <c r="L28" s="51"/>
      <c r="U28" s="20"/>
      <c r="V28" s="20"/>
    </row>
    <row r="29" spans="1:22" ht="15.95" customHeight="1" x14ac:dyDescent="0.2">
      <c r="A29" s="66"/>
      <c r="B29" s="65" t="s">
        <v>101</v>
      </c>
      <c r="C29" s="64" t="s">
        <v>105</v>
      </c>
      <c r="D29" s="63" t="s">
        <v>94</v>
      </c>
      <c r="E29" s="62">
        <v>0.9</v>
      </c>
      <c r="F29" s="57"/>
      <c r="G29" s="57"/>
      <c r="H29" s="57"/>
      <c r="I29" s="57"/>
      <c r="J29" s="57"/>
      <c r="K29" s="56"/>
      <c r="L29" s="51"/>
      <c r="U29" s="20"/>
      <c r="V29" s="20"/>
    </row>
    <row r="30" spans="1:22" ht="15.95" customHeight="1" x14ac:dyDescent="0.25">
      <c r="A30" s="55"/>
      <c r="B30" s="65" t="s">
        <v>101</v>
      </c>
      <c r="C30" s="64" t="s">
        <v>104</v>
      </c>
      <c r="D30" s="63" t="s">
        <v>94</v>
      </c>
      <c r="E30" s="62">
        <v>0.9</v>
      </c>
      <c r="F30" s="57"/>
      <c r="G30" s="57"/>
      <c r="H30" s="57"/>
      <c r="I30" s="57"/>
      <c r="J30" s="57"/>
      <c r="K30" s="56"/>
      <c r="L30" s="51"/>
      <c r="U30" s="20"/>
      <c r="V30" s="20"/>
    </row>
    <row r="31" spans="1:22" ht="15.95" customHeight="1" x14ac:dyDescent="0.25">
      <c r="A31" s="55"/>
      <c r="B31" s="65" t="s">
        <v>101</v>
      </c>
      <c r="C31" s="64" t="s">
        <v>102</v>
      </c>
      <c r="D31" s="63" t="s">
        <v>94</v>
      </c>
      <c r="E31" s="62">
        <v>0.9</v>
      </c>
      <c r="F31" s="57"/>
      <c r="G31" s="57"/>
      <c r="H31" s="57"/>
      <c r="I31" s="57"/>
      <c r="J31" s="57"/>
      <c r="K31" s="56"/>
      <c r="L31" s="51"/>
      <c r="U31" s="20"/>
      <c r="V31" s="20"/>
    </row>
    <row r="32" spans="1:22" ht="15.95" customHeight="1" x14ac:dyDescent="0.25">
      <c r="A32" s="55"/>
      <c r="B32" s="65" t="s">
        <v>101</v>
      </c>
      <c r="C32" s="64" t="s">
        <v>100</v>
      </c>
      <c r="D32" s="63" t="s">
        <v>94</v>
      </c>
      <c r="E32" s="62">
        <v>0.9</v>
      </c>
      <c r="F32" s="57"/>
      <c r="G32" s="57"/>
      <c r="H32" s="57"/>
      <c r="I32" s="57"/>
      <c r="J32" s="57"/>
      <c r="K32" s="56"/>
      <c r="L32" s="51"/>
      <c r="U32" s="20"/>
      <c r="V32" s="20"/>
    </row>
    <row r="33" spans="1:22" ht="15.95" customHeight="1" x14ac:dyDescent="0.25">
      <c r="A33" s="55"/>
      <c r="B33" s="65" t="s">
        <v>99</v>
      </c>
      <c r="C33" s="64"/>
      <c r="D33" s="63" t="s">
        <v>97</v>
      </c>
      <c r="E33" s="62">
        <v>0.75</v>
      </c>
      <c r="F33" s="57"/>
      <c r="G33" s="57"/>
      <c r="H33" s="57"/>
      <c r="I33" s="57"/>
      <c r="J33" s="57"/>
      <c r="K33" s="56"/>
      <c r="L33" s="51"/>
      <c r="U33" s="20"/>
      <c r="V33" s="20"/>
    </row>
    <row r="34" spans="1:22" ht="15.95" customHeight="1" x14ac:dyDescent="0.25">
      <c r="A34" s="55"/>
      <c r="B34" s="65" t="s">
        <v>98</v>
      </c>
      <c r="C34" s="64"/>
      <c r="D34" s="63" t="s">
        <v>97</v>
      </c>
      <c r="E34" s="62">
        <v>0.88</v>
      </c>
      <c r="F34" s="57"/>
      <c r="G34" s="57"/>
      <c r="H34" s="57"/>
      <c r="I34" s="57"/>
      <c r="J34" s="57"/>
      <c r="K34" s="56"/>
      <c r="L34" s="51"/>
      <c r="U34" s="20"/>
      <c r="V34" s="20"/>
    </row>
    <row r="35" spans="1:22" ht="15.95" customHeight="1" x14ac:dyDescent="0.25">
      <c r="A35" s="55"/>
      <c r="B35" s="65" t="s">
        <v>96</v>
      </c>
      <c r="C35" s="64" t="s">
        <v>95</v>
      </c>
      <c r="D35" s="63" t="s">
        <v>94</v>
      </c>
      <c r="E35" s="62">
        <v>0.9</v>
      </c>
      <c r="F35" s="57"/>
      <c r="G35" s="57"/>
      <c r="H35" s="57"/>
      <c r="I35" s="57"/>
      <c r="J35" s="57"/>
      <c r="K35" s="56"/>
      <c r="L35" s="51"/>
      <c r="U35" s="20"/>
      <c r="V35" s="20"/>
    </row>
    <row r="36" spans="1:22" ht="15.95" customHeight="1" x14ac:dyDescent="0.25">
      <c r="A36" s="55"/>
      <c r="B36" s="65"/>
      <c r="C36" s="64"/>
      <c r="D36" s="63"/>
      <c r="E36" s="62"/>
      <c r="F36" s="57"/>
      <c r="G36" s="57"/>
      <c r="H36" s="57"/>
      <c r="I36" s="57"/>
      <c r="J36" s="57"/>
      <c r="K36" s="56"/>
      <c r="L36" s="51"/>
      <c r="R36" s="20"/>
      <c r="S36" s="20"/>
      <c r="T36" s="20"/>
      <c r="U36" s="20"/>
      <c r="V36" s="20"/>
    </row>
    <row r="37" spans="1:22" s="44" customFormat="1" ht="15.95" customHeight="1" x14ac:dyDescent="0.2">
      <c r="A37" s="67"/>
      <c r="B37" s="65"/>
      <c r="C37" s="64"/>
      <c r="D37" s="63"/>
      <c r="E37" s="62"/>
      <c r="F37" s="57"/>
      <c r="G37" s="57"/>
      <c r="H37" s="57"/>
      <c r="I37" s="57"/>
      <c r="J37" s="57"/>
      <c r="K37" s="56"/>
      <c r="L37" s="51"/>
      <c r="M37" s="43"/>
      <c r="N37" s="19"/>
      <c r="O37" s="19"/>
      <c r="U37" s="20"/>
      <c r="V37" s="20"/>
    </row>
    <row r="38" spans="1:22" s="45" customFormat="1" ht="15.95" customHeight="1" x14ac:dyDescent="0.2">
      <c r="A38" s="67"/>
      <c r="B38" s="65"/>
      <c r="C38" s="64"/>
      <c r="D38" s="63"/>
      <c r="E38" s="62"/>
      <c r="F38" s="57"/>
      <c r="G38" s="57"/>
      <c r="H38" s="57"/>
      <c r="I38" s="57"/>
      <c r="J38" s="57"/>
      <c r="K38" s="56"/>
      <c r="L38" s="51"/>
      <c r="M38" s="43"/>
      <c r="N38" s="19"/>
      <c r="O38" s="19"/>
      <c r="U38" s="20"/>
      <c r="V38" s="20"/>
    </row>
    <row r="39" spans="1:22" s="44" customFormat="1" ht="15.95" customHeight="1" x14ac:dyDescent="0.2">
      <c r="A39" s="67"/>
      <c r="B39" s="65"/>
      <c r="C39" s="64"/>
      <c r="D39" s="63"/>
      <c r="E39" s="62"/>
      <c r="F39" s="57"/>
      <c r="G39" s="57"/>
      <c r="H39" s="57"/>
      <c r="I39" s="57"/>
      <c r="J39" s="57"/>
      <c r="K39" s="56"/>
      <c r="L39" s="51"/>
      <c r="M39" s="43"/>
      <c r="N39" s="19"/>
      <c r="O39" s="19"/>
      <c r="U39" s="20"/>
      <c r="V39" s="20"/>
    </row>
    <row r="40" spans="1:22" ht="15.95" customHeight="1" x14ac:dyDescent="0.2">
      <c r="A40" s="67"/>
      <c r="B40" s="65"/>
      <c r="C40" s="64"/>
      <c r="D40" s="63"/>
      <c r="E40" s="62"/>
      <c r="F40" s="57"/>
      <c r="G40" s="57"/>
      <c r="H40" s="57"/>
      <c r="I40" s="57"/>
      <c r="J40" s="57"/>
      <c r="K40" s="56"/>
      <c r="L40" s="51"/>
      <c r="U40" s="20"/>
      <c r="V40" s="20"/>
    </row>
    <row r="41" spans="1:22" ht="15.95" customHeight="1" x14ac:dyDescent="0.2">
      <c r="A41" s="66"/>
      <c r="B41" s="65"/>
      <c r="C41" s="64"/>
      <c r="D41" s="63"/>
      <c r="E41" s="62"/>
      <c r="F41" s="57"/>
      <c r="G41" s="57"/>
      <c r="H41" s="57"/>
      <c r="I41" s="57"/>
      <c r="J41" s="57"/>
      <c r="K41" s="56"/>
      <c r="L41" s="51"/>
      <c r="U41" s="20"/>
      <c r="V41" s="20"/>
    </row>
    <row r="42" spans="1:22" ht="15.95" customHeight="1" x14ac:dyDescent="0.25">
      <c r="A42" s="55"/>
      <c r="B42" s="65"/>
      <c r="C42" s="64"/>
      <c r="D42" s="63"/>
      <c r="E42" s="62"/>
      <c r="F42" s="57"/>
      <c r="G42" s="57"/>
      <c r="H42" s="57"/>
      <c r="I42" s="57"/>
      <c r="J42" s="57"/>
      <c r="K42" s="56"/>
      <c r="L42" s="51"/>
      <c r="U42" s="20"/>
      <c r="V42" s="20"/>
    </row>
    <row r="43" spans="1:22" ht="15.95" customHeight="1" x14ac:dyDescent="0.25">
      <c r="A43" s="55"/>
      <c r="B43" s="65"/>
      <c r="C43" s="64"/>
      <c r="D43" s="63"/>
      <c r="E43" s="62"/>
      <c r="F43" s="57"/>
      <c r="G43" s="57"/>
      <c r="H43" s="57"/>
      <c r="I43" s="57"/>
      <c r="J43" s="57"/>
      <c r="K43" s="56"/>
      <c r="L43" s="51"/>
      <c r="U43" s="20"/>
      <c r="V43" s="20"/>
    </row>
    <row r="44" spans="1:22" ht="15.95" customHeight="1" x14ac:dyDescent="0.25">
      <c r="A44" s="55"/>
      <c r="B44" s="65"/>
      <c r="C44" s="64"/>
      <c r="D44" s="63"/>
      <c r="E44" s="62"/>
      <c r="F44" s="57"/>
      <c r="G44" s="57"/>
      <c r="H44" s="57"/>
      <c r="I44" s="57"/>
      <c r="J44" s="57"/>
      <c r="K44" s="56"/>
      <c r="L44" s="51"/>
      <c r="U44" s="20"/>
      <c r="V44" s="20"/>
    </row>
    <row r="45" spans="1:22" ht="15.95" customHeight="1" x14ac:dyDescent="0.25">
      <c r="A45" s="55"/>
      <c r="B45" s="65"/>
      <c r="C45" s="64"/>
      <c r="D45" s="63"/>
      <c r="E45" s="62"/>
      <c r="F45" s="57"/>
      <c r="G45" s="57"/>
      <c r="H45" s="57"/>
      <c r="I45" s="57"/>
      <c r="J45" s="57"/>
      <c r="K45" s="56"/>
      <c r="L45" s="51"/>
      <c r="R45" s="20"/>
      <c r="S45" s="20"/>
      <c r="T45" s="20"/>
      <c r="U45" s="20"/>
      <c r="V45" s="20"/>
    </row>
    <row r="46" spans="1:22" s="44" customFormat="1" ht="15.95" customHeight="1" x14ac:dyDescent="0.2">
      <c r="A46" s="67"/>
      <c r="B46" s="65"/>
      <c r="C46" s="64"/>
      <c r="D46" s="63"/>
      <c r="E46" s="62"/>
      <c r="F46" s="57"/>
      <c r="G46" s="57"/>
      <c r="H46" s="57"/>
      <c r="I46" s="57"/>
      <c r="J46" s="57"/>
      <c r="K46" s="56"/>
      <c r="L46" s="51"/>
      <c r="M46" s="43"/>
      <c r="N46" s="19"/>
      <c r="O46" s="19"/>
      <c r="U46" s="20"/>
      <c r="V46" s="20"/>
    </row>
    <row r="47" spans="1:22" s="45" customFormat="1" ht="15.95" customHeight="1" x14ac:dyDescent="0.2">
      <c r="A47" s="67"/>
      <c r="B47" s="65"/>
      <c r="C47" s="64"/>
      <c r="D47" s="63"/>
      <c r="E47" s="62"/>
      <c r="F47" s="57"/>
      <c r="G47" s="57"/>
      <c r="H47" s="57"/>
      <c r="I47" s="57"/>
      <c r="J47" s="57"/>
      <c r="K47" s="56"/>
      <c r="L47" s="51"/>
      <c r="M47" s="43"/>
      <c r="N47" s="19"/>
      <c r="O47" s="19"/>
      <c r="U47" s="20"/>
      <c r="V47" s="20"/>
    </row>
    <row r="48" spans="1:22" s="44" customFormat="1" ht="15.95" customHeight="1" x14ac:dyDescent="0.2">
      <c r="A48" s="67"/>
      <c r="B48" s="65"/>
      <c r="C48" s="64"/>
      <c r="D48" s="63"/>
      <c r="E48" s="62"/>
      <c r="F48" s="57"/>
      <c r="G48" s="57"/>
      <c r="H48" s="57"/>
      <c r="I48" s="57"/>
      <c r="J48" s="57"/>
      <c r="K48" s="56"/>
      <c r="L48" s="51"/>
      <c r="M48" s="43"/>
      <c r="N48" s="19"/>
      <c r="O48" s="19"/>
      <c r="U48" s="20"/>
      <c r="V48" s="20"/>
    </row>
    <row r="49" spans="1:22" ht="15.95" customHeight="1" x14ac:dyDescent="0.2">
      <c r="A49" s="67"/>
      <c r="B49" s="65"/>
      <c r="C49" s="64"/>
      <c r="D49" s="63"/>
      <c r="E49" s="62"/>
      <c r="F49" s="57"/>
      <c r="G49" s="57"/>
      <c r="H49" s="57"/>
      <c r="I49" s="57"/>
      <c r="J49" s="57"/>
      <c r="K49" s="56"/>
      <c r="L49" s="51"/>
      <c r="U49" s="20"/>
      <c r="V49" s="20"/>
    </row>
    <row r="50" spans="1:22" ht="15.95" customHeight="1" x14ac:dyDescent="0.2">
      <c r="A50" s="66"/>
      <c r="B50" s="65"/>
      <c r="C50" s="64"/>
      <c r="D50" s="63"/>
      <c r="E50" s="62"/>
      <c r="F50" s="57"/>
      <c r="G50" s="57"/>
      <c r="H50" s="57"/>
      <c r="I50" s="57"/>
      <c r="J50" s="57"/>
      <c r="K50" s="56"/>
      <c r="L50" s="51"/>
      <c r="U50" s="20"/>
      <c r="V50" s="20"/>
    </row>
    <row r="51" spans="1:22" ht="15.95" customHeight="1" x14ac:dyDescent="0.25">
      <c r="A51" s="55"/>
      <c r="B51" s="65"/>
      <c r="C51" s="64"/>
      <c r="D51" s="63"/>
      <c r="E51" s="62"/>
      <c r="F51" s="57"/>
      <c r="G51" s="57"/>
      <c r="H51" s="57"/>
      <c r="I51" s="57"/>
      <c r="J51" s="57"/>
      <c r="K51" s="56"/>
      <c r="L51" s="51"/>
      <c r="R51" s="20"/>
      <c r="S51" s="20"/>
      <c r="T51" s="20"/>
      <c r="U51" s="20"/>
      <c r="V51" s="20"/>
    </row>
    <row r="52" spans="1:22" s="44" customFormat="1" ht="15.95" customHeight="1" x14ac:dyDescent="0.2">
      <c r="A52" s="67"/>
      <c r="B52" s="65"/>
      <c r="C52" s="64"/>
      <c r="D52" s="63"/>
      <c r="E52" s="62"/>
      <c r="F52" s="57"/>
      <c r="G52" s="57"/>
      <c r="H52" s="57"/>
      <c r="I52" s="57"/>
      <c r="J52" s="57"/>
      <c r="K52" s="56"/>
      <c r="L52" s="51"/>
      <c r="M52" s="43"/>
      <c r="N52" s="19"/>
      <c r="O52" s="19"/>
      <c r="U52" s="20"/>
      <c r="V52" s="20"/>
    </row>
    <row r="53" spans="1:22" s="45" customFormat="1" ht="15.95" customHeight="1" x14ac:dyDescent="0.2">
      <c r="A53" s="67"/>
      <c r="B53" s="65"/>
      <c r="C53" s="64"/>
      <c r="D53" s="63"/>
      <c r="E53" s="62"/>
      <c r="F53" s="57"/>
      <c r="G53" s="57"/>
      <c r="H53" s="57"/>
      <c r="I53" s="57"/>
      <c r="J53" s="57"/>
      <c r="K53" s="56"/>
      <c r="L53" s="51"/>
      <c r="M53" s="43"/>
      <c r="N53" s="19"/>
      <c r="O53" s="19"/>
      <c r="U53" s="20"/>
      <c r="V53" s="20"/>
    </row>
    <row r="54" spans="1:22" s="44" customFormat="1" ht="15.95" customHeight="1" x14ac:dyDescent="0.2">
      <c r="A54" s="67"/>
      <c r="B54" s="65"/>
      <c r="C54" s="64"/>
      <c r="D54" s="63"/>
      <c r="E54" s="62"/>
      <c r="F54" s="57"/>
      <c r="G54" s="57"/>
      <c r="H54" s="57"/>
      <c r="I54" s="57"/>
      <c r="J54" s="57"/>
      <c r="K54" s="56"/>
      <c r="L54" s="51"/>
      <c r="M54" s="43"/>
      <c r="N54" s="19"/>
      <c r="O54" s="19"/>
      <c r="U54" s="20"/>
      <c r="V54" s="20"/>
    </row>
    <row r="55" spans="1:22" ht="15.95" customHeight="1" x14ac:dyDescent="0.2">
      <c r="A55" s="67"/>
      <c r="B55" s="65"/>
      <c r="C55" s="64"/>
      <c r="D55" s="63"/>
      <c r="E55" s="62"/>
      <c r="F55" s="57"/>
      <c r="G55" s="57"/>
      <c r="H55" s="57"/>
      <c r="I55" s="57"/>
      <c r="J55" s="57"/>
      <c r="K55" s="56"/>
      <c r="L55" s="51"/>
      <c r="U55" s="20"/>
      <c r="V55" s="20"/>
    </row>
    <row r="56" spans="1:22" ht="15.95" customHeight="1" x14ac:dyDescent="0.2">
      <c r="A56" s="66"/>
      <c r="B56" s="65"/>
      <c r="C56" s="64"/>
      <c r="D56" s="63"/>
      <c r="E56" s="62"/>
      <c r="F56" s="57"/>
      <c r="G56" s="57"/>
      <c r="H56" s="57"/>
      <c r="I56" s="57"/>
      <c r="J56" s="57"/>
      <c r="K56" s="56"/>
      <c r="L56" s="51"/>
      <c r="U56" s="20"/>
      <c r="V56" s="20"/>
    </row>
    <row r="57" spans="1:22" ht="15.95" customHeight="1" x14ac:dyDescent="0.25">
      <c r="A57" s="55"/>
      <c r="B57" s="65"/>
      <c r="C57" s="64"/>
      <c r="D57" s="63"/>
      <c r="E57" s="62"/>
      <c r="F57" s="57"/>
      <c r="G57" s="57"/>
      <c r="H57" s="57"/>
      <c r="I57" s="57"/>
      <c r="J57" s="57"/>
      <c r="K57" s="56"/>
      <c r="L57" s="51"/>
      <c r="U57" s="20"/>
      <c r="V57" s="20"/>
    </row>
    <row r="58" spans="1:22" ht="15.95" customHeight="1" x14ac:dyDescent="0.25">
      <c r="A58" s="55"/>
      <c r="B58" s="65"/>
      <c r="C58" s="64"/>
      <c r="D58" s="63"/>
      <c r="E58" s="62"/>
      <c r="F58" s="57"/>
      <c r="G58" s="57"/>
      <c r="H58" s="57"/>
      <c r="I58" s="57"/>
      <c r="J58" s="57"/>
      <c r="K58" s="56"/>
      <c r="L58" s="51"/>
      <c r="U58" s="20"/>
      <c r="V58" s="20"/>
    </row>
    <row r="59" spans="1:22" ht="15.95" customHeight="1" x14ac:dyDescent="0.25">
      <c r="A59" s="55"/>
      <c r="B59" s="65"/>
      <c r="C59" s="64"/>
      <c r="D59" s="63"/>
      <c r="E59" s="62"/>
      <c r="F59" s="57"/>
      <c r="G59" s="57"/>
      <c r="H59" s="57"/>
      <c r="I59" s="57"/>
      <c r="J59" s="57"/>
      <c r="K59" s="56"/>
      <c r="L59" s="51"/>
      <c r="U59" s="20"/>
      <c r="V59" s="20"/>
    </row>
    <row r="60" spans="1:22" ht="15.95" customHeight="1" x14ac:dyDescent="0.25">
      <c r="A60" s="55"/>
      <c r="B60" s="65"/>
      <c r="C60" s="64"/>
      <c r="D60" s="63"/>
      <c r="E60" s="62"/>
      <c r="F60" s="57"/>
      <c r="G60" s="57"/>
      <c r="H60" s="57"/>
      <c r="I60" s="57"/>
      <c r="J60" s="57"/>
      <c r="K60" s="56"/>
      <c r="L60" s="51"/>
      <c r="R60" s="20"/>
      <c r="S60" s="20"/>
      <c r="T60" s="20"/>
      <c r="U60" s="20"/>
      <c r="V60" s="20"/>
    </row>
    <row r="61" spans="1:22" s="44" customFormat="1" ht="15.95" customHeight="1" x14ac:dyDescent="0.2">
      <c r="A61" s="67"/>
      <c r="B61" s="65"/>
      <c r="C61" s="64"/>
      <c r="D61" s="63"/>
      <c r="E61" s="62"/>
      <c r="F61" s="57"/>
      <c r="G61" s="57"/>
      <c r="H61" s="57"/>
      <c r="I61" s="57"/>
      <c r="J61" s="57"/>
      <c r="K61" s="56"/>
      <c r="L61" s="51"/>
      <c r="M61" s="43"/>
      <c r="N61" s="19"/>
      <c r="O61" s="19"/>
      <c r="U61" s="20"/>
      <c r="V61" s="20"/>
    </row>
    <row r="62" spans="1:22" s="45" customFormat="1" ht="15.95" customHeight="1" x14ac:dyDescent="0.2">
      <c r="A62" s="67"/>
      <c r="B62" s="65"/>
      <c r="C62" s="64"/>
      <c r="D62" s="63"/>
      <c r="E62" s="62"/>
      <c r="F62" s="57"/>
      <c r="G62" s="57"/>
      <c r="H62" s="57"/>
      <c r="I62" s="57"/>
      <c r="J62" s="57"/>
      <c r="K62" s="56"/>
      <c r="L62" s="51"/>
      <c r="M62" s="43"/>
      <c r="N62" s="19"/>
      <c r="O62" s="19"/>
      <c r="U62" s="20"/>
      <c r="V62" s="20"/>
    </row>
    <row r="63" spans="1:22" s="44" customFormat="1" ht="15.95" customHeight="1" x14ac:dyDescent="0.2">
      <c r="A63" s="67"/>
      <c r="B63" s="65"/>
      <c r="C63" s="64"/>
      <c r="D63" s="63"/>
      <c r="E63" s="62"/>
      <c r="F63" s="57"/>
      <c r="G63" s="57"/>
      <c r="H63" s="57"/>
      <c r="I63" s="57"/>
      <c r="J63" s="57"/>
      <c r="K63" s="56"/>
      <c r="L63" s="51"/>
      <c r="M63" s="43"/>
      <c r="N63" s="19"/>
      <c r="O63" s="19"/>
      <c r="U63" s="20"/>
      <c r="V63" s="20"/>
    </row>
    <row r="64" spans="1:22" s="45" customFormat="1" ht="15.95" customHeight="1" x14ac:dyDescent="0.2">
      <c r="A64" s="67"/>
      <c r="B64" s="65"/>
      <c r="C64" s="64"/>
      <c r="D64" s="63"/>
      <c r="E64" s="62"/>
      <c r="F64" s="57"/>
      <c r="G64" s="57"/>
      <c r="H64" s="57"/>
      <c r="I64" s="57"/>
      <c r="J64" s="57"/>
      <c r="K64" s="56"/>
      <c r="L64" s="51"/>
      <c r="M64" s="43"/>
      <c r="N64" s="19"/>
      <c r="O64" s="19"/>
      <c r="U64" s="20"/>
      <c r="V64" s="20"/>
    </row>
    <row r="65" spans="1:22" s="44" customFormat="1" ht="15.95" customHeight="1" x14ac:dyDescent="0.2">
      <c r="A65" s="67"/>
      <c r="B65" s="65"/>
      <c r="C65" s="64"/>
      <c r="D65" s="63"/>
      <c r="E65" s="62"/>
      <c r="F65" s="57"/>
      <c r="G65" s="57"/>
      <c r="H65" s="57"/>
      <c r="I65" s="57"/>
      <c r="J65" s="57"/>
      <c r="K65" s="56"/>
      <c r="L65" s="51"/>
      <c r="M65" s="43"/>
      <c r="N65" s="19"/>
      <c r="O65" s="19"/>
      <c r="U65" s="20"/>
      <c r="V65" s="20"/>
    </row>
    <row r="66" spans="1:22" ht="15.95" customHeight="1" x14ac:dyDescent="0.2">
      <c r="A66" s="67"/>
      <c r="B66" s="65"/>
      <c r="C66" s="64"/>
      <c r="D66" s="63"/>
      <c r="E66" s="62"/>
      <c r="F66" s="57"/>
      <c r="G66" s="57"/>
      <c r="H66" s="57"/>
      <c r="I66" s="57"/>
      <c r="J66" s="57"/>
      <c r="K66" s="56"/>
      <c r="L66" s="51"/>
      <c r="U66" s="20"/>
      <c r="V66" s="20"/>
    </row>
    <row r="67" spans="1:22" ht="15.95" customHeight="1" x14ac:dyDescent="0.2">
      <c r="A67" s="66"/>
      <c r="B67" s="65"/>
      <c r="C67" s="64"/>
      <c r="D67" s="63"/>
      <c r="E67" s="62"/>
      <c r="F67" s="57"/>
      <c r="G67" s="57"/>
      <c r="H67" s="57"/>
      <c r="I67" s="57"/>
      <c r="J67" s="57"/>
      <c r="K67" s="56"/>
      <c r="L67" s="51"/>
      <c r="U67" s="20"/>
      <c r="V67" s="20"/>
    </row>
    <row r="68" spans="1:22" ht="15.95" customHeight="1" x14ac:dyDescent="0.25">
      <c r="A68" s="55"/>
      <c r="B68" s="65"/>
      <c r="C68" s="64"/>
      <c r="D68" s="63"/>
      <c r="E68" s="62"/>
      <c r="F68" s="57"/>
      <c r="G68" s="57"/>
      <c r="H68" s="57"/>
      <c r="I68" s="57"/>
      <c r="J68" s="57"/>
      <c r="K68" s="56"/>
      <c r="L68" s="51"/>
      <c r="U68" s="20"/>
      <c r="V68" s="20"/>
    </row>
    <row r="69" spans="1:22" ht="15.95" customHeight="1" x14ac:dyDescent="0.25">
      <c r="A69" s="55"/>
      <c r="B69" s="65"/>
      <c r="C69" s="64"/>
      <c r="D69" s="63"/>
      <c r="E69" s="62"/>
      <c r="F69" s="57"/>
      <c r="G69" s="57"/>
      <c r="H69" s="57"/>
      <c r="I69" s="57"/>
      <c r="J69" s="57"/>
      <c r="K69" s="56"/>
      <c r="L69" s="51"/>
      <c r="U69" s="20"/>
      <c r="V69" s="20"/>
    </row>
    <row r="70" spans="1:22" ht="15.95" customHeight="1" x14ac:dyDescent="0.25">
      <c r="A70" s="55"/>
      <c r="B70" s="65"/>
      <c r="C70" s="64"/>
      <c r="D70" s="63"/>
      <c r="E70" s="62"/>
      <c r="F70" s="57"/>
      <c r="G70" s="57"/>
      <c r="H70" s="57"/>
      <c r="I70" s="57"/>
      <c r="J70" s="57"/>
      <c r="K70" s="56"/>
      <c r="L70" s="51"/>
      <c r="U70" s="20"/>
      <c r="V70" s="20"/>
    </row>
    <row r="71" spans="1:22" ht="15.95" customHeight="1" x14ac:dyDescent="0.25">
      <c r="A71" s="55"/>
      <c r="B71" s="65"/>
      <c r="C71" s="64"/>
      <c r="D71" s="63"/>
      <c r="E71" s="62"/>
      <c r="F71" s="57"/>
      <c r="G71" s="57"/>
      <c r="H71" s="57"/>
      <c r="I71" s="57"/>
      <c r="J71" s="57"/>
      <c r="K71" s="56"/>
      <c r="L71" s="51"/>
      <c r="R71" s="20"/>
      <c r="S71" s="20"/>
      <c r="T71" s="20"/>
      <c r="U71" s="20"/>
      <c r="V71" s="20"/>
    </row>
    <row r="72" spans="1:22" s="44" customFormat="1" ht="15.95" customHeight="1" x14ac:dyDescent="0.2">
      <c r="A72" s="67"/>
      <c r="B72" s="65"/>
      <c r="C72" s="64"/>
      <c r="D72" s="63"/>
      <c r="E72" s="62"/>
      <c r="F72" s="57"/>
      <c r="G72" s="57"/>
      <c r="H72" s="57"/>
      <c r="I72" s="57"/>
      <c r="J72" s="57"/>
      <c r="K72" s="56"/>
      <c r="L72" s="51"/>
      <c r="M72" s="43"/>
      <c r="N72" s="19"/>
      <c r="O72" s="19"/>
      <c r="U72" s="20"/>
      <c r="V72" s="20"/>
    </row>
    <row r="73" spans="1:22" s="45" customFormat="1" ht="15.95" customHeight="1" x14ac:dyDescent="0.2">
      <c r="A73" s="67"/>
      <c r="B73" s="65"/>
      <c r="C73" s="64"/>
      <c r="D73" s="63"/>
      <c r="E73" s="62"/>
      <c r="F73" s="57"/>
      <c r="G73" s="57"/>
      <c r="H73" s="57"/>
      <c r="I73" s="57"/>
      <c r="J73" s="57"/>
      <c r="K73" s="56"/>
      <c r="L73" s="51"/>
      <c r="M73" s="43"/>
      <c r="N73" s="19"/>
      <c r="O73" s="19"/>
      <c r="U73" s="20"/>
      <c r="V73" s="20"/>
    </row>
    <row r="74" spans="1:22" s="44" customFormat="1" ht="15.95" customHeight="1" x14ac:dyDescent="0.2">
      <c r="A74" s="67"/>
      <c r="B74" s="65"/>
      <c r="C74" s="64"/>
      <c r="D74" s="63"/>
      <c r="E74" s="62"/>
      <c r="F74" s="57"/>
      <c r="G74" s="57"/>
      <c r="H74" s="57"/>
      <c r="I74" s="57"/>
      <c r="J74" s="57"/>
      <c r="K74" s="56"/>
      <c r="L74" s="51"/>
      <c r="M74" s="43"/>
      <c r="N74" s="19"/>
      <c r="O74" s="19"/>
      <c r="U74" s="20"/>
      <c r="V74" s="20"/>
    </row>
    <row r="75" spans="1:22" ht="15.95" customHeight="1" x14ac:dyDescent="0.2">
      <c r="A75" s="67"/>
      <c r="B75" s="65"/>
      <c r="C75" s="64"/>
      <c r="D75" s="63"/>
      <c r="E75" s="62"/>
      <c r="F75" s="57"/>
      <c r="G75" s="57"/>
      <c r="H75" s="57"/>
      <c r="I75" s="57"/>
      <c r="J75" s="57"/>
      <c r="K75" s="56"/>
      <c r="L75" s="51"/>
      <c r="U75" s="20"/>
      <c r="V75" s="20"/>
    </row>
    <row r="76" spans="1:22" ht="15.95" customHeight="1" x14ac:dyDescent="0.2">
      <c r="A76" s="66"/>
      <c r="B76" s="65"/>
      <c r="C76" s="64"/>
      <c r="D76" s="63"/>
      <c r="E76" s="62"/>
      <c r="F76" s="57"/>
      <c r="G76" s="57"/>
      <c r="H76" s="57"/>
      <c r="I76" s="57"/>
      <c r="J76" s="57"/>
      <c r="K76" s="56"/>
      <c r="L76" s="51"/>
      <c r="U76" s="20"/>
      <c r="V76" s="20"/>
    </row>
    <row r="77" spans="1:22" ht="15.95" customHeight="1" x14ac:dyDescent="0.25">
      <c r="A77" s="55"/>
      <c r="B77" s="65"/>
      <c r="C77" s="64"/>
      <c r="D77" s="63"/>
      <c r="E77" s="62"/>
      <c r="F77" s="57"/>
      <c r="G77" s="57"/>
      <c r="H77" s="57"/>
      <c r="I77" s="57"/>
      <c r="J77" s="57"/>
      <c r="K77" s="56"/>
      <c r="L77" s="51"/>
      <c r="R77" s="20"/>
      <c r="S77" s="20"/>
      <c r="T77" s="20"/>
      <c r="U77" s="20"/>
      <c r="V77" s="20"/>
    </row>
    <row r="78" spans="1:22" s="44" customFormat="1" ht="15.95" customHeight="1" x14ac:dyDescent="0.2">
      <c r="A78" s="67"/>
      <c r="B78" s="65"/>
      <c r="C78" s="64"/>
      <c r="D78" s="63"/>
      <c r="E78" s="62"/>
      <c r="F78" s="57"/>
      <c r="G78" s="57"/>
      <c r="H78" s="57"/>
      <c r="I78" s="57"/>
      <c r="J78" s="57"/>
      <c r="K78" s="56"/>
      <c r="L78" s="51"/>
      <c r="M78" s="43"/>
      <c r="N78" s="19"/>
      <c r="O78" s="19"/>
      <c r="U78" s="20"/>
      <c r="V78" s="20"/>
    </row>
    <row r="79" spans="1:22" s="45" customFormat="1" ht="15.95" customHeight="1" x14ac:dyDescent="0.2">
      <c r="A79" s="67"/>
      <c r="B79" s="65"/>
      <c r="C79" s="64"/>
      <c r="D79" s="63"/>
      <c r="E79" s="62"/>
      <c r="F79" s="57"/>
      <c r="G79" s="57"/>
      <c r="H79" s="57"/>
      <c r="I79" s="57"/>
      <c r="J79" s="57"/>
      <c r="K79" s="56"/>
      <c r="L79" s="51"/>
      <c r="M79" s="43"/>
      <c r="N79" s="19"/>
      <c r="O79" s="19"/>
      <c r="U79" s="20"/>
      <c r="V79" s="20"/>
    </row>
    <row r="80" spans="1:22" s="44" customFormat="1" ht="15.95" customHeight="1" x14ac:dyDescent="0.2">
      <c r="A80" s="67"/>
      <c r="B80" s="65"/>
      <c r="C80" s="64"/>
      <c r="D80" s="63"/>
      <c r="E80" s="62"/>
      <c r="F80" s="57"/>
      <c r="G80" s="57"/>
      <c r="H80" s="57"/>
      <c r="I80" s="57"/>
      <c r="J80" s="57"/>
      <c r="K80" s="56"/>
      <c r="L80" s="51"/>
      <c r="M80" s="43"/>
      <c r="N80" s="19"/>
      <c r="O80" s="19"/>
      <c r="U80" s="20"/>
      <c r="V80" s="20"/>
    </row>
    <row r="81" spans="1:22" ht="15.95" customHeight="1" x14ac:dyDescent="0.2">
      <c r="A81" s="67"/>
      <c r="B81" s="65"/>
      <c r="C81" s="64"/>
      <c r="D81" s="63"/>
      <c r="E81" s="62"/>
      <c r="F81" s="57"/>
      <c r="G81" s="57"/>
      <c r="H81" s="57"/>
      <c r="I81" s="57"/>
      <c r="J81" s="57"/>
      <c r="K81" s="56"/>
      <c r="L81" s="51"/>
      <c r="U81" s="20"/>
      <c r="V81" s="20"/>
    </row>
    <row r="82" spans="1:22" ht="15.95" customHeight="1" x14ac:dyDescent="0.2">
      <c r="A82" s="66"/>
      <c r="B82" s="65"/>
      <c r="C82" s="64"/>
      <c r="D82" s="63"/>
      <c r="E82" s="62"/>
      <c r="F82" s="57"/>
      <c r="G82" s="57"/>
      <c r="H82" s="57"/>
      <c r="I82" s="57"/>
      <c r="J82" s="57"/>
      <c r="K82" s="56"/>
      <c r="L82" s="51"/>
      <c r="U82" s="20"/>
      <c r="V82" s="20"/>
    </row>
    <row r="83" spans="1:22" ht="15.95" customHeight="1" x14ac:dyDescent="0.25">
      <c r="A83" s="55"/>
      <c r="B83" s="65"/>
      <c r="C83" s="64"/>
      <c r="D83" s="63"/>
      <c r="E83" s="62"/>
      <c r="F83" s="57"/>
      <c r="G83" s="57"/>
      <c r="H83" s="57"/>
      <c r="I83" s="57"/>
      <c r="J83" s="57"/>
      <c r="K83" s="56"/>
      <c r="L83" s="51"/>
      <c r="U83" s="20"/>
      <c r="V83" s="20"/>
    </row>
    <row r="84" spans="1:22" ht="15.95" customHeight="1" x14ac:dyDescent="0.25">
      <c r="A84" s="55"/>
      <c r="B84" s="65"/>
      <c r="C84" s="64"/>
      <c r="D84" s="63"/>
      <c r="E84" s="62"/>
      <c r="F84" s="57"/>
      <c r="G84" s="57"/>
      <c r="H84" s="57"/>
      <c r="I84" s="57"/>
      <c r="J84" s="57"/>
      <c r="K84" s="56"/>
      <c r="L84" s="51"/>
      <c r="U84" s="20"/>
      <c r="V84" s="20"/>
    </row>
    <row r="85" spans="1:22" ht="15.95" customHeight="1" x14ac:dyDescent="0.25">
      <c r="A85" s="55"/>
      <c r="B85" s="65"/>
      <c r="C85" s="64"/>
      <c r="D85" s="63"/>
      <c r="E85" s="62"/>
      <c r="F85" s="57"/>
      <c r="G85" s="57"/>
      <c r="H85" s="57"/>
      <c r="I85" s="57"/>
      <c r="J85" s="57"/>
      <c r="K85" s="56"/>
      <c r="L85" s="51"/>
      <c r="U85" s="20"/>
      <c r="V85" s="20"/>
    </row>
    <row r="86" spans="1:22" ht="15.95" customHeight="1" x14ac:dyDescent="0.25">
      <c r="A86" s="55"/>
      <c r="B86" s="65"/>
      <c r="C86" s="64"/>
      <c r="D86" s="63"/>
      <c r="E86" s="62"/>
      <c r="F86" s="57"/>
      <c r="G86" s="57"/>
      <c r="H86" s="57"/>
      <c r="I86" s="57"/>
      <c r="J86" s="57"/>
      <c r="K86" s="56"/>
      <c r="L86" s="51"/>
      <c r="R86" s="20"/>
      <c r="S86" s="20"/>
      <c r="T86" s="20"/>
      <c r="U86" s="20"/>
      <c r="V86" s="20"/>
    </row>
    <row r="87" spans="1:22" s="44" customFormat="1" ht="15.95" customHeight="1" x14ac:dyDescent="0.2">
      <c r="A87" s="67"/>
      <c r="B87" s="65"/>
      <c r="C87" s="64"/>
      <c r="D87" s="63"/>
      <c r="E87" s="62"/>
      <c r="F87" s="57"/>
      <c r="G87" s="57"/>
      <c r="H87" s="57"/>
      <c r="I87" s="57"/>
      <c r="J87" s="57"/>
      <c r="K87" s="56"/>
      <c r="L87" s="51"/>
      <c r="M87" s="43"/>
      <c r="N87" s="19"/>
      <c r="O87" s="19"/>
      <c r="U87" s="20"/>
      <c r="V87" s="20"/>
    </row>
    <row r="88" spans="1:22" s="45" customFormat="1" ht="15.95" customHeight="1" x14ac:dyDescent="0.2">
      <c r="A88" s="67"/>
      <c r="B88" s="65"/>
      <c r="C88" s="64"/>
      <c r="D88" s="63"/>
      <c r="E88" s="62"/>
      <c r="F88" s="57"/>
      <c r="G88" s="57"/>
      <c r="H88" s="57"/>
      <c r="I88" s="57"/>
      <c r="J88" s="57"/>
      <c r="K88" s="56"/>
      <c r="L88" s="51"/>
      <c r="M88" s="43"/>
      <c r="N88" s="19"/>
      <c r="O88" s="19"/>
      <c r="U88" s="20"/>
      <c r="V88" s="20"/>
    </row>
    <row r="89" spans="1:22" s="44" customFormat="1" ht="15.95" customHeight="1" x14ac:dyDescent="0.2">
      <c r="A89" s="67"/>
      <c r="B89" s="65"/>
      <c r="C89" s="64"/>
      <c r="D89" s="63"/>
      <c r="E89" s="62"/>
      <c r="F89" s="57"/>
      <c r="G89" s="57"/>
      <c r="H89" s="57"/>
      <c r="I89" s="57"/>
      <c r="J89" s="57"/>
      <c r="K89" s="56"/>
      <c r="L89" s="51"/>
      <c r="M89" s="43"/>
      <c r="N89" s="19"/>
      <c r="O89" s="19"/>
      <c r="U89" s="20"/>
      <c r="V89" s="20"/>
    </row>
    <row r="90" spans="1:22" ht="15.95" customHeight="1" x14ac:dyDescent="0.2">
      <c r="A90" s="67"/>
      <c r="B90" s="65"/>
      <c r="C90" s="64"/>
      <c r="D90" s="63"/>
      <c r="E90" s="62"/>
      <c r="F90" s="57"/>
      <c r="G90" s="57"/>
      <c r="H90" s="57"/>
      <c r="I90" s="57"/>
      <c r="J90" s="57"/>
      <c r="K90" s="56"/>
      <c r="L90" s="51"/>
      <c r="U90" s="20"/>
      <c r="V90" s="20"/>
    </row>
    <row r="91" spans="1:22" ht="15.95" customHeight="1" x14ac:dyDescent="0.2">
      <c r="A91" s="66"/>
      <c r="B91" s="65"/>
      <c r="C91" s="64"/>
      <c r="D91" s="63"/>
      <c r="E91" s="62"/>
      <c r="F91" s="57"/>
      <c r="G91" s="57"/>
      <c r="H91" s="57"/>
      <c r="I91" s="57"/>
      <c r="J91" s="57"/>
      <c r="K91" s="56"/>
      <c r="L91" s="51"/>
      <c r="U91" s="20"/>
      <c r="V91" s="20"/>
    </row>
    <row r="92" spans="1:22" ht="15.95" customHeight="1" x14ac:dyDescent="0.25">
      <c r="A92" s="55"/>
      <c r="B92" s="65"/>
      <c r="C92" s="64"/>
      <c r="D92" s="63"/>
      <c r="E92" s="62"/>
      <c r="F92" s="57"/>
      <c r="G92" s="57"/>
      <c r="H92" s="57"/>
      <c r="I92" s="57"/>
      <c r="J92" s="57"/>
      <c r="K92" s="56"/>
      <c r="L92" s="51"/>
      <c r="U92" s="20"/>
      <c r="V92" s="20"/>
    </row>
    <row r="93" spans="1:22" ht="15.95" customHeight="1" x14ac:dyDescent="0.25">
      <c r="A93" s="55"/>
      <c r="B93" s="65"/>
      <c r="C93" s="64"/>
      <c r="D93" s="63"/>
      <c r="E93" s="62"/>
      <c r="F93" s="57"/>
      <c r="G93" s="57"/>
      <c r="H93" s="57"/>
      <c r="I93" s="57"/>
      <c r="J93" s="57"/>
      <c r="K93" s="56"/>
      <c r="L93" s="51"/>
      <c r="U93" s="20"/>
      <c r="V93" s="20"/>
    </row>
    <row r="94" spans="1:22" ht="15.95" customHeight="1" thickBot="1" x14ac:dyDescent="0.3">
      <c r="A94" s="55"/>
      <c r="B94" s="61"/>
      <c r="C94" s="60"/>
      <c r="D94" s="59"/>
      <c r="E94" s="58"/>
      <c r="F94" s="57"/>
      <c r="G94" s="57"/>
      <c r="H94" s="57"/>
      <c r="I94" s="57"/>
      <c r="J94" s="57"/>
      <c r="K94" s="56"/>
      <c r="L94" s="51"/>
      <c r="U94" s="20"/>
      <c r="V94" s="20"/>
    </row>
    <row r="95" spans="1:22" ht="15.95" customHeight="1" x14ac:dyDescent="0.25">
      <c r="A95" s="55"/>
      <c r="B95" s="54"/>
      <c r="C95" s="54"/>
      <c r="D95" s="54"/>
      <c r="E95" s="54"/>
      <c r="F95" s="54"/>
      <c r="G95" s="57"/>
      <c r="H95" s="57"/>
      <c r="I95" s="57"/>
      <c r="J95" s="57"/>
      <c r="K95" s="56"/>
      <c r="L95" s="51"/>
      <c r="U95" s="20"/>
      <c r="V95" s="20"/>
    </row>
    <row r="96" spans="1:22" ht="15.95" customHeight="1" x14ac:dyDescent="0.25">
      <c r="A96" s="55"/>
      <c r="B96" s="54"/>
      <c r="C96" s="54"/>
      <c r="D96" s="54"/>
      <c r="E96" s="54"/>
      <c r="F96" s="54"/>
      <c r="G96" s="57"/>
      <c r="H96" s="57"/>
      <c r="I96" s="57"/>
      <c r="J96" s="57"/>
      <c r="K96" s="56"/>
      <c r="L96" s="51"/>
      <c r="U96" s="20"/>
      <c r="V96" s="20"/>
    </row>
    <row r="97" spans="1:22" ht="15" x14ac:dyDescent="0.25">
      <c r="A97" s="55"/>
      <c r="B97" s="54"/>
      <c r="C97" s="54"/>
      <c r="D97" s="54"/>
      <c r="E97" s="54"/>
      <c r="F97" s="54"/>
      <c r="G97" s="54"/>
      <c r="H97" s="54"/>
      <c r="I97" s="54"/>
      <c r="J97" s="54"/>
      <c r="K97" s="53"/>
      <c r="L97" s="51"/>
      <c r="M97" s="19"/>
      <c r="O97" s="20"/>
      <c r="R97" s="20"/>
      <c r="S97" s="20"/>
      <c r="T97" s="20"/>
      <c r="U97" s="20"/>
      <c r="V97" s="20"/>
    </row>
    <row r="98" spans="1:22" ht="15" customHeight="1" x14ac:dyDescent="0.2">
      <c r="B98" s="47"/>
      <c r="C98" s="47"/>
      <c r="D98" s="47"/>
      <c r="E98" s="47"/>
      <c r="F98" s="48"/>
      <c r="G98" s="47"/>
      <c r="H98" s="47"/>
      <c r="I98" s="47"/>
      <c r="J98" s="47"/>
      <c r="K98" s="47"/>
      <c r="T98" s="20"/>
      <c r="U98" s="20"/>
      <c r="V98" s="20"/>
    </row>
    <row r="99" spans="1:22" ht="15" customHeight="1" x14ac:dyDescent="0.2">
      <c r="B99" s="47"/>
      <c r="C99" s="47"/>
      <c r="D99" s="47"/>
      <c r="E99" s="47"/>
      <c r="F99" s="47"/>
      <c r="G99" s="47"/>
      <c r="H99" s="47"/>
      <c r="I99" s="47"/>
      <c r="J99" s="47"/>
      <c r="K99" s="47"/>
    </row>
    <row r="100" spans="1:22" ht="15" customHeight="1" x14ac:dyDescent="0.2"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51"/>
      <c r="M100" s="20"/>
      <c r="N100" s="20"/>
      <c r="O100" s="20"/>
    </row>
    <row r="101" spans="1:22" x14ac:dyDescent="0.2">
      <c r="B101" s="47"/>
      <c r="C101" s="47"/>
      <c r="D101" s="48"/>
      <c r="E101" s="48"/>
      <c r="F101" s="47"/>
      <c r="G101" s="47"/>
      <c r="H101" s="47"/>
      <c r="I101" s="47"/>
      <c r="J101" s="47"/>
      <c r="K101" s="47"/>
      <c r="L101" s="51"/>
      <c r="M101" s="19"/>
      <c r="O101" s="20"/>
    </row>
    <row r="102" spans="1:22" x14ac:dyDescent="0.2">
      <c r="B102" s="47"/>
      <c r="C102" s="47"/>
      <c r="D102" s="52"/>
      <c r="E102" s="52"/>
      <c r="F102" s="47"/>
      <c r="G102" s="47"/>
      <c r="H102" s="47"/>
      <c r="I102" s="47"/>
      <c r="J102" s="47"/>
      <c r="K102" s="47"/>
      <c r="L102" s="51"/>
      <c r="M102" s="19"/>
      <c r="O102" s="20"/>
    </row>
    <row r="103" spans="1:22" x14ac:dyDescent="0.2">
      <c r="B103" s="47"/>
      <c r="C103" s="47"/>
      <c r="D103" s="50"/>
      <c r="E103" s="50"/>
      <c r="F103" s="47"/>
      <c r="G103" s="47"/>
      <c r="H103" s="47"/>
      <c r="I103" s="47"/>
      <c r="J103" s="47"/>
      <c r="K103" s="47"/>
      <c r="L103" s="51"/>
      <c r="M103" s="19"/>
      <c r="O103" s="20"/>
    </row>
    <row r="104" spans="1:22" x14ac:dyDescent="0.2">
      <c r="B104" s="47"/>
      <c r="C104" s="47"/>
      <c r="D104" s="50"/>
      <c r="E104" s="50"/>
      <c r="F104" s="47"/>
      <c r="G104" s="47"/>
      <c r="H104" s="47"/>
      <c r="I104" s="47"/>
      <c r="J104" s="47"/>
      <c r="K104" s="47"/>
      <c r="O104" s="20"/>
    </row>
    <row r="105" spans="1:22" x14ac:dyDescent="0.2">
      <c r="B105" s="47"/>
      <c r="C105" s="47"/>
      <c r="D105" s="49"/>
      <c r="E105" s="49"/>
      <c r="F105" s="48"/>
      <c r="G105" s="47"/>
      <c r="H105" s="47"/>
      <c r="I105" s="47"/>
      <c r="J105" s="47"/>
      <c r="K105" s="47"/>
      <c r="O105" s="20"/>
    </row>
    <row r="106" spans="1:22" x14ac:dyDescent="0.2">
      <c r="B106" s="47"/>
      <c r="C106" s="47"/>
      <c r="D106" s="47"/>
      <c r="E106" s="47"/>
      <c r="F106" s="48"/>
      <c r="G106" s="47"/>
      <c r="H106" s="47"/>
      <c r="I106" s="47"/>
      <c r="J106" s="47"/>
      <c r="K106" s="47"/>
      <c r="O106" s="20"/>
    </row>
    <row r="107" spans="1:22" x14ac:dyDescent="0.2">
      <c r="D107" s="19"/>
      <c r="E107" s="19"/>
      <c r="F107" s="20"/>
      <c r="M107" s="19"/>
      <c r="N107" s="43"/>
      <c r="O107" s="20"/>
    </row>
    <row r="108" spans="1:22" x14ac:dyDescent="0.2">
      <c r="B108" s="46"/>
      <c r="C108" s="46"/>
      <c r="D108" s="19"/>
      <c r="E108" s="19"/>
      <c r="F108" s="20"/>
      <c r="G108" s="46"/>
      <c r="H108" s="46"/>
      <c r="I108" s="46"/>
      <c r="J108" s="46"/>
      <c r="K108" s="46"/>
      <c r="M108" s="19"/>
      <c r="N108" s="43"/>
      <c r="O108" s="20"/>
    </row>
    <row r="109" spans="1:22" ht="15" x14ac:dyDescent="0.2">
      <c r="B109" s="45"/>
      <c r="C109" s="45"/>
      <c r="D109" s="19"/>
      <c r="E109" s="19"/>
      <c r="F109" s="20"/>
      <c r="G109" s="45"/>
      <c r="H109" s="45"/>
      <c r="I109" s="45"/>
      <c r="J109" s="45"/>
      <c r="K109" s="45"/>
      <c r="M109" s="19"/>
      <c r="N109" s="43"/>
      <c r="O109" s="20"/>
    </row>
    <row r="110" spans="1:22" x14ac:dyDescent="0.2">
      <c r="B110" s="44"/>
      <c r="C110" s="44"/>
      <c r="D110" s="19"/>
      <c r="E110" s="19"/>
      <c r="F110" s="20"/>
      <c r="G110" s="44"/>
      <c r="H110" s="44"/>
      <c r="I110" s="44"/>
      <c r="J110" s="44"/>
      <c r="K110" s="44"/>
      <c r="M110" s="19"/>
      <c r="N110" s="43"/>
      <c r="O110" s="20"/>
    </row>
    <row r="111" spans="1:22" x14ac:dyDescent="0.2">
      <c r="D111" s="19"/>
      <c r="E111" s="19"/>
      <c r="F111" s="20"/>
      <c r="M111" s="19"/>
      <c r="N111" s="43"/>
      <c r="O111" s="20"/>
    </row>
    <row r="112" spans="1:22" ht="15" customHeight="1" x14ac:dyDescent="0.2">
      <c r="D112" s="19"/>
      <c r="E112" s="19"/>
      <c r="F112" s="20"/>
      <c r="M112" s="19"/>
      <c r="N112" s="43"/>
      <c r="O112" s="20"/>
    </row>
    <row r="113" spans="4:15" x14ac:dyDescent="0.2">
      <c r="D113" s="19"/>
      <c r="E113" s="19"/>
      <c r="F113" s="20"/>
      <c r="M113" s="19"/>
      <c r="N113" s="43"/>
      <c r="O113" s="20"/>
    </row>
    <row r="114" spans="4:15" x14ac:dyDescent="0.2">
      <c r="D114" s="19"/>
      <c r="E114" s="19"/>
      <c r="F114" s="20"/>
      <c r="M114" s="19"/>
      <c r="O114" s="20"/>
    </row>
    <row r="115" spans="4:15" x14ac:dyDescent="0.2">
      <c r="D115" s="19"/>
      <c r="E115" s="19"/>
      <c r="F115" s="20"/>
      <c r="M115" s="19"/>
      <c r="O115" s="20"/>
    </row>
    <row r="116" spans="4:15" x14ac:dyDescent="0.2">
      <c r="M116" s="19"/>
      <c r="O116" s="20"/>
    </row>
    <row r="117" spans="4:15" x14ac:dyDescent="0.2">
      <c r="M117" s="19"/>
      <c r="O117" s="20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 codeName="Sheet10">
    <pageSetUpPr fitToPage="1"/>
  </sheetPr>
  <dimension ref="A1:V117"/>
  <sheetViews>
    <sheetView showGridLines="0" showRuler="0" topLeftCell="B1" zoomScale="71" zoomScaleNormal="120" workbookViewId="0">
      <selection activeCell="J21" sqref="J21"/>
    </sheetView>
  </sheetViews>
  <sheetFormatPr defaultColWidth="8.85546875" defaultRowHeight="14.25" x14ac:dyDescent="0.2"/>
  <cols>
    <col min="1" max="1" width="5" style="19" customWidth="1"/>
    <col min="2" max="2" width="20.140625" style="19" customWidth="1"/>
    <col min="3" max="3" width="27.140625" style="19" customWidth="1"/>
    <col min="4" max="4" width="12.85546875" style="43" customWidth="1"/>
    <col min="5" max="5" width="23" style="43" customWidth="1"/>
    <col min="6" max="6" width="14.85546875" style="19" customWidth="1"/>
    <col min="7" max="7" width="12.85546875" style="19" customWidth="1"/>
    <col min="8" max="8" width="13.7109375" style="19" customWidth="1"/>
    <col min="9" max="9" width="7.7109375" style="19" customWidth="1"/>
    <col min="10" max="10" width="35.85546875" style="19" customWidth="1"/>
    <col min="11" max="11" width="6.28515625" style="19" customWidth="1"/>
    <col min="12" max="12" width="15" style="43" customWidth="1"/>
    <col min="13" max="13" width="11" style="43" customWidth="1"/>
    <col min="14" max="15" width="10.140625" style="19" bestFit="1" customWidth="1"/>
    <col min="16" max="16" width="14.140625" style="19" bestFit="1" customWidth="1"/>
    <col min="17" max="18" width="11.140625" style="19" bestFit="1" customWidth="1"/>
    <col min="19" max="19" width="10.140625" style="19" bestFit="1" customWidth="1"/>
    <col min="20" max="16384" width="8.85546875" style="19"/>
  </cols>
  <sheetData>
    <row r="1" spans="1:22" s="20" customFormat="1" ht="45.75" x14ac:dyDescent="0.2">
      <c r="A1" s="134" t="str">
        <f ca="1">IF(F4="","CLASS GPA TRACKER",F4&amp;": "&amp;C6)</f>
        <v>MSE121: A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2" ht="20.25" x14ac:dyDescent="0.3">
      <c r="A2" s="135" t="s">
        <v>133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51"/>
      <c r="U2" s="20"/>
      <c r="V2" s="20"/>
    </row>
    <row r="3" spans="1:22" s="46" customFormat="1" ht="18" customHeight="1" x14ac:dyDescent="0.2">
      <c r="A3" s="67"/>
      <c r="B3" s="95"/>
      <c r="C3" s="95"/>
      <c r="D3" s="96"/>
      <c r="E3" s="96"/>
      <c r="F3" s="95"/>
      <c r="G3" s="95"/>
      <c r="H3" s="95"/>
      <c r="I3" s="95"/>
      <c r="J3" s="95"/>
      <c r="K3" s="94"/>
      <c r="L3" s="51"/>
      <c r="M3" s="51"/>
      <c r="N3" s="20"/>
    </row>
    <row r="4" spans="1:22" ht="15.95" customHeight="1" thickBot="1" x14ac:dyDescent="0.3">
      <c r="A4" s="55"/>
      <c r="B4" s="136" t="s">
        <v>132</v>
      </c>
      <c r="C4" s="136"/>
      <c r="D4" s="57"/>
      <c r="E4" s="93" t="s">
        <v>131</v>
      </c>
      <c r="F4" s="92" t="str" cm="1">
        <f t="array" aca="1" ref="F4" ca="1">MID(CELL("filename",A1),FIND("]",CELL("filename",A1))+1,255)</f>
        <v>MSE121</v>
      </c>
      <c r="G4" s="57"/>
      <c r="H4" s="137" t="s">
        <v>130</v>
      </c>
      <c r="I4" s="54"/>
      <c r="J4" s="84"/>
      <c r="K4" s="56"/>
      <c r="L4" s="51"/>
      <c r="R4" s="20"/>
      <c r="S4" s="20"/>
      <c r="T4" s="20"/>
      <c r="U4" s="20"/>
      <c r="V4" s="20"/>
    </row>
    <row r="5" spans="1:22" ht="15.95" customHeight="1" x14ac:dyDescent="0.25">
      <c r="A5" s="55"/>
      <c r="B5" s="74" t="s">
        <v>129</v>
      </c>
      <c r="C5" s="90">
        <v>3.9</v>
      </c>
      <c r="D5" s="57"/>
      <c r="E5" s="104" t="s">
        <v>137</v>
      </c>
      <c r="F5" s="105">
        <v>0.125</v>
      </c>
      <c r="G5" s="57"/>
      <c r="H5" s="137"/>
      <c r="I5" s="54"/>
      <c r="J5" s="139" t="s">
        <v>127</v>
      </c>
      <c r="K5" s="56"/>
      <c r="L5" s="51"/>
      <c r="R5" s="20"/>
      <c r="S5" s="20"/>
      <c r="T5" s="20"/>
      <c r="U5" s="20"/>
      <c r="V5" s="20"/>
    </row>
    <row r="6" spans="1:22" ht="15.95" customHeight="1" thickBot="1" x14ac:dyDescent="0.3">
      <c r="A6" s="55"/>
      <c r="B6" s="74" t="s">
        <v>126</v>
      </c>
      <c r="C6" s="90" t="s">
        <v>136</v>
      </c>
      <c r="D6" s="57"/>
      <c r="E6" s="89" t="s">
        <v>125</v>
      </c>
      <c r="F6" s="103">
        <v>1</v>
      </c>
      <c r="G6" s="57"/>
      <c r="H6" s="138"/>
      <c r="I6" s="54"/>
      <c r="J6" s="140"/>
      <c r="K6" s="56"/>
      <c r="L6" s="51"/>
      <c r="R6" s="20"/>
      <c r="S6" s="20"/>
      <c r="T6" s="20"/>
      <c r="U6" s="20"/>
      <c r="V6" s="20"/>
    </row>
    <row r="7" spans="1:22" ht="15.95" customHeight="1" thickBot="1" x14ac:dyDescent="0.3">
      <c r="A7" s="55"/>
      <c r="B7" s="74" t="s">
        <v>124</v>
      </c>
      <c r="C7" s="75">
        <f>C5*F5</f>
        <v>0.48749999999999999</v>
      </c>
      <c r="D7" s="57"/>
      <c r="E7" s="57"/>
      <c r="F7" s="54"/>
      <c r="G7" s="57"/>
      <c r="H7" s="120" t="s">
        <v>123</v>
      </c>
      <c r="I7" s="54"/>
      <c r="J7" s="141"/>
      <c r="K7" s="56"/>
      <c r="L7" s="51"/>
      <c r="R7" s="20"/>
      <c r="S7" s="20"/>
      <c r="T7" s="20"/>
      <c r="U7" s="20"/>
      <c r="V7" s="20"/>
    </row>
    <row r="8" spans="1:22" ht="15.95" customHeight="1" x14ac:dyDescent="0.25">
      <c r="A8" s="55"/>
      <c r="B8" s="54"/>
      <c r="C8" s="54"/>
      <c r="D8" s="57"/>
      <c r="E8" s="57"/>
      <c r="F8" s="54"/>
      <c r="G8" s="57"/>
      <c r="H8" s="54"/>
      <c r="I8" s="54"/>
      <c r="J8" s="84"/>
      <c r="K8" s="56"/>
      <c r="L8" s="51"/>
      <c r="R8" s="20"/>
      <c r="S8" s="20"/>
      <c r="T8" s="20"/>
      <c r="U8" s="20"/>
      <c r="V8" s="20"/>
    </row>
    <row r="9" spans="1:22" ht="15" customHeight="1" x14ac:dyDescent="0.25">
      <c r="A9" s="55"/>
      <c r="B9" s="136" t="s">
        <v>122</v>
      </c>
      <c r="C9" s="136"/>
      <c r="D9" s="54"/>
      <c r="E9" s="136" t="s">
        <v>121</v>
      </c>
      <c r="F9" s="136"/>
      <c r="G9" s="136"/>
      <c r="H9" s="136"/>
      <c r="I9" s="57"/>
      <c r="J9" s="84"/>
      <c r="K9" s="53"/>
      <c r="L9" s="51"/>
      <c r="T9" s="20"/>
      <c r="U9" s="20"/>
      <c r="V9" s="20"/>
    </row>
    <row r="10" spans="1:22" ht="32.1" customHeight="1" thickBot="1" x14ac:dyDescent="0.3">
      <c r="A10" s="55"/>
      <c r="B10" s="73" t="s">
        <v>114</v>
      </c>
      <c r="C10" s="86" t="s">
        <v>120</v>
      </c>
      <c r="D10" s="54"/>
      <c r="E10" s="73" t="s">
        <v>114</v>
      </c>
      <c r="F10" s="86" t="s">
        <v>119</v>
      </c>
      <c r="G10" s="72" t="s">
        <v>118</v>
      </c>
      <c r="H10" s="72" t="s">
        <v>117</v>
      </c>
      <c r="I10" s="57"/>
      <c r="J10" s="84"/>
      <c r="K10" s="53"/>
      <c r="L10" s="51"/>
      <c r="T10" s="20"/>
      <c r="U10" s="20"/>
      <c r="V10" s="20"/>
    </row>
    <row r="11" spans="1:22" s="46" customFormat="1" ht="15.95" customHeight="1" x14ac:dyDescent="0.2">
      <c r="A11" s="67"/>
      <c r="B11" s="85" t="s">
        <v>107</v>
      </c>
      <c r="C11" s="68">
        <v>0.05</v>
      </c>
      <c r="D11" s="54"/>
      <c r="E11" s="81" t="str">
        <f t="shared" ref="E11:E20" si="0">IF(B11="","",B11)</f>
        <v>Class Exercises</v>
      </c>
      <c r="F11" s="80">
        <f t="shared" ref="F11:F20" si="1">IF( IF(E11&lt;&gt;"",COUNTIF($B$25:$B$94,E11),"") = 0,"", IF(E11&lt;&gt;"",COUNTIF($B$25:$B$94,E11),""))</f>
        <v>4</v>
      </c>
      <c r="G11" s="79">
        <f t="shared" ref="G11:G20" si="2">IFERROR( IF(F11&lt;&gt;"",AVERAGEIFS($E$25:$E$94,$B$25:$B$94, E11),""),"")</f>
        <v>0.9</v>
      </c>
      <c r="H11" s="79">
        <f t="shared" ref="H11:H20" si="3">IFERROR(G11*C11,"")</f>
        <v>4.5000000000000005E-2</v>
      </c>
      <c r="I11" s="57"/>
      <c r="J11" s="84"/>
      <c r="K11" s="56"/>
      <c r="L11" s="19"/>
    </row>
    <row r="12" spans="1:22" s="20" customFormat="1" ht="15" customHeight="1" x14ac:dyDescent="0.2">
      <c r="A12" s="67"/>
      <c r="B12" s="83" t="s">
        <v>101</v>
      </c>
      <c r="C12" s="62">
        <v>0.05</v>
      </c>
      <c r="D12" s="54"/>
      <c r="E12" s="81" t="str">
        <f t="shared" si="0"/>
        <v>Homework</v>
      </c>
      <c r="F12" s="80">
        <f t="shared" si="1"/>
        <v>5</v>
      </c>
      <c r="G12" s="79">
        <f t="shared" si="2"/>
        <v>0.9</v>
      </c>
      <c r="H12" s="79">
        <f t="shared" si="3"/>
        <v>4.5000000000000005E-2</v>
      </c>
      <c r="I12" s="57"/>
      <c r="J12" s="84"/>
      <c r="K12" s="56"/>
      <c r="L12" s="19"/>
    </row>
    <row r="13" spans="1:22" s="20" customFormat="1" ht="15.95" customHeight="1" x14ac:dyDescent="0.2">
      <c r="A13" s="67"/>
      <c r="B13" s="83" t="s">
        <v>141</v>
      </c>
      <c r="C13" s="62">
        <v>0.25</v>
      </c>
      <c r="D13" s="54"/>
      <c r="E13" s="81" t="str">
        <f t="shared" si="0"/>
        <v>MidTerm</v>
      </c>
      <c r="F13" s="80">
        <f t="shared" si="1"/>
        <v>1</v>
      </c>
      <c r="G13" s="79">
        <f t="shared" si="2"/>
        <v>0.75</v>
      </c>
      <c r="H13" s="79">
        <f t="shared" si="3"/>
        <v>0.1875</v>
      </c>
      <c r="I13" s="57"/>
      <c r="J13" s="84"/>
      <c r="K13" s="56"/>
      <c r="L13" s="19"/>
      <c r="M13" s="19"/>
    </row>
    <row r="14" spans="1:22" s="20" customFormat="1" ht="15.95" customHeight="1" x14ac:dyDescent="0.2">
      <c r="A14" s="67"/>
      <c r="B14" s="83" t="s">
        <v>96</v>
      </c>
      <c r="C14" s="62">
        <v>0.1</v>
      </c>
      <c r="D14" s="54"/>
      <c r="E14" s="81" t="str">
        <f t="shared" si="0"/>
        <v>Projects</v>
      </c>
      <c r="F14" s="80">
        <f t="shared" si="1"/>
        <v>1</v>
      </c>
      <c r="G14" s="79">
        <f t="shared" si="2"/>
        <v>0.9</v>
      </c>
      <c r="H14" s="79">
        <f t="shared" si="3"/>
        <v>9.0000000000000011E-2</v>
      </c>
      <c r="I14" s="57"/>
      <c r="J14" s="84"/>
      <c r="K14" s="56"/>
      <c r="L14" s="19"/>
      <c r="M14" s="19"/>
    </row>
    <row r="15" spans="1:22" s="20" customFormat="1" ht="15.95" customHeight="1" x14ac:dyDescent="0.2">
      <c r="A15" s="67"/>
      <c r="B15" s="83" t="s">
        <v>98</v>
      </c>
      <c r="C15" s="62">
        <v>0.55000000000000004</v>
      </c>
      <c r="D15" s="54"/>
      <c r="E15" s="81" t="str">
        <f t="shared" si="0"/>
        <v>Final Exam</v>
      </c>
      <c r="F15" s="80">
        <f t="shared" si="1"/>
        <v>1</v>
      </c>
      <c r="G15" s="79">
        <f t="shared" si="2"/>
        <v>0.88</v>
      </c>
      <c r="H15" s="79">
        <f t="shared" si="3"/>
        <v>0.48400000000000004</v>
      </c>
      <c r="I15" s="57"/>
      <c r="J15" s="84"/>
      <c r="K15" s="56"/>
      <c r="L15" s="43"/>
      <c r="M15" s="43"/>
    </row>
    <row r="16" spans="1:22" s="20" customFormat="1" ht="15.95" customHeight="1" x14ac:dyDescent="0.2">
      <c r="A16" s="67"/>
      <c r="B16" s="83"/>
      <c r="C16" s="62">
        <v>0</v>
      </c>
      <c r="D16" s="54"/>
      <c r="E16" s="81" t="str">
        <f t="shared" si="0"/>
        <v/>
      </c>
      <c r="F16" s="80" t="str">
        <f t="shared" si="1"/>
        <v/>
      </c>
      <c r="G16" s="79" t="str">
        <f t="shared" si="2"/>
        <v/>
      </c>
      <c r="H16" s="79" t="str">
        <f t="shared" si="3"/>
        <v/>
      </c>
      <c r="I16" s="57"/>
      <c r="J16" s="57"/>
      <c r="K16" s="56"/>
      <c r="L16" s="51"/>
      <c r="M16" s="43"/>
    </row>
    <row r="17" spans="1:22" s="20" customFormat="1" ht="15.95" customHeight="1" x14ac:dyDescent="0.2">
      <c r="A17" s="67"/>
      <c r="B17" s="83"/>
      <c r="C17" s="62">
        <v>0</v>
      </c>
      <c r="D17" s="54"/>
      <c r="E17" s="81" t="str">
        <f t="shared" si="0"/>
        <v/>
      </c>
      <c r="F17" s="80" t="str">
        <f t="shared" si="1"/>
        <v/>
      </c>
      <c r="G17" s="79" t="str">
        <f t="shared" si="2"/>
        <v/>
      </c>
      <c r="H17" s="79" t="str">
        <f t="shared" si="3"/>
        <v/>
      </c>
      <c r="I17" s="57"/>
      <c r="J17" s="57"/>
      <c r="K17" s="56"/>
      <c r="L17" s="51"/>
      <c r="M17" s="43"/>
    </row>
    <row r="18" spans="1:22" s="20" customFormat="1" ht="15.95" customHeight="1" x14ac:dyDescent="0.2">
      <c r="A18" s="67"/>
      <c r="B18" s="83"/>
      <c r="C18" s="62">
        <v>0</v>
      </c>
      <c r="D18" s="54"/>
      <c r="E18" s="81" t="str">
        <f t="shared" si="0"/>
        <v/>
      </c>
      <c r="F18" s="80" t="str">
        <f t="shared" si="1"/>
        <v/>
      </c>
      <c r="G18" s="79" t="str">
        <f t="shared" si="2"/>
        <v/>
      </c>
      <c r="H18" s="79" t="str">
        <f t="shared" si="3"/>
        <v/>
      </c>
      <c r="I18" s="57"/>
      <c r="J18" s="57"/>
      <c r="K18" s="56"/>
      <c r="L18" s="51"/>
      <c r="M18" s="43"/>
    </row>
    <row r="19" spans="1:22" s="20" customFormat="1" ht="15.95" customHeight="1" x14ac:dyDescent="0.2">
      <c r="A19" s="67"/>
      <c r="B19" s="83"/>
      <c r="C19" s="62">
        <v>0</v>
      </c>
      <c r="D19" s="54"/>
      <c r="E19" s="81" t="str">
        <f t="shared" si="0"/>
        <v/>
      </c>
      <c r="F19" s="80" t="str">
        <f t="shared" si="1"/>
        <v/>
      </c>
      <c r="G19" s="79" t="str">
        <f t="shared" si="2"/>
        <v/>
      </c>
      <c r="H19" s="79" t="str">
        <f t="shared" si="3"/>
        <v/>
      </c>
      <c r="I19" s="57"/>
      <c r="J19" s="57"/>
      <c r="K19" s="56"/>
      <c r="L19" s="51"/>
      <c r="M19" s="43"/>
    </row>
    <row r="20" spans="1:22" s="20" customFormat="1" ht="15.95" customHeight="1" thickBot="1" x14ac:dyDescent="0.25">
      <c r="A20" s="67"/>
      <c r="B20" s="82"/>
      <c r="C20" s="58">
        <v>0</v>
      </c>
      <c r="D20" s="54"/>
      <c r="E20" s="81" t="str">
        <f t="shared" si="0"/>
        <v/>
      </c>
      <c r="F20" s="80" t="str">
        <f t="shared" si="1"/>
        <v/>
      </c>
      <c r="G20" s="79" t="str">
        <f t="shared" si="2"/>
        <v/>
      </c>
      <c r="H20" s="79" t="str">
        <f t="shared" si="3"/>
        <v/>
      </c>
      <c r="I20" s="57"/>
      <c r="J20" s="57"/>
      <c r="K20" s="56"/>
      <c r="L20" s="51"/>
      <c r="M20" s="43"/>
    </row>
    <row r="21" spans="1:22" s="20" customFormat="1" ht="15.95" customHeight="1" x14ac:dyDescent="0.2">
      <c r="A21" s="67"/>
      <c r="B21" s="78"/>
      <c r="C21" s="76">
        <f>SUM(C11:C20)</f>
        <v>1</v>
      </c>
      <c r="D21" s="54"/>
      <c r="E21" s="78"/>
      <c r="F21" s="77">
        <f>SUM(F11:F20)</f>
        <v>12</v>
      </c>
      <c r="G21" s="76"/>
      <c r="H21" s="76">
        <f>IFERROR( SUM(H11:H20) / SUMIFS(C11:C20,H11:H20,"&gt;-1"),"")</f>
        <v>0.85150000000000015</v>
      </c>
      <c r="I21" s="75" t="s">
        <v>116</v>
      </c>
      <c r="J21" s="57"/>
      <c r="K21" s="56"/>
      <c r="L21" s="51"/>
      <c r="M21" s="43"/>
    </row>
    <row r="22" spans="1:22" s="46" customFormat="1" ht="15.95" customHeight="1" x14ac:dyDescent="0.2">
      <c r="A22" s="67"/>
      <c r="B22" s="54"/>
      <c r="C22" s="54"/>
      <c r="D22" s="54"/>
      <c r="E22" s="54"/>
      <c r="F22" s="54"/>
      <c r="G22" s="57"/>
      <c r="H22" s="57"/>
      <c r="I22" s="57"/>
      <c r="J22" s="57"/>
      <c r="K22" s="56"/>
      <c r="L22" s="51"/>
      <c r="M22" s="43"/>
      <c r="N22" s="19"/>
      <c r="O22" s="19"/>
      <c r="U22" s="20"/>
      <c r="V22" s="20"/>
    </row>
    <row r="23" spans="1:22" s="46" customFormat="1" ht="15.95" customHeight="1" x14ac:dyDescent="0.2">
      <c r="A23" s="67"/>
      <c r="B23" s="133" t="s">
        <v>115</v>
      </c>
      <c r="C23" s="133"/>
      <c r="D23" s="133"/>
      <c r="E23" s="133"/>
      <c r="F23" s="54"/>
      <c r="G23" s="57"/>
      <c r="H23" s="57"/>
      <c r="I23" s="57"/>
      <c r="J23" s="57"/>
      <c r="K23" s="56"/>
      <c r="L23" s="51"/>
      <c r="M23" s="43"/>
      <c r="U23" s="20"/>
      <c r="V23" s="20"/>
    </row>
    <row r="24" spans="1:22" s="45" customFormat="1" ht="32.1" customHeight="1" thickBot="1" x14ac:dyDescent="0.25">
      <c r="A24" s="67"/>
      <c r="B24" s="73" t="s">
        <v>114</v>
      </c>
      <c r="C24" s="73" t="s">
        <v>113</v>
      </c>
      <c r="D24" s="72" t="s">
        <v>112</v>
      </c>
      <c r="E24" s="72" t="s">
        <v>111</v>
      </c>
      <c r="F24" s="57"/>
      <c r="G24" s="57"/>
      <c r="H24" s="57"/>
      <c r="I24" s="57"/>
      <c r="J24" s="57"/>
      <c r="K24" s="56"/>
      <c r="L24" s="51"/>
      <c r="M24" s="43"/>
      <c r="U24" s="20"/>
      <c r="V24" s="20"/>
    </row>
    <row r="25" spans="1:22" s="44" customFormat="1" ht="15.95" customHeight="1" x14ac:dyDescent="0.2">
      <c r="A25" s="67"/>
      <c r="B25" s="71" t="s">
        <v>107</v>
      </c>
      <c r="C25" s="70" t="s">
        <v>110</v>
      </c>
      <c r="D25" s="69" t="s">
        <v>94</v>
      </c>
      <c r="E25" s="68">
        <v>0.9</v>
      </c>
      <c r="F25" s="57"/>
      <c r="G25" s="57"/>
      <c r="H25" s="57"/>
      <c r="I25" s="57"/>
      <c r="J25" s="57"/>
      <c r="K25" s="56"/>
      <c r="L25" s="51"/>
      <c r="M25" s="43"/>
      <c r="U25" s="20"/>
      <c r="V25" s="20"/>
    </row>
    <row r="26" spans="1:22" s="45" customFormat="1" ht="15.95" customHeight="1" x14ac:dyDescent="0.2">
      <c r="A26" s="67"/>
      <c r="B26" s="65" t="s">
        <v>107</v>
      </c>
      <c r="C26" s="64" t="s">
        <v>109</v>
      </c>
      <c r="D26" s="63" t="s">
        <v>94</v>
      </c>
      <c r="E26" s="62">
        <v>0.9</v>
      </c>
      <c r="F26" s="57"/>
      <c r="G26" s="57"/>
      <c r="H26" s="57"/>
      <c r="I26" s="57"/>
      <c r="J26" s="57"/>
      <c r="K26" s="56"/>
      <c r="L26" s="51"/>
      <c r="M26" s="43"/>
      <c r="U26" s="20"/>
      <c r="V26" s="20"/>
    </row>
    <row r="27" spans="1:22" s="44" customFormat="1" ht="15.95" customHeight="1" x14ac:dyDescent="0.2">
      <c r="A27" s="67"/>
      <c r="B27" s="65" t="s">
        <v>107</v>
      </c>
      <c r="C27" s="64" t="s">
        <v>108</v>
      </c>
      <c r="D27" s="63" t="s">
        <v>94</v>
      </c>
      <c r="E27" s="62">
        <v>0.9</v>
      </c>
      <c r="F27" s="57"/>
      <c r="G27" s="57"/>
      <c r="H27" s="57"/>
      <c r="I27" s="57"/>
      <c r="J27" s="57"/>
      <c r="K27" s="56"/>
      <c r="L27" s="51"/>
      <c r="M27" s="43"/>
      <c r="U27" s="20"/>
      <c r="V27" s="20"/>
    </row>
    <row r="28" spans="1:22" ht="15.95" customHeight="1" x14ac:dyDescent="0.2">
      <c r="A28" s="67"/>
      <c r="B28" s="65" t="s">
        <v>107</v>
      </c>
      <c r="C28" s="64" t="s">
        <v>106</v>
      </c>
      <c r="D28" s="63" t="s">
        <v>94</v>
      </c>
      <c r="E28" s="62">
        <v>0.9</v>
      </c>
      <c r="F28" s="57"/>
      <c r="G28" s="57"/>
      <c r="H28" s="57"/>
      <c r="I28" s="57"/>
      <c r="J28" s="57"/>
      <c r="K28" s="56"/>
      <c r="L28" s="51"/>
      <c r="U28" s="20"/>
      <c r="V28" s="20"/>
    </row>
    <row r="29" spans="1:22" ht="15.95" customHeight="1" x14ac:dyDescent="0.2">
      <c r="A29" s="66"/>
      <c r="B29" s="65" t="s">
        <v>101</v>
      </c>
      <c r="C29" s="64" t="s">
        <v>105</v>
      </c>
      <c r="D29" s="63" t="s">
        <v>94</v>
      </c>
      <c r="E29" s="62">
        <v>0.9</v>
      </c>
      <c r="F29" s="57"/>
      <c r="G29" s="57"/>
      <c r="H29" s="57"/>
      <c r="I29" s="57"/>
      <c r="J29" s="57"/>
      <c r="K29" s="56"/>
      <c r="L29" s="51"/>
      <c r="U29" s="20"/>
      <c r="V29" s="20"/>
    </row>
    <row r="30" spans="1:22" ht="15.95" customHeight="1" x14ac:dyDescent="0.25">
      <c r="A30" s="55"/>
      <c r="B30" s="65" t="s">
        <v>101</v>
      </c>
      <c r="C30" s="64" t="s">
        <v>104</v>
      </c>
      <c r="D30" s="63" t="s">
        <v>94</v>
      </c>
      <c r="E30" s="62">
        <v>0.9</v>
      </c>
      <c r="F30" s="57"/>
      <c r="G30" s="57"/>
      <c r="H30" s="57"/>
      <c r="I30" s="57"/>
      <c r="J30" s="57"/>
      <c r="K30" s="56"/>
      <c r="L30" s="51"/>
      <c r="U30" s="20"/>
      <c r="V30" s="20"/>
    </row>
    <row r="31" spans="1:22" ht="15.95" customHeight="1" x14ac:dyDescent="0.25">
      <c r="A31" s="55"/>
      <c r="B31" s="65" t="s">
        <v>101</v>
      </c>
      <c r="C31" s="64" t="s">
        <v>103</v>
      </c>
      <c r="D31" s="63" t="s">
        <v>94</v>
      </c>
      <c r="E31" s="62">
        <v>0.9</v>
      </c>
      <c r="F31" s="57"/>
      <c r="G31" s="57"/>
      <c r="H31" s="57"/>
      <c r="I31" s="57"/>
      <c r="J31" s="57"/>
      <c r="K31" s="56"/>
      <c r="L31" s="51"/>
      <c r="U31" s="20"/>
      <c r="V31" s="20"/>
    </row>
    <row r="32" spans="1:22" ht="15.95" customHeight="1" x14ac:dyDescent="0.25">
      <c r="A32" s="55"/>
      <c r="B32" s="65" t="s">
        <v>101</v>
      </c>
      <c r="C32" s="64" t="s">
        <v>102</v>
      </c>
      <c r="D32" s="63" t="s">
        <v>94</v>
      </c>
      <c r="E32" s="62">
        <v>0.9</v>
      </c>
      <c r="F32" s="57"/>
      <c r="G32" s="57"/>
      <c r="H32" s="57"/>
      <c r="I32" s="57"/>
      <c r="J32" s="57"/>
      <c r="K32" s="56"/>
      <c r="L32" s="51"/>
      <c r="U32" s="20"/>
      <c r="V32" s="20"/>
    </row>
    <row r="33" spans="1:22" ht="15.95" customHeight="1" x14ac:dyDescent="0.25">
      <c r="A33" s="55"/>
      <c r="B33" s="65" t="s">
        <v>101</v>
      </c>
      <c r="C33" s="64" t="s">
        <v>100</v>
      </c>
      <c r="D33" s="63" t="s">
        <v>94</v>
      </c>
      <c r="E33" s="62">
        <v>0.9</v>
      </c>
      <c r="F33" s="57"/>
      <c r="G33" s="57"/>
      <c r="H33" s="57"/>
      <c r="I33" s="57"/>
      <c r="J33" s="57"/>
      <c r="K33" s="56"/>
      <c r="L33" s="51"/>
      <c r="U33" s="20"/>
      <c r="V33" s="20"/>
    </row>
    <row r="34" spans="1:22" ht="15.95" customHeight="1" x14ac:dyDescent="0.25">
      <c r="A34" s="55"/>
      <c r="B34" s="65" t="s">
        <v>141</v>
      </c>
      <c r="C34" s="64"/>
      <c r="D34" s="63" t="s">
        <v>97</v>
      </c>
      <c r="E34" s="62">
        <v>0.75</v>
      </c>
      <c r="F34" s="57"/>
      <c r="G34" s="57"/>
      <c r="H34" s="57"/>
      <c r="I34" s="57"/>
      <c r="J34" s="57"/>
      <c r="K34" s="56"/>
      <c r="L34" s="51"/>
      <c r="U34" s="20"/>
      <c r="V34" s="20"/>
    </row>
    <row r="35" spans="1:22" ht="15.95" customHeight="1" x14ac:dyDescent="0.25">
      <c r="A35" s="55"/>
      <c r="B35" s="65" t="s">
        <v>98</v>
      </c>
      <c r="C35" s="64"/>
      <c r="D35" s="63" t="s">
        <v>97</v>
      </c>
      <c r="E35" s="62">
        <v>0.88</v>
      </c>
      <c r="F35" s="57"/>
      <c r="G35" s="57"/>
      <c r="H35" s="57"/>
      <c r="I35" s="57"/>
      <c r="J35" s="57"/>
      <c r="K35" s="56"/>
      <c r="L35" s="51"/>
      <c r="U35" s="20"/>
      <c r="V35" s="20"/>
    </row>
    <row r="36" spans="1:22" ht="15.95" customHeight="1" x14ac:dyDescent="0.25">
      <c r="A36" s="55"/>
      <c r="B36" s="65" t="s">
        <v>96</v>
      </c>
      <c r="C36" s="64" t="s">
        <v>95</v>
      </c>
      <c r="D36" s="63" t="s">
        <v>94</v>
      </c>
      <c r="E36" s="62">
        <v>0.9</v>
      </c>
      <c r="F36" s="57"/>
      <c r="G36" s="57"/>
      <c r="H36" s="57"/>
      <c r="I36" s="57"/>
      <c r="J36" s="57"/>
      <c r="K36" s="56"/>
      <c r="L36" s="51"/>
      <c r="R36" s="20"/>
      <c r="S36" s="20"/>
      <c r="T36" s="20"/>
      <c r="U36" s="20"/>
      <c r="V36" s="20"/>
    </row>
    <row r="37" spans="1:22" s="44" customFormat="1" ht="15.95" customHeight="1" x14ac:dyDescent="0.2">
      <c r="A37" s="67"/>
      <c r="B37" s="65"/>
      <c r="C37" s="64"/>
      <c r="D37" s="63"/>
      <c r="E37" s="62"/>
      <c r="F37" s="57"/>
      <c r="G37" s="57"/>
      <c r="H37" s="57"/>
      <c r="I37" s="57"/>
      <c r="J37" s="57"/>
      <c r="K37" s="56"/>
      <c r="L37" s="51"/>
      <c r="M37" s="43"/>
      <c r="N37" s="19"/>
      <c r="O37" s="19"/>
      <c r="U37" s="20"/>
      <c r="V37" s="20"/>
    </row>
    <row r="38" spans="1:22" s="45" customFormat="1" ht="15.95" customHeight="1" x14ac:dyDescent="0.2">
      <c r="A38" s="67"/>
      <c r="B38" s="65"/>
      <c r="C38" s="64"/>
      <c r="D38" s="63"/>
      <c r="E38" s="62"/>
      <c r="F38" s="57"/>
      <c r="G38" s="57"/>
      <c r="H38" s="57"/>
      <c r="I38" s="57"/>
      <c r="J38" s="57"/>
      <c r="K38" s="56"/>
      <c r="L38" s="51"/>
      <c r="M38" s="43"/>
      <c r="N38" s="19"/>
      <c r="O38" s="19"/>
      <c r="U38" s="20"/>
      <c r="V38" s="20"/>
    </row>
    <row r="39" spans="1:22" s="44" customFormat="1" ht="15.95" customHeight="1" x14ac:dyDescent="0.2">
      <c r="A39" s="67"/>
      <c r="B39" s="65"/>
      <c r="C39" s="64"/>
      <c r="D39" s="63"/>
      <c r="E39" s="62"/>
      <c r="F39" s="57"/>
      <c r="G39" s="57"/>
      <c r="H39" s="57"/>
      <c r="I39" s="57"/>
      <c r="J39" s="57"/>
      <c r="K39" s="56"/>
      <c r="L39" s="51"/>
      <c r="M39" s="43"/>
      <c r="N39" s="19"/>
      <c r="O39" s="19"/>
      <c r="U39" s="20"/>
      <c r="V39" s="20"/>
    </row>
    <row r="40" spans="1:22" ht="15.95" customHeight="1" x14ac:dyDescent="0.2">
      <c r="A40" s="67"/>
      <c r="B40" s="65"/>
      <c r="C40" s="64"/>
      <c r="D40" s="63"/>
      <c r="E40" s="62"/>
      <c r="F40" s="57"/>
      <c r="G40" s="57"/>
      <c r="H40" s="57"/>
      <c r="I40" s="57"/>
      <c r="J40" s="57"/>
      <c r="K40" s="56"/>
      <c r="L40" s="51"/>
      <c r="U40" s="20"/>
      <c r="V40" s="20"/>
    </row>
    <row r="41" spans="1:22" ht="15.95" customHeight="1" x14ac:dyDescent="0.2">
      <c r="A41" s="66"/>
      <c r="B41" s="65"/>
      <c r="C41" s="64"/>
      <c r="D41" s="63"/>
      <c r="E41" s="62"/>
      <c r="F41" s="57"/>
      <c r="G41" s="57"/>
      <c r="H41" s="57"/>
      <c r="I41" s="57"/>
      <c r="J41" s="57"/>
      <c r="K41" s="56"/>
      <c r="L41" s="51"/>
      <c r="U41" s="20"/>
      <c r="V41" s="20"/>
    </row>
    <row r="42" spans="1:22" ht="15.95" customHeight="1" x14ac:dyDescent="0.25">
      <c r="A42" s="55"/>
      <c r="B42" s="65"/>
      <c r="C42" s="64"/>
      <c r="D42" s="63"/>
      <c r="E42" s="62"/>
      <c r="F42" s="57"/>
      <c r="G42" s="57"/>
      <c r="H42" s="57"/>
      <c r="I42" s="57"/>
      <c r="J42" s="57"/>
      <c r="K42" s="56"/>
      <c r="L42" s="51"/>
      <c r="U42" s="20"/>
      <c r="V42" s="20"/>
    </row>
    <row r="43" spans="1:22" ht="15.95" customHeight="1" x14ac:dyDescent="0.25">
      <c r="A43" s="55"/>
      <c r="B43" s="65"/>
      <c r="C43" s="64"/>
      <c r="D43" s="63"/>
      <c r="E43" s="62"/>
      <c r="F43" s="57"/>
      <c r="G43" s="57"/>
      <c r="H43" s="57"/>
      <c r="I43" s="57"/>
      <c r="J43" s="57"/>
      <c r="K43" s="56"/>
      <c r="L43" s="51"/>
      <c r="U43" s="20"/>
      <c r="V43" s="20"/>
    </row>
    <row r="44" spans="1:22" ht="15.95" customHeight="1" x14ac:dyDescent="0.25">
      <c r="A44" s="55"/>
      <c r="B44" s="65"/>
      <c r="C44" s="64"/>
      <c r="D44" s="63"/>
      <c r="E44" s="62"/>
      <c r="F44" s="57"/>
      <c r="G44" s="57"/>
      <c r="H44" s="57"/>
      <c r="I44" s="57"/>
      <c r="J44" s="57"/>
      <c r="K44" s="56"/>
      <c r="L44" s="51"/>
      <c r="U44" s="20"/>
      <c r="V44" s="20"/>
    </row>
    <row r="45" spans="1:22" ht="15.95" customHeight="1" x14ac:dyDescent="0.25">
      <c r="A45" s="55"/>
      <c r="B45" s="65"/>
      <c r="C45" s="64"/>
      <c r="D45" s="63"/>
      <c r="E45" s="62"/>
      <c r="F45" s="57"/>
      <c r="G45" s="57"/>
      <c r="H45" s="57"/>
      <c r="I45" s="57"/>
      <c r="J45" s="57"/>
      <c r="K45" s="56"/>
      <c r="L45" s="51"/>
      <c r="R45" s="20"/>
      <c r="S45" s="20"/>
      <c r="T45" s="20"/>
      <c r="U45" s="20"/>
      <c r="V45" s="20"/>
    </row>
    <row r="46" spans="1:22" s="44" customFormat="1" ht="15.95" customHeight="1" x14ac:dyDescent="0.2">
      <c r="A46" s="67"/>
      <c r="B46" s="65"/>
      <c r="C46" s="64"/>
      <c r="D46" s="63"/>
      <c r="E46" s="62"/>
      <c r="F46" s="57"/>
      <c r="G46" s="57"/>
      <c r="H46" s="57"/>
      <c r="I46" s="57"/>
      <c r="J46" s="57"/>
      <c r="K46" s="56"/>
      <c r="L46" s="51"/>
      <c r="M46" s="43"/>
      <c r="N46" s="19"/>
      <c r="O46" s="19"/>
      <c r="U46" s="20"/>
      <c r="V46" s="20"/>
    </row>
    <row r="47" spans="1:22" s="45" customFormat="1" ht="15.95" customHeight="1" x14ac:dyDescent="0.2">
      <c r="A47" s="67"/>
      <c r="B47" s="65"/>
      <c r="C47" s="64"/>
      <c r="D47" s="63"/>
      <c r="E47" s="62"/>
      <c r="F47" s="57"/>
      <c r="G47" s="57"/>
      <c r="H47" s="57"/>
      <c r="I47" s="57"/>
      <c r="J47" s="57"/>
      <c r="K47" s="56"/>
      <c r="L47" s="51"/>
      <c r="M47" s="43"/>
      <c r="N47" s="19"/>
      <c r="O47" s="19"/>
      <c r="U47" s="20"/>
      <c r="V47" s="20"/>
    </row>
    <row r="48" spans="1:22" s="44" customFormat="1" ht="15.95" customHeight="1" x14ac:dyDescent="0.2">
      <c r="A48" s="67"/>
      <c r="B48" s="65"/>
      <c r="C48" s="64"/>
      <c r="D48" s="63"/>
      <c r="E48" s="62"/>
      <c r="F48" s="57"/>
      <c r="G48" s="57"/>
      <c r="H48" s="57"/>
      <c r="I48" s="57"/>
      <c r="J48" s="57"/>
      <c r="K48" s="56"/>
      <c r="L48" s="51"/>
      <c r="M48" s="43"/>
      <c r="N48" s="19"/>
      <c r="O48" s="19"/>
      <c r="U48" s="20"/>
      <c r="V48" s="20"/>
    </row>
    <row r="49" spans="1:22" ht="15.95" customHeight="1" x14ac:dyDescent="0.2">
      <c r="A49" s="67"/>
      <c r="B49" s="65"/>
      <c r="C49" s="64"/>
      <c r="D49" s="63"/>
      <c r="E49" s="62"/>
      <c r="F49" s="57"/>
      <c r="G49" s="57"/>
      <c r="H49" s="57"/>
      <c r="I49" s="57"/>
      <c r="J49" s="57"/>
      <c r="K49" s="56"/>
      <c r="L49" s="51"/>
      <c r="U49" s="20"/>
      <c r="V49" s="20"/>
    </row>
    <row r="50" spans="1:22" ht="15.95" customHeight="1" x14ac:dyDescent="0.2">
      <c r="A50" s="66"/>
      <c r="B50" s="65"/>
      <c r="C50" s="64"/>
      <c r="D50" s="63"/>
      <c r="E50" s="62"/>
      <c r="F50" s="57"/>
      <c r="G50" s="57"/>
      <c r="H50" s="57"/>
      <c r="I50" s="57"/>
      <c r="J50" s="57"/>
      <c r="K50" s="56"/>
      <c r="L50" s="51"/>
      <c r="U50" s="20"/>
      <c r="V50" s="20"/>
    </row>
    <row r="51" spans="1:22" ht="15.95" customHeight="1" x14ac:dyDescent="0.25">
      <c r="A51" s="55"/>
      <c r="B51" s="65"/>
      <c r="C51" s="64"/>
      <c r="D51" s="63"/>
      <c r="E51" s="62"/>
      <c r="F51" s="57"/>
      <c r="G51" s="57"/>
      <c r="H51" s="57"/>
      <c r="I51" s="57"/>
      <c r="J51" s="57"/>
      <c r="K51" s="56"/>
      <c r="L51" s="51"/>
      <c r="R51" s="20"/>
      <c r="S51" s="20"/>
      <c r="T51" s="20"/>
      <c r="U51" s="20"/>
      <c r="V51" s="20"/>
    </row>
    <row r="52" spans="1:22" s="44" customFormat="1" ht="15.95" customHeight="1" x14ac:dyDescent="0.2">
      <c r="A52" s="67"/>
      <c r="B52" s="65"/>
      <c r="C52" s="64"/>
      <c r="D52" s="63"/>
      <c r="E52" s="62"/>
      <c r="F52" s="57"/>
      <c r="G52" s="57"/>
      <c r="H52" s="57"/>
      <c r="I52" s="57"/>
      <c r="J52" s="57"/>
      <c r="K52" s="56"/>
      <c r="L52" s="51"/>
      <c r="M52" s="43"/>
      <c r="N52" s="19"/>
      <c r="O52" s="19"/>
      <c r="U52" s="20"/>
      <c r="V52" s="20"/>
    </row>
    <row r="53" spans="1:22" s="45" customFormat="1" ht="15.95" customHeight="1" x14ac:dyDescent="0.2">
      <c r="A53" s="67"/>
      <c r="B53" s="65"/>
      <c r="C53" s="64"/>
      <c r="D53" s="63"/>
      <c r="E53" s="62"/>
      <c r="F53" s="57"/>
      <c r="G53" s="57"/>
      <c r="H53" s="57"/>
      <c r="I53" s="57"/>
      <c r="J53" s="57"/>
      <c r="K53" s="56"/>
      <c r="L53" s="51"/>
      <c r="M53" s="43"/>
      <c r="N53" s="19"/>
      <c r="O53" s="19"/>
      <c r="U53" s="20"/>
      <c r="V53" s="20"/>
    </row>
    <row r="54" spans="1:22" s="44" customFormat="1" ht="15.95" customHeight="1" x14ac:dyDescent="0.2">
      <c r="A54" s="67"/>
      <c r="B54" s="65"/>
      <c r="C54" s="64"/>
      <c r="D54" s="63"/>
      <c r="E54" s="62"/>
      <c r="F54" s="57"/>
      <c r="G54" s="57"/>
      <c r="H54" s="57"/>
      <c r="I54" s="57"/>
      <c r="J54" s="57"/>
      <c r="K54" s="56"/>
      <c r="L54" s="51"/>
      <c r="M54" s="43"/>
      <c r="N54" s="19"/>
      <c r="O54" s="19"/>
      <c r="U54" s="20"/>
      <c r="V54" s="20"/>
    </row>
    <row r="55" spans="1:22" ht="15.95" customHeight="1" x14ac:dyDescent="0.2">
      <c r="A55" s="67"/>
      <c r="B55" s="65"/>
      <c r="C55" s="64"/>
      <c r="D55" s="63"/>
      <c r="E55" s="62"/>
      <c r="F55" s="57"/>
      <c r="G55" s="57"/>
      <c r="H55" s="57"/>
      <c r="I55" s="57"/>
      <c r="J55" s="57"/>
      <c r="K55" s="56"/>
      <c r="L55" s="51"/>
      <c r="U55" s="20"/>
      <c r="V55" s="20"/>
    </row>
    <row r="56" spans="1:22" ht="15.95" customHeight="1" x14ac:dyDescent="0.2">
      <c r="A56" s="66"/>
      <c r="B56" s="65"/>
      <c r="C56" s="64"/>
      <c r="D56" s="63"/>
      <c r="E56" s="62"/>
      <c r="F56" s="57"/>
      <c r="G56" s="57"/>
      <c r="H56" s="57"/>
      <c r="I56" s="57"/>
      <c r="J56" s="57"/>
      <c r="K56" s="56"/>
      <c r="L56" s="51"/>
      <c r="U56" s="20"/>
      <c r="V56" s="20"/>
    </row>
    <row r="57" spans="1:22" ht="15.95" customHeight="1" x14ac:dyDescent="0.25">
      <c r="A57" s="55"/>
      <c r="B57" s="65"/>
      <c r="C57" s="64"/>
      <c r="D57" s="63"/>
      <c r="E57" s="62"/>
      <c r="F57" s="57"/>
      <c r="G57" s="57"/>
      <c r="H57" s="57"/>
      <c r="I57" s="57"/>
      <c r="J57" s="57"/>
      <c r="K57" s="56"/>
      <c r="L57" s="51"/>
      <c r="U57" s="20"/>
      <c r="V57" s="20"/>
    </row>
    <row r="58" spans="1:22" ht="15.95" customHeight="1" x14ac:dyDescent="0.25">
      <c r="A58" s="55"/>
      <c r="B58" s="65"/>
      <c r="C58" s="64"/>
      <c r="D58" s="63"/>
      <c r="E58" s="62"/>
      <c r="F58" s="57"/>
      <c r="G58" s="57"/>
      <c r="H58" s="57"/>
      <c r="I58" s="57"/>
      <c r="J58" s="57"/>
      <c r="K58" s="56"/>
      <c r="L58" s="51"/>
      <c r="U58" s="20"/>
      <c r="V58" s="20"/>
    </row>
    <row r="59" spans="1:22" ht="15.95" customHeight="1" x14ac:dyDescent="0.25">
      <c r="A59" s="55"/>
      <c r="B59" s="65"/>
      <c r="C59" s="64"/>
      <c r="D59" s="63"/>
      <c r="E59" s="62"/>
      <c r="F59" s="57"/>
      <c r="G59" s="57"/>
      <c r="H59" s="57"/>
      <c r="I59" s="57"/>
      <c r="J59" s="57"/>
      <c r="K59" s="56"/>
      <c r="L59" s="51"/>
      <c r="U59" s="20"/>
      <c r="V59" s="20"/>
    </row>
    <row r="60" spans="1:22" ht="15.95" customHeight="1" x14ac:dyDescent="0.25">
      <c r="A60" s="55"/>
      <c r="B60" s="65"/>
      <c r="C60" s="64"/>
      <c r="D60" s="63"/>
      <c r="E60" s="62"/>
      <c r="F60" s="57"/>
      <c r="G60" s="57"/>
      <c r="H60" s="57"/>
      <c r="I60" s="57"/>
      <c r="J60" s="57"/>
      <c r="K60" s="56"/>
      <c r="L60" s="51"/>
      <c r="R60" s="20"/>
      <c r="S60" s="20"/>
      <c r="T60" s="20"/>
      <c r="U60" s="20"/>
      <c r="V60" s="20"/>
    </row>
    <row r="61" spans="1:22" s="44" customFormat="1" ht="15.95" customHeight="1" x14ac:dyDescent="0.2">
      <c r="A61" s="67"/>
      <c r="B61" s="65"/>
      <c r="C61" s="64"/>
      <c r="D61" s="63"/>
      <c r="E61" s="62"/>
      <c r="F61" s="57"/>
      <c r="G61" s="57"/>
      <c r="H61" s="57"/>
      <c r="I61" s="57"/>
      <c r="J61" s="57"/>
      <c r="K61" s="56"/>
      <c r="L61" s="51"/>
      <c r="M61" s="43"/>
      <c r="N61" s="19"/>
      <c r="O61" s="19"/>
      <c r="U61" s="20"/>
      <c r="V61" s="20"/>
    </row>
    <row r="62" spans="1:22" s="45" customFormat="1" ht="15.95" customHeight="1" x14ac:dyDescent="0.2">
      <c r="A62" s="67"/>
      <c r="B62" s="65"/>
      <c r="C62" s="64"/>
      <c r="D62" s="63"/>
      <c r="E62" s="62"/>
      <c r="F62" s="57"/>
      <c r="G62" s="57"/>
      <c r="H62" s="57"/>
      <c r="I62" s="57"/>
      <c r="J62" s="57"/>
      <c r="K62" s="56"/>
      <c r="L62" s="51"/>
      <c r="M62" s="43"/>
      <c r="N62" s="19"/>
      <c r="O62" s="19"/>
      <c r="U62" s="20"/>
      <c r="V62" s="20"/>
    </row>
    <row r="63" spans="1:22" s="44" customFormat="1" ht="15.95" customHeight="1" x14ac:dyDescent="0.2">
      <c r="A63" s="67"/>
      <c r="B63" s="65"/>
      <c r="C63" s="64"/>
      <c r="D63" s="63"/>
      <c r="E63" s="62"/>
      <c r="F63" s="57"/>
      <c r="G63" s="57"/>
      <c r="H63" s="57"/>
      <c r="I63" s="57"/>
      <c r="J63" s="57"/>
      <c r="K63" s="56"/>
      <c r="L63" s="51"/>
      <c r="M63" s="43"/>
      <c r="N63" s="19"/>
      <c r="O63" s="19"/>
      <c r="U63" s="20"/>
      <c r="V63" s="20"/>
    </row>
    <row r="64" spans="1:22" s="45" customFormat="1" ht="15.95" customHeight="1" x14ac:dyDescent="0.2">
      <c r="A64" s="67"/>
      <c r="B64" s="65"/>
      <c r="C64" s="64"/>
      <c r="D64" s="63"/>
      <c r="E64" s="62"/>
      <c r="F64" s="57"/>
      <c r="G64" s="57"/>
      <c r="H64" s="57"/>
      <c r="I64" s="57"/>
      <c r="J64" s="57"/>
      <c r="K64" s="56"/>
      <c r="L64" s="51"/>
      <c r="M64" s="43"/>
      <c r="N64" s="19"/>
      <c r="O64" s="19"/>
      <c r="U64" s="20"/>
      <c r="V64" s="20"/>
    </row>
    <row r="65" spans="1:22" s="44" customFormat="1" ht="15.95" customHeight="1" x14ac:dyDescent="0.2">
      <c r="A65" s="67"/>
      <c r="B65" s="65"/>
      <c r="C65" s="64"/>
      <c r="D65" s="63"/>
      <c r="E65" s="62"/>
      <c r="F65" s="57"/>
      <c r="G65" s="57"/>
      <c r="H65" s="57"/>
      <c r="I65" s="57"/>
      <c r="J65" s="57"/>
      <c r="K65" s="56"/>
      <c r="L65" s="51"/>
      <c r="M65" s="43"/>
      <c r="N65" s="19"/>
      <c r="O65" s="19"/>
      <c r="U65" s="20"/>
      <c r="V65" s="20"/>
    </row>
    <row r="66" spans="1:22" ht="15.95" customHeight="1" x14ac:dyDescent="0.2">
      <c r="A66" s="67"/>
      <c r="B66" s="65"/>
      <c r="C66" s="64"/>
      <c r="D66" s="63"/>
      <c r="E66" s="62"/>
      <c r="F66" s="57"/>
      <c r="G66" s="57"/>
      <c r="H66" s="57"/>
      <c r="I66" s="57"/>
      <c r="J66" s="57"/>
      <c r="K66" s="56"/>
      <c r="L66" s="51"/>
      <c r="U66" s="20"/>
      <c r="V66" s="20"/>
    </row>
    <row r="67" spans="1:22" ht="15.95" customHeight="1" x14ac:dyDescent="0.2">
      <c r="A67" s="66"/>
      <c r="B67" s="65"/>
      <c r="C67" s="64"/>
      <c r="D67" s="63"/>
      <c r="E67" s="62"/>
      <c r="F67" s="57"/>
      <c r="G67" s="57"/>
      <c r="H67" s="57"/>
      <c r="I67" s="57"/>
      <c r="J67" s="57"/>
      <c r="K67" s="56"/>
      <c r="L67" s="51"/>
      <c r="U67" s="20"/>
      <c r="V67" s="20"/>
    </row>
    <row r="68" spans="1:22" ht="15.95" customHeight="1" x14ac:dyDescent="0.25">
      <c r="A68" s="55"/>
      <c r="B68" s="65"/>
      <c r="C68" s="64"/>
      <c r="D68" s="63"/>
      <c r="E68" s="62"/>
      <c r="F68" s="57"/>
      <c r="G68" s="57"/>
      <c r="H68" s="57"/>
      <c r="I68" s="57"/>
      <c r="J68" s="57"/>
      <c r="K68" s="56"/>
      <c r="L68" s="51"/>
      <c r="U68" s="20"/>
      <c r="V68" s="20"/>
    </row>
    <row r="69" spans="1:22" ht="15.95" customHeight="1" x14ac:dyDescent="0.25">
      <c r="A69" s="55"/>
      <c r="B69" s="65"/>
      <c r="C69" s="64"/>
      <c r="D69" s="63"/>
      <c r="E69" s="62"/>
      <c r="F69" s="57"/>
      <c r="G69" s="57"/>
      <c r="H69" s="57"/>
      <c r="I69" s="57"/>
      <c r="J69" s="57"/>
      <c r="K69" s="56"/>
      <c r="L69" s="51"/>
      <c r="U69" s="20"/>
      <c r="V69" s="20"/>
    </row>
    <row r="70" spans="1:22" ht="15.95" customHeight="1" x14ac:dyDescent="0.25">
      <c r="A70" s="55"/>
      <c r="B70" s="65"/>
      <c r="C70" s="64"/>
      <c r="D70" s="63"/>
      <c r="E70" s="62"/>
      <c r="F70" s="57"/>
      <c r="G70" s="57"/>
      <c r="H70" s="57"/>
      <c r="I70" s="57"/>
      <c r="J70" s="57"/>
      <c r="K70" s="56"/>
      <c r="L70" s="51"/>
      <c r="U70" s="20"/>
      <c r="V70" s="20"/>
    </row>
    <row r="71" spans="1:22" ht="15.95" customHeight="1" x14ac:dyDescent="0.25">
      <c r="A71" s="55"/>
      <c r="B71" s="65"/>
      <c r="C71" s="64"/>
      <c r="D71" s="63"/>
      <c r="E71" s="62"/>
      <c r="F71" s="57"/>
      <c r="G71" s="57"/>
      <c r="H71" s="57"/>
      <c r="I71" s="57"/>
      <c r="J71" s="57"/>
      <c r="K71" s="56"/>
      <c r="L71" s="51"/>
      <c r="R71" s="20"/>
      <c r="S71" s="20"/>
      <c r="T71" s="20"/>
      <c r="U71" s="20"/>
      <c r="V71" s="20"/>
    </row>
    <row r="72" spans="1:22" s="44" customFormat="1" ht="15.95" customHeight="1" x14ac:dyDescent="0.2">
      <c r="A72" s="67"/>
      <c r="B72" s="65"/>
      <c r="C72" s="64"/>
      <c r="D72" s="63"/>
      <c r="E72" s="62"/>
      <c r="F72" s="57"/>
      <c r="G72" s="57"/>
      <c r="H72" s="57"/>
      <c r="I72" s="57"/>
      <c r="J72" s="57"/>
      <c r="K72" s="56"/>
      <c r="L72" s="51"/>
      <c r="M72" s="43"/>
      <c r="N72" s="19"/>
      <c r="O72" s="19"/>
      <c r="U72" s="20"/>
      <c r="V72" s="20"/>
    </row>
    <row r="73" spans="1:22" s="45" customFormat="1" ht="15.95" customHeight="1" x14ac:dyDescent="0.2">
      <c r="A73" s="67"/>
      <c r="B73" s="65"/>
      <c r="C73" s="64"/>
      <c r="D73" s="63"/>
      <c r="E73" s="62"/>
      <c r="F73" s="57"/>
      <c r="G73" s="57"/>
      <c r="H73" s="57"/>
      <c r="I73" s="57"/>
      <c r="J73" s="57"/>
      <c r="K73" s="56"/>
      <c r="L73" s="51"/>
      <c r="M73" s="43"/>
      <c r="N73" s="19"/>
      <c r="O73" s="19"/>
      <c r="U73" s="20"/>
      <c r="V73" s="20"/>
    </row>
    <row r="74" spans="1:22" s="44" customFormat="1" ht="15.95" customHeight="1" x14ac:dyDescent="0.2">
      <c r="A74" s="67"/>
      <c r="B74" s="65"/>
      <c r="C74" s="64"/>
      <c r="D74" s="63"/>
      <c r="E74" s="62"/>
      <c r="F74" s="57"/>
      <c r="G74" s="57"/>
      <c r="H74" s="57"/>
      <c r="I74" s="57"/>
      <c r="J74" s="57"/>
      <c r="K74" s="56"/>
      <c r="L74" s="51"/>
      <c r="M74" s="43"/>
      <c r="N74" s="19"/>
      <c r="O74" s="19"/>
      <c r="U74" s="20"/>
      <c r="V74" s="20"/>
    </row>
    <row r="75" spans="1:22" ht="15.95" customHeight="1" x14ac:dyDescent="0.2">
      <c r="A75" s="67"/>
      <c r="B75" s="65"/>
      <c r="C75" s="64"/>
      <c r="D75" s="63"/>
      <c r="E75" s="62"/>
      <c r="F75" s="57"/>
      <c r="G75" s="57"/>
      <c r="H75" s="57"/>
      <c r="I75" s="57"/>
      <c r="J75" s="57"/>
      <c r="K75" s="56"/>
      <c r="L75" s="51"/>
      <c r="U75" s="20"/>
      <c r="V75" s="20"/>
    </row>
    <row r="76" spans="1:22" ht="15.95" customHeight="1" x14ac:dyDescent="0.2">
      <c r="A76" s="66"/>
      <c r="B76" s="65"/>
      <c r="C76" s="64"/>
      <c r="D76" s="63"/>
      <c r="E76" s="62"/>
      <c r="F76" s="57"/>
      <c r="G76" s="57"/>
      <c r="H76" s="57"/>
      <c r="I76" s="57"/>
      <c r="J76" s="57"/>
      <c r="K76" s="56"/>
      <c r="L76" s="51"/>
      <c r="U76" s="20"/>
      <c r="V76" s="20"/>
    </row>
    <row r="77" spans="1:22" ht="15.95" customHeight="1" x14ac:dyDescent="0.25">
      <c r="A77" s="55"/>
      <c r="B77" s="65"/>
      <c r="C77" s="64"/>
      <c r="D77" s="63"/>
      <c r="E77" s="62"/>
      <c r="F77" s="57"/>
      <c r="G77" s="57"/>
      <c r="H77" s="57"/>
      <c r="I77" s="57"/>
      <c r="J77" s="57"/>
      <c r="K77" s="56"/>
      <c r="L77" s="51"/>
      <c r="R77" s="20"/>
      <c r="S77" s="20"/>
      <c r="T77" s="20"/>
      <c r="U77" s="20"/>
      <c r="V77" s="20"/>
    </row>
    <row r="78" spans="1:22" s="44" customFormat="1" ht="15.95" customHeight="1" x14ac:dyDescent="0.2">
      <c r="A78" s="67"/>
      <c r="B78" s="65"/>
      <c r="C78" s="64"/>
      <c r="D78" s="63"/>
      <c r="E78" s="62"/>
      <c r="F78" s="57"/>
      <c r="G78" s="57"/>
      <c r="H78" s="57"/>
      <c r="I78" s="57"/>
      <c r="J78" s="57"/>
      <c r="K78" s="56"/>
      <c r="L78" s="51"/>
      <c r="M78" s="43"/>
      <c r="N78" s="19"/>
      <c r="O78" s="19"/>
      <c r="U78" s="20"/>
      <c r="V78" s="20"/>
    </row>
    <row r="79" spans="1:22" s="45" customFormat="1" ht="15.95" customHeight="1" x14ac:dyDescent="0.2">
      <c r="A79" s="67"/>
      <c r="B79" s="65"/>
      <c r="C79" s="64"/>
      <c r="D79" s="63"/>
      <c r="E79" s="62"/>
      <c r="F79" s="57"/>
      <c r="G79" s="57"/>
      <c r="H79" s="57"/>
      <c r="I79" s="57"/>
      <c r="J79" s="57"/>
      <c r="K79" s="56"/>
      <c r="L79" s="51"/>
      <c r="M79" s="43"/>
      <c r="N79" s="19"/>
      <c r="O79" s="19"/>
      <c r="U79" s="20"/>
      <c r="V79" s="20"/>
    </row>
    <row r="80" spans="1:22" s="44" customFormat="1" ht="15.95" customHeight="1" x14ac:dyDescent="0.2">
      <c r="A80" s="67"/>
      <c r="B80" s="65"/>
      <c r="C80" s="64"/>
      <c r="D80" s="63"/>
      <c r="E80" s="62"/>
      <c r="F80" s="57"/>
      <c r="G80" s="57"/>
      <c r="H80" s="57"/>
      <c r="I80" s="57"/>
      <c r="J80" s="57"/>
      <c r="K80" s="56"/>
      <c r="L80" s="51"/>
      <c r="M80" s="43"/>
      <c r="N80" s="19"/>
      <c r="O80" s="19"/>
      <c r="U80" s="20"/>
      <c r="V80" s="20"/>
    </row>
    <row r="81" spans="1:22" ht="15.95" customHeight="1" x14ac:dyDescent="0.2">
      <c r="A81" s="67"/>
      <c r="B81" s="65"/>
      <c r="C81" s="64"/>
      <c r="D81" s="63"/>
      <c r="E81" s="62"/>
      <c r="F81" s="57"/>
      <c r="G81" s="57"/>
      <c r="H81" s="57"/>
      <c r="I81" s="57"/>
      <c r="J81" s="57"/>
      <c r="K81" s="56"/>
      <c r="L81" s="51"/>
      <c r="U81" s="20"/>
      <c r="V81" s="20"/>
    </row>
    <row r="82" spans="1:22" ht="15.95" customHeight="1" x14ac:dyDescent="0.2">
      <c r="A82" s="66"/>
      <c r="B82" s="65"/>
      <c r="C82" s="64"/>
      <c r="D82" s="63"/>
      <c r="E82" s="62"/>
      <c r="F82" s="57"/>
      <c r="G82" s="57"/>
      <c r="H82" s="57"/>
      <c r="I82" s="57"/>
      <c r="J82" s="57"/>
      <c r="K82" s="56"/>
      <c r="L82" s="51"/>
      <c r="U82" s="20"/>
      <c r="V82" s="20"/>
    </row>
    <row r="83" spans="1:22" ht="15.95" customHeight="1" x14ac:dyDescent="0.25">
      <c r="A83" s="55"/>
      <c r="B83" s="65"/>
      <c r="C83" s="64"/>
      <c r="D83" s="63"/>
      <c r="E83" s="62"/>
      <c r="F83" s="57"/>
      <c r="G83" s="57"/>
      <c r="H83" s="57"/>
      <c r="I83" s="57"/>
      <c r="J83" s="57"/>
      <c r="K83" s="56"/>
      <c r="L83" s="51"/>
      <c r="U83" s="20"/>
      <c r="V83" s="20"/>
    </row>
    <row r="84" spans="1:22" ht="15.95" customHeight="1" x14ac:dyDescent="0.25">
      <c r="A84" s="55"/>
      <c r="B84" s="65"/>
      <c r="C84" s="64"/>
      <c r="D84" s="63"/>
      <c r="E84" s="62"/>
      <c r="F84" s="57"/>
      <c r="G84" s="57"/>
      <c r="H84" s="57"/>
      <c r="I84" s="57"/>
      <c r="J84" s="57"/>
      <c r="K84" s="56"/>
      <c r="L84" s="51"/>
      <c r="U84" s="20"/>
      <c r="V84" s="20"/>
    </row>
    <row r="85" spans="1:22" ht="15.95" customHeight="1" x14ac:dyDescent="0.25">
      <c r="A85" s="55"/>
      <c r="B85" s="65"/>
      <c r="C85" s="64"/>
      <c r="D85" s="63"/>
      <c r="E85" s="62"/>
      <c r="F85" s="57"/>
      <c r="G85" s="57"/>
      <c r="H85" s="57"/>
      <c r="I85" s="57"/>
      <c r="J85" s="57"/>
      <c r="K85" s="56"/>
      <c r="L85" s="51"/>
      <c r="U85" s="20"/>
      <c r="V85" s="20"/>
    </row>
    <row r="86" spans="1:22" ht="15.95" customHeight="1" x14ac:dyDescent="0.25">
      <c r="A86" s="55"/>
      <c r="B86" s="65"/>
      <c r="C86" s="64"/>
      <c r="D86" s="63"/>
      <c r="E86" s="62"/>
      <c r="F86" s="57"/>
      <c r="G86" s="57"/>
      <c r="H86" s="57"/>
      <c r="I86" s="57"/>
      <c r="J86" s="57"/>
      <c r="K86" s="56"/>
      <c r="L86" s="51"/>
      <c r="R86" s="20"/>
      <c r="S86" s="20"/>
      <c r="T86" s="20"/>
      <c r="U86" s="20"/>
      <c r="V86" s="20"/>
    </row>
    <row r="87" spans="1:22" s="44" customFormat="1" ht="15.95" customHeight="1" x14ac:dyDescent="0.2">
      <c r="A87" s="67"/>
      <c r="B87" s="65"/>
      <c r="C87" s="64"/>
      <c r="D87" s="63"/>
      <c r="E87" s="62"/>
      <c r="F87" s="57"/>
      <c r="G87" s="57"/>
      <c r="H87" s="57"/>
      <c r="I87" s="57"/>
      <c r="J87" s="57"/>
      <c r="K87" s="56"/>
      <c r="L87" s="51"/>
      <c r="M87" s="43"/>
      <c r="N87" s="19"/>
      <c r="O87" s="19"/>
      <c r="U87" s="20"/>
      <c r="V87" s="20"/>
    </row>
    <row r="88" spans="1:22" s="45" customFormat="1" ht="15.95" customHeight="1" x14ac:dyDescent="0.2">
      <c r="A88" s="67"/>
      <c r="B88" s="65"/>
      <c r="C88" s="64"/>
      <c r="D88" s="63"/>
      <c r="E88" s="62"/>
      <c r="F88" s="57"/>
      <c r="G88" s="57"/>
      <c r="H88" s="57"/>
      <c r="I88" s="57"/>
      <c r="J88" s="57"/>
      <c r="K88" s="56"/>
      <c r="L88" s="51"/>
      <c r="M88" s="43"/>
      <c r="N88" s="19"/>
      <c r="O88" s="19"/>
      <c r="U88" s="20"/>
      <c r="V88" s="20"/>
    </row>
    <row r="89" spans="1:22" s="44" customFormat="1" ht="15.95" customHeight="1" x14ac:dyDescent="0.2">
      <c r="A89" s="67"/>
      <c r="B89" s="65"/>
      <c r="C89" s="64"/>
      <c r="D89" s="63"/>
      <c r="E89" s="62"/>
      <c r="F89" s="57"/>
      <c r="G89" s="57"/>
      <c r="H89" s="57"/>
      <c r="I89" s="57"/>
      <c r="J89" s="57"/>
      <c r="K89" s="56"/>
      <c r="L89" s="51"/>
      <c r="M89" s="43"/>
      <c r="N89" s="19"/>
      <c r="O89" s="19"/>
      <c r="U89" s="20"/>
      <c r="V89" s="20"/>
    </row>
    <row r="90" spans="1:22" ht="15.95" customHeight="1" x14ac:dyDescent="0.2">
      <c r="A90" s="67"/>
      <c r="B90" s="65"/>
      <c r="C90" s="64"/>
      <c r="D90" s="63"/>
      <c r="E90" s="62"/>
      <c r="F90" s="57"/>
      <c r="G90" s="57"/>
      <c r="H90" s="57"/>
      <c r="I90" s="57"/>
      <c r="J90" s="57"/>
      <c r="K90" s="56"/>
      <c r="L90" s="51"/>
      <c r="U90" s="20"/>
      <c r="V90" s="20"/>
    </row>
    <row r="91" spans="1:22" ht="15.95" customHeight="1" x14ac:dyDescent="0.2">
      <c r="A91" s="66"/>
      <c r="B91" s="65"/>
      <c r="C91" s="64"/>
      <c r="D91" s="63"/>
      <c r="E91" s="62"/>
      <c r="F91" s="57"/>
      <c r="G91" s="57"/>
      <c r="H91" s="57"/>
      <c r="I91" s="57"/>
      <c r="J91" s="57"/>
      <c r="K91" s="56"/>
      <c r="L91" s="51"/>
      <c r="U91" s="20"/>
      <c r="V91" s="20"/>
    </row>
    <row r="92" spans="1:22" ht="15.95" customHeight="1" x14ac:dyDescent="0.25">
      <c r="A92" s="55"/>
      <c r="B92" s="65"/>
      <c r="C92" s="64"/>
      <c r="D92" s="63"/>
      <c r="E92" s="62"/>
      <c r="F92" s="57"/>
      <c r="G92" s="57"/>
      <c r="H92" s="57"/>
      <c r="I92" s="57"/>
      <c r="J92" s="57"/>
      <c r="K92" s="56"/>
      <c r="L92" s="51"/>
      <c r="U92" s="20"/>
      <c r="V92" s="20"/>
    </row>
    <row r="93" spans="1:22" ht="15.95" customHeight="1" x14ac:dyDescent="0.25">
      <c r="A93" s="55"/>
      <c r="B93" s="65"/>
      <c r="C93" s="64"/>
      <c r="D93" s="63"/>
      <c r="E93" s="62"/>
      <c r="F93" s="57"/>
      <c r="G93" s="57"/>
      <c r="H93" s="57"/>
      <c r="I93" s="57"/>
      <c r="J93" s="57"/>
      <c r="K93" s="56"/>
      <c r="L93" s="51"/>
      <c r="U93" s="20"/>
      <c r="V93" s="20"/>
    </row>
    <row r="94" spans="1:22" ht="15.95" customHeight="1" thickBot="1" x14ac:dyDescent="0.3">
      <c r="A94" s="55"/>
      <c r="B94" s="61"/>
      <c r="C94" s="60"/>
      <c r="D94" s="59"/>
      <c r="E94" s="58"/>
      <c r="F94" s="57"/>
      <c r="G94" s="57"/>
      <c r="H94" s="57"/>
      <c r="I94" s="57"/>
      <c r="J94" s="57"/>
      <c r="K94" s="56"/>
      <c r="L94" s="51"/>
      <c r="U94" s="20"/>
      <c r="V94" s="20"/>
    </row>
    <row r="95" spans="1:22" ht="15.95" customHeight="1" x14ac:dyDescent="0.25">
      <c r="A95" s="55"/>
      <c r="B95" s="54"/>
      <c r="C95" s="54"/>
      <c r="D95" s="54"/>
      <c r="E95" s="54"/>
      <c r="F95" s="54"/>
      <c r="G95" s="57"/>
      <c r="H95" s="57"/>
      <c r="I95" s="57"/>
      <c r="J95" s="57"/>
      <c r="K95" s="56"/>
      <c r="L95" s="51"/>
      <c r="U95" s="20"/>
      <c r="V95" s="20"/>
    </row>
    <row r="96" spans="1:22" ht="15.95" customHeight="1" x14ac:dyDescent="0.25">
      <c r="A96" s="55"/>
      <c r="B96" s="54"/>
      <c r="C96" s="54"/>
      <c r="D96" s="54"/>
      <c r="E96" s="54"/>
      <c r="F96" s="54"/>
      <c r="G96" s="57"/>
      <c r="H96" s="57"/>
      <c r="I96" s="57"/>
      <c r="J96" s="57"/>
      <c r="K96" s="56"/>
      <c r="L96" s="51"/>
      <c r="U96" s="20"/>
      <c r="V96" s="20"/>
    </row>
    <row r="97" spans="1:22" ht="15" x14ac:dyDescent="0.25">
      <c r="A97" s="55"/>
      <c r="B97" s="54"/>
      <c r="C97" s="54"/>
      <c r="D97" s="54"/>
      <c r="E97" s="54"/>
      <c r="F97" s="54"/>
      <c r="G97" s="54"/>
      <c r="H97" s="54"/>
      <c r="I97" s="54"/>
      <c r="J97" s="54"/>
      <c r="K97" s="53"/>
      <c r="L97" s="51"/>
      <c r="M97" s="19"/>
      <c r="O97" s="20"/>
      <c r="R97" s="20"/>
      <c r="S97" s="20"/>
      <c r="T97" s="20"/>
      <c r="U97" s="20"/>
      <c r="V97" s="20"/>
    </row>
    <row r="98" spans="1:22" ht="15" customHeight="1" x14ac:dyDescent="0.2">
      <c r="B98" s="47"/>
      <c r="C98" s="47"/>
      <c r="D98" s="47"/>
      <c r="E98" s="47"/>
      <c r="F98" s="48"/>
      <c r="G98" s="47"/>
      <c r="H98" s="47"/>
      <c r="I98" s="47"/>
      <c r="J98" s="47"/>
      <c r="K98" s="47"/>
      <c r="T98" s="20"/>
      <c r="U98" s="20"/>
      <c r="V98" s="20"/>
    </row>
    <row r="99" spans="1:22" ht="15" customHeight="1" x14ac:dyDescent="0.2">
      <c r="B99" s="47"/>
      <c r="C99" s="47"/>
      <c r="D99" s="47"/>
      <c r="E99" s="47"/>
      <c r="F99" s="47"/>
      <c r="G99" s="47"/>
      <c r="H99" s="47"/>
      <c r="I99" s="47"/>
      <c r="J99" s="47"/>
      <c r="K99" s="47"/>
    </row>
    <row r="100" spans="1:22" ht="15" customHeight="1" x14ac:dyDescent="0.2"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51"/>
      <c r="M100" s="20"/>
      <c r="N100" s="20"/>
      <c r="O100" s="20"/>
    </row>
    <row r="101" spans="1:22" x14ac:dyDescent="0.2">
      <c r="B101" s="47"/>
      <c r="C101" s="47"/>
      <c r="D101" s="48"/>
      <c r="E101" s="48"/>
      <c r="F101" s="47"/>
      <c r="G101" s="47"/>
      <c r="H101" s="47"/>
      <c r="I101" s="47"/>
      <c r="J101" s="47"/>
      <c r="K101" s="47"/>
      <c r="L101" s="51"/>
      <c r="M101" s="19"/>
      <c r="O101" s="20"/>
    </row>
    <row r="102" spans="1:22" x14ac:dyDescent="0.2">
      <c r="B102" s="47"/>
      <c r="C102" s="47"/>
      <c r="D102" s="52"/>
      <c r="E102" s="52"/>
      <c r="F102" s="47"/>
      <c r="G102" s="47"/>
      <c r="H102" s="47"/>
      <c r="I102" s="47"/>
      <c r="J102" s="47"/>
      <c r="K102" s="47"/>
      <c r="L102" s="51"/>
      <c r="M102" s="19"/>
      <c r="O102" s="20"/>
    </row>
    <row r="103" spans="1:22" x14ac:dyDescent="0.2">
      <c r="B103" s="47"/>
      <c r="C103" s="47"/>
      <c r="D103" s="50"/>
      <c r="E103" s="50"/>
      <c r="F103" s="47"/>
      <c r="G103" s="47"/>
      <c r="H103" s="47"/>
      <c r="I103" s="47"/>
      <c r="J103" s="47"/>
      <c r="K103" s="47"/>
      <c r="L103" s="51"/>
      <c r="M103" s="19"/>
      <c r="O103" s="20"/>
    </row>
    <row r="104" spans="1:22" x14ac:dyDescent="0.2">
      <c r="B104" s="47"/>
      <c r="C104" s="47"/>
      <c r="D104" s="50"/>
      <c r="E104" s="50"/>
      <c r="F104" s="47"/>
      <c r="G104" s="47"/>
      <c r="H104" s="47"/>
      <c r="I104" s="47"/>
      <c r="J104" s="47"/>
      <c r="K104" s="47"/>
      <c r="O104" s="20"/>
    </row>
    <row r="105" spans="1:22" x14ac:dyDescent="0.2">
      <c r="B105" s="47"/>
      <c r="C105" s="47"/>
      <c r="D105" s="49"/>
      <c r="E105" s="49"/>
      <c r="F105" s="48"/>
      <c r="G105" s="47"/>
      <c r="H105" s="47"/>
      <c r="I105" s="47"/>
      <c r="J105" s="47"/>
      <c r="K105" s="47"/>
      <c r="O105" s="20"/>
    </row>
    <row r="106" spans="1:22" x14ac:dyDescent="0.2">
      <c r="B106" s="47"/>
      <c r="C106" s="47"/>
      <c r="D106" s="47"/>
      <c r="E106" s="47"/>
      <c r="F106" s="48"/>
      <c r="G106" s="47"/>
      <c r="H106" s="47"/>
      <c r="I106" s="47"/>
      <c r="J106" s="47"/>
      <c r="K106" s="47"/>
      <c r="O106" s="20"/>
    </row>
    <row r="107" spans="1:22" x14ac:dyDescent="0.2">
      <c r="D107" s="19"/>
      <c r="E107" s="19"/>
      <c r="F107" s="20"/>
      <c r="M107" s="19"/>
      <c r="N107" s="43"/>
      <c r="O107" s="20"/>
    </row>
    <row r="108" spans="1:22" x14ac:dyDescent="0.2">
      <c r="B108" s="46"/>
      <c r="C108" s="46"/>
      <c r="D108" s="19"/>
      <c r="E108" s="19"/>
      <c r="F108" s="20"/>
      <c r="G108" s="46"/>
      <c r="H108" s="46"/>
      <c r="I108" s="46"/>
      <c r="J108" s="46"/>
      <c r="K108" s="46"/>
      <c r="M108" s="19"/>
      <c r="N108" s="43"/>
      <c r="O108" s="20"/>
    </row>
    <row r="109" spans="1:22" ht="15" x14ac:dyDescent="0.2">
      <c r="B109" s="45"/>
      <c r="C109" s="45"/>
      <c r="D109" s="19"/>
      <c r="E109" s="19"/>
      <c r="F109" s="20"/>
      <c r="G109" s="45"/>
      <c r="H109" s="45"/>
      <c r="I109" s="45"/>
      <c r="J109" s="45"/>
      <c r="K109" s="45"/>
      <c r="M109" s="19"/>
      <c r="N109" s="43"/>
      <c r="O109" s="20"/>
    </row>
    <row r="110" spans="1:22" x14ac:dyDescent="0.2">
      <c r="B110" s="44"/>
      <c r="C110" s="44"/>
      <c r="D110" s="19"/>
      <c r="E110" s="19"/>
      <c r="F110" s="20"/>
      <c r="G110" s="44"/>
      <c r="H110" s="44"/>
      <c r="I110" s="44"/>
      <c r="J110" s="44"/>
      <c r="K110" s="44"/>
      <c r="M110" s="19"/>
      <c r="N110" s="43"/>
      <c r="O110" s="20"/>
    </row>
    <row r="111" spans="1:22" x14ac:dyDescent="0.2">
      <c r="D111" s="19"/>
      <c r="E111" s="19"/>
      <c r="F111" s="20"/>
      <c r="M111" s="19"/>
      <c r="N111" s="43"/>
      <c r="O111" s="20"/>
    </row>
    <row r="112" spans="1:22" ht="15" customHeight="1" x14ac:dyDescent="0.2">
      <c r="D112" s="19"/>
      <c r="E112" s="19"/>
      <c r="F112" s="20"/>
      <c r="M112" s="19"/>
      <c r="N112" s="43"/>
      <c r="O112" s="20"/>
    </row>
    <row r="113" spans="4:15" x14ac:dyDescent="0.2">
      <c r="D113" s="19"/>
      <c r="E113" s="19"/>
      <c r="F113" s="20"/>
      <c r="M113" s="19"/>
      <c r="N113" s="43"/>
      <c r="O113" s="20"/>
    </row>
    <row r="114" spans="4:15" x14ac:dyDescent="0.2">
      <c r="D114" s="19"/>
      <c r="E114" s="19"/>
      <c r="F114" s="20"/>
      <c r="M114" s="19"/>
      <c r="O114" s="20"/>
    </row>
    <row r="115" spans="4:15" x14ac:dyDescent="0.2">
      <c r="D115" s="19"/>
      <c r="E115" s="19"/>
      <c r="F115" s="20"/>
      <c r="M115" s="19"/>
      <c r="O115" s="20"/>
    </row>
    <row r="116" spans="4:15" x14ac:dyDescent="0.2">
      <c r="M116" s="19"/>
      <c r="O116" s="20"/>
    </row>
    <row r="117" spans="4:15" x14ac:dyDescent="0.2">
      <c r="M117" s="19"/>
      <c r="O117" s="20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 codeName="Sheet11">
    <pageSetUpPr fitToPage="1"/>
  </sheetPr>
  <dimension ref="A1:V117"/>
  <sheetViews>
    <sheetView showGridLines="0" showRuler="0" zoomScale="71" zoomScaleNormal="120" workbookViewId="0">
      <selection activeCell="T25" sqref="T25:T26"/>
    </sheetView>
  </sheetViews>
  <sheetFormatPr defaultColWidth="8.85546875" defaultRowHeight="14.25" x14ac:dyDescent="0.2"/>
  <cols>
    <col min="1" max="1" width="5" style="19" customWidth="1"/>
    <col min="2" max="2" width="20.140625" style="19" customWidth="1"/>
    <col min="3" max="3" width="27.140625" style="19" customWidth="1"/>
    <col min="4" max="4" width="12.85546875" style="43" customWidth="1"/>
    <col min="5" max="5" width="23" style="43" customWidth="1"/>
    <col min="6" max="6" width="14.85546875" style="19" customWidth="1"/>
    <col min="7" max="7" width="12.85546875" style="19" customWidth="1"/>
    <col min="8" max="8" width="13.7109375" style="19" customWidth="1"/>
    <col min="9" max="9" width="7.7109375" style="19" customWidth="1"/>
    <col min="10" max="10" width="35.85546875" style="19" customWidth="1"/>
    <col min="11" max="11" width="6.28515625" style="19" customWidth="1"/>
    <col min="12" max="12" width="15" style="43" customWidth="1"/>
    <col min="13" max="13" width="11" style="43" customWidth="1"/>
    <col min="14" max="15" width="10.140625" style="19" bestFit="1" customWidth="1"/>
    <col min="16" max="16" width="14.140625" style="19" bestFit="1" customWidth="1"/>
    <col min="17" max="18" width="11.140625" style="19" bestFit="1" customWidth="1"/>
    <col min="19" max="19" width="10.140625" style="19" bestFit="1" customWidth="1"/>
    <col min="20" max="16384" width="8.85546875" style="19"/>
  </cols>
  <sheetData>
    <row r="1" spans="1:22" s="20" customFormat="1" ht="45.75" x14ac:dyDescent="0.2">
      <c r="A1" s="134" t="str">
        <f ca="1">IF(F4="","CLASS GPA TRACKER",F4&amp;": "&amp;C6)</f>
        <v>MSE100: A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2" ht="20.25" x14ac:dyDescent="0.3">
      <c r="A2" s="135" t="s">
        <v>133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51"/>
      <c r="U2" s="20"/>
      <c r="V2" s="20"/>
    </row>
    <row r="3" spans="1:22" s="46" customFormat="1" ht="18" customHeight="1" x14ac:dyDescent="0.2">
      <c r="A3" s="67"/>
      <c r="B3" s="95"/>
      <c r="C3" s="95"/>
      <c r="D3" s="96"/>
      <c r="E3" s="96"/>
      <c r="F3" s="95"/>
      <c r="G3" s="95"/>
      <c r="H3" s="95"/>
      <c r="I3" s="95"/>
      <c r="J3" s="95"/>
      <c r="K3" s="94"/>
      <c r="L3" s="51"/>
      <c r="M3" s="51"/>
      <c r="N3" s="20"/>
    </row>
    <row r="4" spans="1:22" ht="15.95" customHeight="1" thickBot="1" x14ac:dyDescent="0.3">
      <c r="A4" s="55"/>
      <c r="B4" s="136" t="s">
        <v>132</v>
      </c>
      <c r="C4" s="136"/>
      <c r="D4" s="57"/>
      <c r="E4" s="93" t="s">
        <v>131</v>
      </c>
      <c r="F4" s="92" t="str" cm="1">
        <f t="array" aca="1" ref="F4" ca="1">MID(CELL("filename",A1),FIND("]",CELL("filename",A1))+1,255)</f>
        <v>MSE100</v>
      </c>
      <c r="G4" s="57"/>
      <c r="H4" s="137" t="s">
        <v>130</v>
      </c>
      <c r="I4" s="54"/>
      <c r="J4" s="84"/>
      <c r="K4" s="56"/>
      <c r="L4" s="51"/>
      <c r="O4" s="114" t="s">
        <v>94</v>
      </c>
      <c r="R4" s="20"/>
      <c r="S4" s="20"/>
      <c r="T4" s="20"/>
      <c r="U4" s="20"/>
      <c r="V4" s="20"/>
    </row>
    <row r="5" spans="1:22" ht="15.95" customHeight="1" x14ac:dyDescent="0.25">
      <c r="A5" s="55"/>
      <c r="B5" s="74" t="s">
        <v>129</v>
      </c>
      <c r="C5" s="90">
        <v>3.9</v>
      </c>
      <c r="D5" s="57"/>
      <c r="E5" s="104" t="s">
        <v>137</v>
      </c>
      <c r="F5" s="106">
        <v>0.1875</v>
      </c>
      <c r="G5" s="57"/>
      <c r="H5" s="137"/>
      <c r="I5" s="54"/>
      <c r="J5" s="139" t="s">
        <v>127</v>
      </c>
      <c r="K5" s="56"/>
      <c r="L5" s="51"/>
      <c r="O5" s="114" t="s">
        <v>97</v>
      </c>
      <c r="R5" s="20"/>
      <c r="S5" s="20"/>
      <c r="T5" s="20"/>
      <c r="U5" s="20"/>
      <c r="V5" s="20"/>
    </row>
    <row r="6" spans="1:22" ht="15.95" customHeight="1" thickBot="1" x14ac:dyDescent="0.3">
      <c r="A6" s="55"/>
      <c r="B6" s="74" t="s">
        <v>126</v>
      </c>
      <c r="C6" s="90" t="s">
        <v>136</v>
      </c>
      <c r="D6" s="57"/>
      <c r="E6" s="89" t="s">
        <v>125</v>
      </c>
      <c r="F6" s="88">
        <v>1</v>
      </c>
      <c r="G6" s="57"/>
      <c r="H6" s="138"/>
      <c r="I6" s="54"/>
      <c r="J6" s="140"/>
      <c r="K6" s="56"/>
      <c r="L6" s="51"/>
      <c r="R6" s="20"/>
      <c r="S6" s="20"/>
      <c r="T6" s="20"/>
      <c r="U6" s="20"/>
      <c r="V6" s="20"/>
    </row>
    <row r="7" spans="1:22" ht="15.95" customHeight="1" thickBot="1" x14ac:dyDescent="0.3">
      <c r="A7" s="55"/>
      <c r="B7" s="74" t="s">
        <v>124</v>
      </c>
      <c r="C7" s="75">
        <f>C5*F5</f>
        <v>0.73124999999999996</v>
      </c>
      <c r="D7" s="57"/>
      <c r="E7" s="57"/>
      <c r="F7" s="54"/>
      <c r="G7" s="57"/>
      <c r="H7" s="87" t="s">
        <v>123</v>
      </c>
      <c r="I7" s="54"/>
      <c r="J7" s="141"/>
      <c r="K7" s="56"/>
      <c r="L7" s="51"/>
      <c r="R7" s="20"/>
      <c r="S7" s="20"/>
      <c r="T7" s="20"/>
      <c r="U7" s="20"/>
      <c r="V7" s="20"/>
    </row>
    <row r="8" spans="1:22" ht="15.95" customHeight="1" x14ac:dyDescent="0.25">
      <c r="A8" s="55"/>
      <c r="B8" s="54"/>
      <c r="C8" s="54"/>
      <c r="D8" s="57"/>
      <c r="E8" s="57"/>
      <c r="F8" s="54"/>
      <c r="G8" s="57"/>
      <c r="H8" s="54"/>
      <c r="I8" s="54"/>
      <c r="J8" s="84"/>
      <c r="K8" s="56"/>
      <c r="L8" s="51"/>
      <c r="R8" s="20"/>
      <c r="S8" s="20"/>
      <c r="T8" s="20"/>
      <c r="U8" s="20"/>
      <c r="V8" s="20"/>
    </row>
    <row r="9" spans="1:22" ht="15" customHeight="1" x14ac:dyDescent="0.25">
      <c r="A9" s="55"/>
      <c r="B9" s="136" t="s">
        <v>122</v>
      </c>
      <c r="C9" s="136"/>
      <c r="D9" s="54"/>
      <c r="E9" s="136" t="s">
        <v>121</v>
      </c>
      <c r="F9" s="136"/>
      <c r="G9" s="136"/>
      <c r="H9" s="136"/>
      <c r="I9" s="57"/>
      <c r="J9" s="84"/>
      <c r="K9" s="53"/>
      <c r="L9" s="51"/>
      <c r="T9" s="20"/>
      <c r="U9" s="20"/>
      <c r="V9" s="20"/>
    </row>
    <row r="10" spans="1:22" ht="32.1" customHeight="1" thickBot="1" x14ac:dyDescent="0.3">
      <c r="A10" s="55"/>
      <c r="B10" s="73" t="s">
        <v>114</v>
      </c>
      <c r="C10" s="86" t="s">
        <v>120</v>
      </c>
      <c r="D10" s="54"/>
      <c r="E10" s="73" t="s">
        <v>114</v>
      </c>
      <c r="F10" s="86" t="s">
        <v>119</v>
      </c>
      <c r="G10" s="72" t="s">
        <v>118</v>
      </c>
      <c r="H10" s="72" t="s">
        <v>117</v>
      </c>
      <c r="I10" s="57"/>
      <c r="J10" s="84"/>
      <c r="K10" s="53"/>
      <c r="L10" s="51"/>
      <c r="T10" s="20"/>
      <c r="U10" s="20"/>
      <c r="V10" s="20"/>
    </row>
    <row r="11" spans="1:22" s="46" customFormat="1" ht="15.95" customHeight="1" x14ac:dyDescent="0.2">
      <c r="A11" s="67"/>
      <c r="B11" s="85" t="s">
        <v>107</v>
      </c>
      <c r="C11" s="68">
        <v>0.05</v>
      </c>
      <c r="D11" s="54"/>
      <c r="E11" s="81" t="str">
        <f t="shared" ref="E11:E20" si="0">IF(B11="","",B11)</f>
        <v>Class Exercises</v>
      </c>
      <c r="F11" s="80">
        <f t="shared" ref="F11:F20" si="1">IF( IF(E11&lt;&gt;"",COUNTIF($B$25:$B$94,E11),"") = 0,"", IF(E11&lt;&gt;"",COUNTIF($B$25:$B$94,E11),""))</f>
        <v>4</v>
      </c>
      <c r="G11" s="79">
        <f t="shared" ref="G11:G20" si="2">IFERROR( IF(F11&lt;&gt;"",AVERAGEIFS($E$25:$E$94,$B$25:$B$94, E11),""),"")</f>
        <v>0.9</v>
      </c>
      <c r="H11" s="79">
        <f t="shared" ref="H11:H20" si="3">IFERROR(G11*C11,"")</f>
        <v>4.5000000000000005E-2</v>
      </c>
      <c r="I11" s="57"/>
      <c r="J11" s="84"/>
      <c r="K11" s="56"/>
      <c r="L11" s="19"/>
    </row>
    <row r="12" spans="1:22" s="20" customFormat="1" ht="15" customHeight="1" x14ac:dyDescent="0.2">
      <c r="A12" s="67"/>
      <c r="B12" s="83" t="s">
        <v>101</v>
      </c>
      <c r="C12" s="62">
        <v>0.05</v>
      </c>
      <c r="D12" s="54"/>
      <c r="E12" s="81" t="str">
        <f t="shared" si="0"/>
        <v>Homework</v>
      </c>
      <c r="F12" s="80">
        <f t="shared" si="1"/>
        <v>5</v>
      </c>
      <c r="G12" s="79">
        <f t="shared" si="2"/>
        <v>0.9</v>
      </c>
      <c r="H12" s="79">
        <f t="shared" si="3"/>
        <v>4.5000000000000005E-2</v>
      </c>
      <c r="I12" s="57"/>
      <c r="J12" s="84"/>
      <c r="K12" s="56"/>
      <c r="L12" s="19"/>
    </row>
    <row r="13" spans="1:22" s="20" customFormat="1" ht="15.95" customHeight="1" x14ac:dyDescent="0.2">
      <c r="A13" s="67"/>
      <c r="B13" s="83" t="s">
        <v>141</v>
      </c>
      <c r="C13" s="62">
        <v>0.25</v>
      </c>
      <c r="D13" s="54"/>
      <c r="E13" s="81" t="str">
        <f t="shared" si="0"/>
        <v>MidTerm</v>
      </c>
      <c r="F13" s="80">
        <f t="shared" si="1"/>
        <v>1</v>
      </c>
      <c r="G13" s="79">
        <f t="shared" si="2"/>
        <v>0.75</v>
      </c>
      <c r="H13" s="79">
        <f t="shared" si="3"/>
        <v>0.1875</v>
      </c>
      <c r="I13" s="57"/>
      <c r="J13" s="84"/>
      <c r="K13" s="56"/>
      <c r="L13" s="19"/>
      <c r="M13" s="19"/>
    </row>
    <row r="14" spans="1:22" s="20" customFormat="1" ht="15.95" customHeight="1" x14ac:dyDescent="0.2">
      <c r="A14" s="67"/>
      <c r="B14" s="83" t="s">
        <v>96</v>
      </c>
      <c r="C14" s="62">
        <v>0.1</v>
      </c>
      <c r="D14" s="54"/>
      <c r="E14" s="81" t="str">
        <f t="shared" si="0"/>
        <v>Projects</v>
      </c>
      <c r="F14" s="80">
        <f t="shared" si="1"/>
        <v>1</v>
      </c>
      <c r="G14" s="79">
        <f t="shared" si="2"/>
        <v>0.9</v>
      </c>
      <c r="H14" s="79">
        <f t="shared" si="3"/>
        <v>9.0000000000000011E-2</v>
      </c>
      <c r="I14" s="57"/>
      <c r="J14" s="84"/>
      <c r="K14" s="56"/>
      <c r="L14" s="19"/>
      <c r="M14" s="19"/>
    </row>
    <row r="15" spans="1:22" s="20" customFormat="1" ht="15.95" customHeight="1" x14ac:dyDescent="0.2">
      <c r="A15" s="67"/>
      <c r="B15" s="83" t="s">
        <v>98</v>
      </c>
      <c r="C15" s="62">
        <v>0.55000000000000004</v>
      </c>
      <c r="D15" s="54"/>
      <c r="E15" s="81" t="str">
        <f t="shared" si="0"/>
        <v>Final Exam</v>
      </c>
      <c r="F15" s="80">
        <f t="shared" si="1"/>
        <v>1</v>
      </c>
      <c r="G15" s="79">
        <f t="shared" si="2"/>
        <v>0.88</v>
      </c>
      <c r="H15" s="79">
        <f t="shared" si="3"/>
        <v>0.48400000000000004</v>
      </c>
      <c r="I15" s="57"/>
      <c r="J15" s="84"/>
      <c r="K15" s="56"/>
      <c r="L15" s="43"/>
      <c r="M15" s="43"/>
    </row>
    <row r="16" spans="1:22" s="20" customFormat="1" ht="15.95" customHeight="1" x14ac:dyDescent="0.2">
      <c r="A16" s="67"/>
      <c r="B16" s="83"/>
      <c r="C16" s="62">
        <v>0</v>
      </c>
      <c r="D16" s="54"/>
      <c r="E16" s="81" t="str">
        <f t="shared" si="0"/>
        <v/>
      </c>
      <c r="F16" s="80" t="str">
        <f t="shared" si="1"/>
        <v/>
      </c>
      <c r="G16" s="79" t="str">
        <f t="shared" si="2"/>
        <v/>
      </c>
      <c r="H16" s="79" t="str">
        <f t="shared" si="3"/>
        <v/>
      </c>
      <c r="I16" s="57"/>
      <c r="J16" s="57"/>
      <c r="K16" s="56"/>
      <c r="L16" s="51"/>
      <c r="M16" s="43"/>
    </row>
    <row r="17" spans="1:22" s="20" customFormat="1" ht="15.95" customHeight="1" x14ac:dyDescent="0.2">
      <c r="A17" s="67"/>
      <c r="B17" s="83"/>
      <c r="C17" s="62">
        <v>0</v>
      </c>
      <c r="D17" s="54"/>
      <c r="E17" s="81" t="str">
        <f t="shared" si="0"/>
        <v/>
      </c>
      <c r="F17" s="80" t="str">
        <f t="shared" si="1"/>
        <v/>
      </c>
      <c r="G17" s="79" t="str">
        <f t="shared" si="2"/>
        <v/>
      </c>
      <c r="H17" s="79" t="str">
        <f t="shared" si="3"/>
        <v/>
      </c>
      <c r="I17" s="57"/>
      <c r="J17" s="57"/>
      <c r="K17" s="56"/>
      <c r="L17" s="51"/>
      <c r="M17" s="43"/>
    </row>
    <row r="18" spans="1:22" s="20" customFormat="1" ht="15.95" customHeight="1" x14ac:dyDescent="0.2">
      <c r="A18" s="67"/>
      <c r="B18" s="83"/>
      <c r="C18" s="62">
        <v>0</v>
      </c>
      <c r="D18" s="54"/>
      <c r="E18" s="81" t="str">
        <f t="shared" si="0"/>
        <v/>
      </c>
      <c r="F18" s="80" t="str">
        <f t="shared" si="1"/>
        <v/>
      </c>
      <c r="G18" s="79" t="str">
        <f t="shared" si="2"/>
        <v/>
      </c>
      <c r="H18" s="79" t="str">
        <f t="shared" si="3"/>
        <v/>
      </c>
      <c r="I18" s="57"/>
      <c r="J18" s="57"/>
      <c r="K18" s="56"/>
      <c r="L18" s="51"/>
      <c r="M18" s="43"/>
    </row>
    <row r="19" spans="1:22" s="20" customFormat="1" ht="15.95" customHeight="1" x14ac:dyDescent="0.2">
      <c r="A19" s="67"/>
      <c r="B19" s="83"/>
      <c r="C19" s="62">
        <v>0</v>
      </c>
      <c r="D19" s="54"/>
      <c r="E19" s="81" t="str">
        <f t="shared" si="0"/>
        <v/>
      </c>
      <c r="F19" s="80" t="str">
        <f t="shared" si="1"/>
        <v/>
      </c>
      <c r="G19" s="79" t="str">
        <f t="shared" si="2"/>
        <v/>
      </c>
      <c r="H19" s="79" t="str">
        <f t="shared" si="3"/>
        <v/>
      </c>
      <c r="I19" s="57"/>
      <c r="J19" s="57"/>
      <c r="K19" s="56"/>
      <c r="L19" s="51"/>
      <c r="M19" s="43"/>
    </row>
    <row r="20" spans="1:22" s="20" customFormat="1" ht="15.95" customHeight="1" thickBot="1" x14ac:dyDescent="0.25">
      <c r="A20" s="67"/>
      <c r="B20" s="82"/>
      <c r="C20" s="58">
        <v>0</v>
      </c>
      <c r="D20" s="54"/>
      <c r="E20" s="81" t="str">
        <f t="shared" si="0"/>
        <v/>
      </c>
      <c r="F20" s="80" t="str">
        <f t="shared" si="1"/>
        <v/>
      </c>
      <c r="G20" s="79" t="str">
        <f t="shared" si="2"/>
        <v/>
      </c>
      <c r="H20" s="79" t="str">
        <f t="shared" si="3"/>
        <v/>
      </c>
      <c r="I20" s="57"/>
      <c r="J20" s="57"/>
      <c r="K20" s="56"/>
      <c r="L20" s="51"/>
      <c r="M20" s="43"/>
    </row>
    <row r="21" spans="1:22" s="20" customFormat="1" ht="15.95" customHeight="1" x14ac:dyDescent="0.2">
      <c r="A21" s="67"/>
      <c r="B21" s="78"/>
      <c r="C21" s="76">
        <f>SUM(C11:C20)</f>
        <v>1</v>
      </c>
      <c r="D21" s="54"/>
      <c r="E21" s="78"/>
      <c r="F21" s="77">
        <f>SUM(F11:F20)</f>
        <v>12</v>
      </c>
      <c r="G21" s="76"/>
      <c r="H21" s="76">
        <f>IFERROR( SUM(H11:H20) / SUMIFS(C11:C20,H11:H20,"&gt;-1"),"")</f>
        <v>0.85150000000000015</v>
      </c>
      <c r="I21" s="75" t="s">
        <v>116</v>
      </c>
      <c r="J21" s="57"/>
      <c r="K21" s="56"/>
      <c r="L21" s="51"/>
      <c r="M21" s="43"/>
    </row>
    <row r="22" spans="1:22" s="46" customFormat="1" ht="15.95" customHeight="1" x14ac:dyDescent="0.2">
      <c r="A22" s="67"/>
      <c r="B22" s="54"/>
      <c r="C22" s="54"/>
      <c r="D22" s="54"/>
      <c r="E22" s="54"/>
      <c r="F22" s="54"/>
      <c r="G22" s="57"/>
      <c r="H22" s="57"/>
      <c r="I22" s="57"/>
      <c r="J22" s="57"/>
      <c r="K22" s="56"/>
      <c r="L22" s="51"/>
      <c r="M22" s="43"/>
      <c r="N22" s="19"/>
      <c r="O22" s="19"/>
      <c r="U22" s="20"/>
      <c r="V22" s="20"/>
    </row>
    <row r="23" spans="1:22" s="46" customFormat="1" ht="15.95" customHeight="1" x14ac:dyDescent="0.2">
      <c r="A23" s="67"/>
      <c r="B23" s="133" t="s">
        <v>115</v>
      </c>
      <c r="C23" s="133"/>
      <c r="D23" s="133"/>
      <c r="E23" s="133"/>
      <c r="F23" s="54"/>
      <c r="G23" s="57"/>
      <c r="H23" s="57"/>
      <c r="I23" s="57"/>
      <c r="J23" s="57"/>
      <c r="K23" s="56"/>
      <c r="L23" s="51"/>
      <c r="M23" s="43"/>
      <c r="U23" s="20"/>
      <c r="V23" s="20"/>
    </row>
    <row r="24" spans="1:22" s="45" customFormat="1" ht="32.1" customHeight="1" thickBot="1" x14ac:dyDescent="0.25">
      <c r="A24" s="67"/>
      <c r="B24" s="73" t="s">
        <v>114</v>
      </c>
      <c r="C24" s="73" t="s">
        <v>113</v>
      </c>
      <c r="D24" s="72" t="s">
        <v>112</v>
      </c>
      <c r="E24" s="72" t="s">
        <v>111</v>
      </c>
      <c r="F24" s="57"/>
      <c r="G24" s="57"/>
      <c r="H24" s="57"/>
      <c r="I24" s="57"/>
      <c r="J24" s="57"/>
      <c r="K24" s="56"/>
      <c r="L24" s="51"/>
      <c r="M24" s="43"/>
      <c r="U24" s="20"/>
      <c r="V24" s="20"/>
    </row>
    <row r="25" spans="1:22" s="44" customFormat="1" ht="15.95" customHeight="1" x14ac:dyDescent="0.2">
      <c r="A25" s="67"/>
      <c r="B25" s="71" t="s">
        <v>107</v>
      </c>
      <c r="C25" s="70" t="s">
        <v>110</v>
      </c>
      <c r="D25" s="69" t="s">
        <v>94</v>
      </c>
      <c r="E25" s="68">
        <v>0.9</v>
      </c>
      <c r="F25" s="57"/>
      <c r="G25" s="57"/>
      <c r="H25" s="57"/>
      <c r="I25" s="57"/>
      <c r="J25" s="57"/>
      <c r="K25" s="56"/>
      <c r="L25" s="51"/>
      <c r="M25" s="43"/>
      <c r="U25" s="20"/>
      <c r="V25" s="20"/>
    </row>
    <row r="26" spans="1:22" s="45" customFormat="1" ht="15.95" customHeight="1" x14ac:dyDescent="0.2">
      <c r="A26" s="67"/>
      <c r="B26" s="65" t="s">
        <v>107</v>
      </c>
      <c r="C26" s="64" t="s">
        <v>109</v>
      </c>
      <c r="D26" s="63" t="s">
        <v>94</v>
      </c>
      <c r="E26" s="62">
        <v>0.9</v>
      </c>
      <c r="F26" s="57"/>
      <c r="G26" s="57"/>
      <c r="H26" s="57"/>
      <c r="I26" s="57"/>
      <c r="J26" s="57"/>
      <c r="K26" s="56"/>
      <c r="L26" s="51"/>
      <c r="M26" s="43"/>
      <c r="U26" s="20"/>
      <c r="V26" s="20"/>
    </row>
    <row r="27" spans="1:22" s="44" customFormat="1" ht="15.95" customHeight="1" x14ac:dyDescent="0.2">
      <c r="A27" s="67"/>
      <c r="B27" s="65" t="s">
        <v>107</v>
      </c>
      <c r="C27" s="64" t="s">
        <v>108</v>
      </c>
      <c r="D27" s="63" t="s">
        <v>94</v>
      </c>
      <c r="E27" s="62">
        <v>0.9</v>
      </c>
      <c r="F27" s="57"/>
      <c r="G27" s="57"/>
      <c r="H27" s="57"/>
      <c r="I27" s="57"/>
      <c r="J27" s="57"/>
      <c r="K27" s="56"/>
      <c r="L27" s="51"/>
      <c r="M27" s="43"/>
      <c r="U27" s="20"/>
      <c r="V27" s="20"/>
    </row>
    <row r="28" spans="1:22" ht="15.95" customHeight="1" x14ac:dyDescent="0.2">
      <c r="A28" s="67"/>
      <c r="B28" s="65" t="s">
        <v>107</v>
      </c>
      <c r="C28" s="64" t="s">
        <v>106</v>
      </c>
      <c r="D28" s="63" t="s">
        <v>94</v>
      </c>
      <c r="E28" s="62">
        <v>0.9</v>
      </c>
      <c r="F28" s="57"/>
      <c r="G28" s="57"/>
      <c r="H28" s="57"/>
      <c r="I28" s="57"/>
      <c r="J28" s="57"/>
      <c r="K28" s="56"/>
      <c r="L28" s="51"/>
      <c r="U28" s="20"/>
      <c r="V28" s="20"/>
    </row>
    <row r="29" spans="1:22" ht="15.95" customHeight="1" x14ac:dyDescent="0.2">
      <c r="A29" s="66"/>
      <c r="B29" s="65" t="s">
        <v>101</v>
      </c>
      <c r="C29" s="64" t="s">
        <v>105</v>
      </c>
      <c r="D29" s="63" t="s">
        <v>94</v>
      </c>
      <c r="E29" s="62">
        <v>0.9</v>
      </c>
      <c r="F29" s="57"/>
      <c r="G29" s="57"/>
      <c r="H29" s="57"/>
      <c r="I29" s="57"/>
      <c r="J29" s="57"/>
      <c r="K29" s="56"/>
      <c r="L29" s="51"/>
      <c r="U29" s="20"/>
      <c r="V29" s="20"/>
    </row>
    <row r="30" spans="1:22" ht="15.95" customHeight="1" x14ac:dyDescent="0.25">
      <c r="A30" s="55"/>
      <c r="B30" s="65" t="s">
        <v>101</v>
      </c>
      <c r="C30" s="64" t="s">
        <v>104</v>
      </c>
      <c r="D30" s="63" t="s">
        <v>94</v>
      </c>
      <c r="E30" s="62">
        <v>0.9</v>
      </c>
      <c r="F30" s="57"/>
      <c r="G30" s="57"/>
      <c r="H30" s="57"/>
      <c r="I30" s="57"/>
      <c r="J30" s="57"/>
      <c r="K30" s="56"/>
      <c r="L30" s="51"/>
      <c r="U30" s="20"/>
      <c r="V30" s="20"/>
    </row>
    <row r="31" spans="1:22" ht="15.95" customHeight="1" x14ac:dyDescent="0.25">
      <c r="A31" s="55"/>
      <c r="B31" s="65" t="s">
        <v>101</v>
      </c>
      <c r="C31" s="64" t="s">
        <v>103</v>
      </c>
      <c r="D31" s="63" t="s">
        <v>94</v>
      </c>
      <c r="E31" s="62">
        <v>0.9</v>
      </c>
      <c r="F31" s="57"/>
      <c r="G31" s="57"/>
      <c r="H31" s="57"/>
      <c r="I31" s="57"/>
      <c r="J31" s="57"/>
      <c r="K31" s="56"/>
      <c r="L31" s="51"/>
      <c r="U31" s="20"/>
      <c r="V31" s="20"/>
    </row>
    <row r="32" spans="1:22" ht="15.95" customHeight="1" x14ac:dyDescent="0.25">
      <c r="A32" s="55"/>
      <c r="B32" s="65" t="s">
        <v>101</v>
      </c>
      <c r="C32" s="64" t="s">
        <v>102</v>
      </c>
      <c r="D32" s="63" t="s">
        <v>94</v>
      </c>
      <c r="E32" s="62">
        <v>0.9</v>
      </c>
      <c r="F32" s="57"/>
      <c r="G32" s="57"/>
      <c r="H32" s="57"/>
      <c r="I32" s="57"/>
      <c r="J32" s="57"/>
      <c r="K32" s="56"/>
      <c r="L32" s="51"/>
      <c r="U32" s="20"/>
      <c r="V32" s="20"/>
    </row>
    <row r="33" spans="1:22" ht="15.95" customHeight="1" x14ac:dyDescent="0.25">
      <c r="A33" s="55"/>
      <c r="B33" s="65" t="s">
        <v>101</v>
      </c>
      <c r="C33" s="64" t="s">
        <v>100</v>
      </c>
      <c r="D33" s="63" t="s">
        <v>94</v>
      </c>
      <c r="E33" s="62">
        <v>0.9</v>
      </c>
      <c r="F33" s="57"/>
      <c r="G33" s="57"/>
      <c r="H33" s="57"/>
      <c r="I33" s="57"/>
      <c r="J33" s="57"/>
      <c r="K33" s="56"/>
      <c r="L33" s="51"/>
      <c r="U33" s="20"/>
      <c r="V33" s="20"/>
    </row>
    <row r="34" spans="1:22" ht="15.95" customHeight="1" x14ac:dyDescent="0.25">
      <c r="A34" s="55"/>
      <c r="B34" s="65" t="s">
        <v>141</v>
      </c>
      <c r="C34" s="64"/>
      <c r="D34" s="63" t="s">
        <v>97</v>
      </c>
      <c r="E34" s="62">
        <v>0.75</v>
      </c>
      <c r="F34" s="57"/>
      <c r="G34" s="57"/>
      <c r="H34" s="57"/>
      <c r="I34" s="57"/>
      <c r="J34" s="57"/>
      <c r="K34" s="56"/>
      <c r="L34" s="51"/>
      <c r="U34" s="20"/>
      <c r="V34" s="20"/>
    </row>
    <row r="35" spans="1:22" ht="15.95" customHeight="1" x14ac:dyDescent="0.25">
      <c r="A35" s="55"/>
      <c r="B35" s="65" t="s">
        <v>98</v>
      </c>
      <c r="C35" s="64"/>
      <c r="D35" s="63" t="s">
        <v>97</v>
      </c>
      <c r="E35" s="62">
        <v>0.88</v>
      </c>
      <c r="F35" s="57"/>
      <c r="G35" s="57"/>
      <c r="H35" s="57"/>
      <c r="I35" s="57"/>
      <c r="J35" s="57"/>
      <c r="K35" s="56"/>
      <c r="L35" s="51"/>
      <c r="U35" s="20"/>
      <c r="V35" s="20"/>
    </row>
    <row r="36" spans="1:22" ht="15.95" customHeight="1" x14ac:dyDescent="0.25">
      <c r="A36" s="55"/>
      <c r="B36" s="65" t="s">
        <v>96</v>
      </c>
      <c r="C36" s="64" t="s">
        <v>95</v>
      </c>
      <c r="D36" s="63" t="s">
        <v>94</v>
      </c>
      <c r="E36" s="62">
        <v>0.9</v>
      </c>
      <c r="F36" s="57"/>
      <c r="G36" s="57"/>
      <c r="H36" s="57"/>
      <c r="I36" s="57"/>
      <c r="J36" s="57"/>
      <c r="K36" s="56"/>
      <c r="L36" s="51"/>
      <c r="R36" s="20"/>
      <c r="S36" s="20"/>
      <c r="T36" s="20"/>
      <c r="U36" s="20"/>
      <c r="V36" s="20"/>
    </row>
    <row r="37" spans="1:22" s="44" customFormat="1" ht="15.95" customHeight="1" x14ac:dyDescent="0.2">
      <c r="A37" s="67"/>
      <c r="B37" s="65"/>
      <c r="C37" s="64"/>
      <c r="D37" s="63"/>
      <c r="E37" s="62"/>
      <c r="F37" s="57"/>
      <c r="G37" s="57"/>
      <c r="H37" s="57"/>
      <c r="I37" s="57"/>
      <c r="J37" s="57"/>
      <c r="K37" s="56"/>
      <c r="L37" s="51"/>
      <c r="M37" s="43"/>
      <c r="N37" s="19"/>
      <c r="O37" s="19"/>
      <c r="U37" s="20"/>
      <c r="V37" s="20"/>
    </row>
    <row r="38" spans="1:22" s="45" customFormat="1" ht="15.95" customHeight="1" x14ac:dyDescent="0.2">
      <c r="A38" s="67"/>
      <c r="B38" s="65"/>
      <c r="C38" s="64"/>
      <c r="D38" s="63"/>
      <c r="E38" s="62"/>
      <c r="F38" s="57"/>
      <c r="G38" s="57"/>
      <c r="H38" s="57"/>
      <c r="I38" s="57"/>
      <c r="J38" s="57"/>
      <c r="K38" s="56"/>
      <c r="L38" s="51"/>
      <c r="M38" s="43"/>
      <c r="N38" s="19"/>
      <c r="O38" s="19"/>
      <c r="U38" s="20"/>
      <c r="V38" s="20"/>
    </row>
    <row r="39" spans="1:22" s="44" customFormat="1" ht="15.95" customHeight="1" x14ac:dyDescent="0.2">
      <c r="A39" s="67"/>
      <c r="B39" s="65"/>
      <c r="C39" s="64"/>
      <c r="D39" s="63"/>
      <c r="E39" s="62"/>
      <c r="F39" s="57"/>
      <c r="G39" s="57"/>
      <c r="H39" s="57"/>
      <c r="I39" s="57"/>
      <c r="J39" s="57"/>
      <c r="K39" s="56"/>
      <c r="L39" s="51"/>
      <c r="M39" s="43"/>
      <c r="N39" s="19"/>
      <c r="O39" s="19"/>
      <c r="U39" s="20"/>
      <c r="V39" s="20"/>
    </row>
    <row r="40" spans="1:22" ht="15.95" customHeight="1" x14ac:dyDescent="0.2">
      <c r="A40" s="67"/>
      <c r="B40" s="65"/>
      <c r="C40" s="64"/>
      <c r="D40" s="63"/>
      <c r="E40" s="62"/>
      <c r="F40" s="57"/>
      <c r="G40" s="57"/>
      <c r="H40" s="57"/>
      <c r="I40" s="57"/>
      <c r="J40" s="57"/>
      <c r="K40" s="56"/>
      <c r="L40" s="51"/>
      <c r="U40" s="20"/>
      <c r="V40" s="20"/>
    </row>
    <row r="41" spans="1:22" ht="15.95" customHeight="1" x14ac:dyDescent="0.2">
      <c r="A41" s="66"/>
      <c r="B41" s="65"/>
      <c r="C41" s="64"/>
      <c r="D41" s="63"/>
      <c r="E41" s="62"/>
      <c r="F41" s="57"/>
      <c r="G41" s="57"/>
      <c r="H41" s="57"/>
      <c r="I41" s="57"/>
      <c r="J41" s="57"/>
      <c r="K41" s="56"/>
      <c r="L41" s="51"/>
      <c r="U41" s="20"/>
      <c r="V41" s="20"/>
    </row>
    <row r="42" spans="1:22" ht="15.95" customHeight="1" x14ac:dyDescent="0.25">
      <c r="A42" s="55"/>
      <c r="B42" s="65"/>
      <c r="C42" s="64"/>
      <c r="D42" s="63"/>
      <c r="E42" s="62"/>
      <c r="F42" s="57"/>
      <c r="G42" s="57"/>
      <c r="H42" s="57"/>
      <c r="I42" s="57"/>
      <c r="J42" s="57"/>
      <c r="K42" s="56"/>
      <c r="L42" s="51"/>
      <c r="U42" s="20"/>
      <c r="V42" s="20"/>
    </row>
    <row r="43" spans="1:22" ht="15.95" customHeight="1" x14ac:dyDescent="0.25">
      <c r="A43" s="55"/>
      <c r="B43" s="65"/>
      <c r="C43" s="64"/>
      <c r="D43" s="63"/>
      <c r="E43" s="62"/>
      <c r="F43" s="57"/>
      <c r="G43" s="57"/>
      <c r="H43" s="57"/>
      <c r="I43" s="57"/>
      <c r="J43" s="57"/>
      <c r="K43" s="56"/>
      <c r="L43" s="51"/>
      <c r="U43" s="20"/>
      <c r="V43" s="20"/>
    </row>
    <row r="44" spans="1:22" ht="15.95" customHeight="1" x14ac:dyDescent="0.25">
      <c r="A44" s="55"/>
      <c r="B44" s="65"/>
      <c r="C44" s="64"/>
      <c r="D44" s="63"/>
      <c r="E44" s="62"/>
      <c r="F44" s="57"/>
      <c r="G44" s="57"/>
      <c r="H44" s="57"/>
      <c r="I44" s="57"/>
      <c r="J44" s="57"/>
      <c r="K44" s="56"/>
      <c r="L44" s="51"/>
      <c r="U44" s="20"/>
      <c r="V44" s="20"/>
    </row>
    <row r="45" spans="1:22" ht="15.95" customHeight="1" x14ac:dyDescent="0.25">
      <c r="A45" s="55"/>
      <c r="B45" s="65"/>
      <c r="C45" s="64"/>
      <c r="D45" s="63"/>
      <c r="E45" s="62"/>
      <c r="F45" s="57"/>
      <c r="G45" s="57"/>
      <c r="H45" s="57"/>
      <c r="I45" s="57"/>
      <c r="J45" s="57"/>
      <c r="K45" s="56"/>
      <c r="L45" s="51"/>
      <c r="R45" s="20"/>
      <c r="S45" s="20"/>
      <c r="T45" s="20"/>
      <c r="U45" s="20"/>
      <c r="V45" s="20"/>
    </row>
    <row r="46" spans="1:22" s="44" customFormat="1" ht="15.95" customHeight="1" x14ac:dyDescent="0.2">
      <c r="A46" s="67"/>
      <c r="B46" s="65"/>
      <c r="C46" s="64"/>
      <c r="D46" s="63"/>
      <c r="E46" s="62"/>
      <c r="F46" s="57"/>
      <c r="G46" s="57"/>
      <c r="H46" s="57"/>
      <c r="I46" s="57"/>
      <c r="J46" s="57"/>
      <c r="K46" s="56"/>
      <c r="L46" s="51"/>
      <c r="M46" s="43"/>
      <c r="N46" s="19"/>
      <c r="O46" s="19"/>
      <c r="U46" s="20"/>
      <c r="V46" s="20"/>
    </row>
    <row r="47" spans="1:22" s="45" customFormat="1" ht="15.95" customHeight="1" x14ac:dyDescent="0.2">
      <c r="A47" s="67"/>
      <c r="B47" s="65"/>
      <c r="C47" s="64"/>
      <c r="D47" s="63"/>
      <c r="E47" s="62"/>
      <c r="F47" s="57"/>
      <c r="G47" s="57"/>
      <c r="H47" s="57"/>
      <c r="I47" s="57"/>
      <c r="J47" s="57"/>
      <c r="K47" s="56"/>
      <c r="L47" s="51"/>
      <c r="M47" s="43"/>
      <c r="N47" s="19"/>
      <c r="O47" s="19"/>
      <c r="U47" s="20"/>
      <c r="V47" s="20"/>
    </row>
    <row r="48" spans="1:22" s="44" customFormat="1" ht="15.95" customHeight="1" x14ac:dyDescent="0.2">
      <c r="A48" s="67"/>
      <c r="B48" s="65"/>
      <c r="C48" s="64"/>
      <c r="D48" s="63"/>
      <c r="E48" s="62"/>
      <c r="F48" s="57"/>
      <c r="G48" s="57"/>
      <c r="H48" s="57"/>
      <c r="I48" s="57"/>
      <c r="J48" s="57"/>
      <c r="K48" s="56"/>
      <c r="L48" s="51"/>
      <c r="M48" s="43"/>
      <c r="N48" s="19"/>
      <c r="O48" s="19"/>
      <c r="U48" s="20"/>
      <c r="V48" s="20"/>
    </row>
    <row r="49" spans="1:22" ht="15.95" customHeight="1" x14ac:dyDescent="0.2">
      <c r="A49" s="67"/>
      <c r="B49" s="65"/>
      <c r="C49" s="64"/>
      <c r="D49" s="63"/>
      <c r="E49" s="62"/>
      <c r="F49" s="57"/>
      <c r="G49" s="57"/>
      <c r="H49" s="57"/>
      <c r="I49" s="57"/>
      <c r="J49" s="57"/>
      <c r="K49" s="56"/>
      <c r="L49" s="51"/>
      <c r="U49" s="20"/>
      <c r="V49" s="20"/>
    </row>
    <row r="50" spans="1:22" ht="15.95" customHeight="1" x14ac:dyDescent="0.2">
      <c r="A50" s="66"/>
      <c r="B50" s="65"/>
      <c r="C50" s="64"/>
      <c r="D50" s="63"/>
      <c r="E50" s="62"/>
      <c r="F50" s="57"/>
      <c r="G50" s="57"/>
      <c r="H50" s="57"/>
      <c r="I50" s="57"/>
      <c r="J50" s="57"/>
      <c r="K50" s="56"/>
      <c r="L50" s="51"/>
      <c r="U50" s="20"/>
      <c r="V50" s="20"/>
    </row>
    <row r="51" spans="1:22" ht="15.95" customHeight="1" x14ac:dyDescent="0.25">
      <c r="A51" s="55"/>
      <c r="B51" s="65"/>
      <c r="C51" s="64"/>
      <c r="D51" s="63"/>
      <c r="E51" s="62"/>
      <c r="F51" s="57"/>
      <c r="G51" s="57"/>
      <c r="H51" s="57"/>
      <c r="I51" s="57"/>
      <c r="J51" s="57"/>
      <c r="K51" s="56"/>
      <c r="L51" s="51"/>
      <c r="R51" s="20"/>
      <c r="S51" s="20"/>
      <c r="T51" s="20"/>
      <c r="U51" s="20"/>
      <c r="V51" s="20"/>
    </row>
    <row r="52" spans="1:22" s="44" customFormat="1" ht="15.95" customHeight="1" x14ac:dyDescent="0.2">
      <c r="A52" s="67"/>
      <c r="B52" s="65"/>
      <c r="C52" s="64"/>
      <c r="D52" s="63"/>
      <c r="E52" s="62"/>
      <c r="F52" s="57"/>
      <c r="G52" s="57"/>
      <c r="H52" s="57"/>
      <c r="I52" s="57"/>
      <c r="J52" s="57"/>
      <c r="K52" s="56"/>
      <c r="L52" s="51"/>
      <c r="M52" s="43"/>
      <c r="N52" s="19"/>
      <c r="O52" s="19"/>
      <c r="U52" s="20"/>
      <c r="V52" s="20"/>
    </row>
    <row r="53" spans="1:22" s="45" customFormat="1" ht="15.95" customHeight="1" x14ac:dyDescent="0.2">
      <c r="A53" s="67"/>
      <c r="B53" s="65"/>
      <c r="C53" s="64"/>
      <c r="D53" s="63"/>
      <c r="E53" s="62"/>
      <c r="F53" s="57"/>
      <c r="G53" s="57"/>
      <c r="H53" s="57"/>
      <c r="I53" s="57"/>
      <c r="J53" s="57"/>
      <c r="K53" s="56"/>
      <c r="L53" s="51"/>
      <c r="M53" s="43"/>
      <c r="N53" s="19"/>
      <c r="O53" s="19"/>
      <c r="U53" s="20"/>
      <c r="V53" s="20"/>
    </row>
    <row r="54" spans="1:22" s="44" customFormat="1" ht="15.95" customHeight="1" x14ac:dyDescent="0.2">
      <c r="A54" s="67"/>
      <c r="B54" s="65"/>
      <c r="C54" s="64"/>
      <c r="D54" s="63"/>
      <c r="E54" s="62"/>
      <c r="F54" s="57"/>
      <c r="G54" s="57"/>
      <c r="H54" s="57"/>
      <c r="I54" s="57"/>
      <c r="J54" s="57"/>
      <c r="K54" s="56"/>
      <c r="L54" s="51"/>
      <c r="M54" s="43"/>
      <c r="N54" s="19"/>
      <c r="O54" s="19"/>
      <c r="U54" s="20"/>
      <c r="V54" s="20"/>
    </row>
    <row r="55" spans="1:22" ht="15.95" customHeight="1" x14ac:dyDescent="0.2">
      <c r="A55" s="67"/>
      <c r="B55" s="65"/>
      <c r="C55" s="64"/>
      <c r="D55" s="63"/>
      <c r="E55" s="62"/>
      <c r="F55" s="57"/>
      <c r="G55" s="57"/>
      <c r="H55" s="57"/>
      <c r="I55" s="57"/>
      <c r="J55" s="57"/>
      <c r="K55" s="56"/>
      <c r="L55" s="51"/>
      <c r="U55" s="20"/>
      <c r="V55" s="20"/>
    </row>
    <row r="56" spans="1:22" ht="15.95" customHeight="1" x14ac:dyDescent="0.2">
      <c r="A56" s="66"/>
      <c r="B56" s="65"/>
      <c r="C56" s="64"/>
      <c r="D56" s="63"/>
      <c r="E56" s="62"/>
      <c r="F56" s="57"/>
      <c r="G56" s="57"/>
      <c r="H56" s="57"/>
      <c r="I56" s="57"/>
      <c r="J56" s="57"/>
      <c r="K56" s="56"/>
      <c r="L56" s="51"/>
      <c r="U56" s="20"/>
      <c r="V56" s="20"/>
    </row>
    <row r="57" spans="1:22" ht="15.95" customHeight="1" x14ac:dyDescent="0.25">
      <c r="A57" s="55"/>
      <c r="B57" s="65"/>
      <c r="C57" s="64"/>
      <c r="D57" s="63"/>
      <c r="E57" s="62"/>
      <c r="F57" s="57"/>
      <c r="G57" s="57"/>
      <c r="H57" s="57"/>
      <c r="I57" s="57"/>
      <c r="J57" s="57"/>
      <c r="K57" s="56"/>
      <c r="L57" s="51"/>
      <c r="U57" s="20"/>
      <c r="V57" s="20"/>
    </row>
    <row r="58" spans="1:22" ht="15.95" customHeight="1" x14ac:dyDescent="0.25">
      <c r="A58" s="55"/>
      <c r="B58" s="65"/>
      <c r="C58" s="64"/>
      <c r="D58" s="63"/>
      <c r="E58" s="62"/>
      <c r="F58" s="57"/>
      <c r="G58" s="57"/>
      <c r="H58" s="57"/>
      <c r="I58" s="57"/>
      <c r="J58" s="57"/>
      <c r="K58" s="56"/>
      <c r="L58" s="51"/>
      <c r="U58" s="20"/>
      <c r="V58" s="20"/>
    </row>
    <row r="59" spans="1:22" ht="15.95" customHeight="1" x14ac:dyDescent="0.25">
      <c r="A59" s="55"/>
      <c r="B59" s="65"/>
      <c r="C59" s="64"/>
      <c r="D59" s="63"/>
      <c r="E59" s="62"/>
      <c r="F59" s="57"/>
      <c r="G59" s="57"/>
      <c r="H59" s="57"/>
      <c r="I59" s="57"/>
      <c r="J59" s="57"/>
      <c r="K59" s="56"/>
      <c r="L59" s="51"/>
      <c r="U59" s="20"/>
      <c r="V59" s="20"/>
    </row>
    <row r="60" spans="1:22" ht="15.95" customHeight="1" x14ac:dyDescent="0.25">
      <c r="A60" s="55"/>
      <c r="B60" s="65"/>
      <c r="C60" s="64"/>
      <c r="D60" s="63"/>
      <c r="E60" s="62"/>
      <c r="F60" s="57"/>
      <c r="G60" s="57"/>
      <c r="H60" s="57"/>
      <c r="I60" s="57"/>
      <c r="J60" s="57"/>
      <c r="K60" s="56"/>
      <c r="L60" s="51"/>
      <c r="R60" s="20"/>
      <c r="S60" s="20"/>
      <c r="T60" s="20"/>
      <c r="U60" s="20"/>
      <c r="V60" s="20"/>
    </row>
    <row r="61" spans="1:22" s="44" customFormat="1" ht="15.95" customHeight="1" x14ac:dyDescent="0.2">
      <c r="A61" s="67"/>
      <c r="B61" s="65"/>
      <c r="C61" s="64"/>
      <c r="D61" s="63"/>
      <c r="E61" s="62"/>
      <c r="F61" s="57"/>
      <c r="G61" s="57"/>
      <c r="H61" s="57"/>
      <c r="I61" s="57"/>
      <c r="J61" s="57"/>
      <c r="K61" s="56"/>
      <c r="L61" s="51"/>
      <c r="M61" s="43"/>
      <c r="N61" s="19"/>
      <c r="O61" s="19"/>
      <c r="U61" s="20"/>
      <c r="V61" s="20"/>
    </row>
    <row r="62" spans="1:22" s="45" customFormat="1" ht="15.95" customHeight="1" x14ac:dyDescent="0.2">
      <c r="A62" s="67"/>
      <c r="B62" s="65"/>
      <c r="C62" s="64"/>
      <c r="D62" s="63"/>
      <c r="E62" s="62"/>
      <c r="F62" s="57"/>
      <c r="G62" s="57"/>
      <c r="H62" s="57"/>
      <c r="I62" s="57"/>
      <c r="J62" s="57"/>
      <c r="K62" s="56"/>
      <c r="L62" s="51"/>
      <c r="M62" s="43"/>
      <c r="N62" s="19"/>
      <c r="O62" s="19"/>
      <c r="U62" s="20"/>
      <c r="V62" s="20"/>
    </row>
    <row r="63" spans="1:22" s="44" customFormat="1" ht="15.95" customHeight="1" x14ac:dyDescent="0.2">
      <c r="A63" s="67"/>
      <c r="B63" s="65"/>
      <c r="C63" s="64"/>
      <c r="D63" s="63"/>
      <c r="E63" s="62"/>
      <c r="F63" s="57"/>
      <c r="G63" s="57"/>
      <c r="H63" s="57"/>
      <c r="I63" s="57"/>
      <c r="J63" s="57"/>
      <c r="K63" s="56"/>
      <c r="L63" s="51"/>
      <c r="M63" s="43"/>
      <c r="N63" s="19"/>
      <c r="O63" s="19"/>
      <c r="U63" s="20"/>
      <c r="V63" s="20"/>
    </row>
    <row r="64" spans="1:22" s="45" customFormat="1" ht="15.95" customHeight="1" x14ac:dyDescent="0.2">
      <c r="A64" s="67"/>
      <c r="B64" s="65"/>
      <c r="C64" s="64"/>
      <c r="D64" s="63"/>
      <c r="E64" s="62"/>
      <c r="F64" s="57"/>
      <c r="G64" s="57"/>
      <c r="H64" s="57"/>
      <c r="I64" s="57"/>
      <c r="J64" s="57"/>
      <c r="K64" s="56"/>
      <c r="L64" s="51"/>
      <c r="M64" s="43"/>
      <c r="N64" s="19"/>
      <c r="O64" s="19"/>
      <c r="U64" s="20"/>
      <c r="V64" s="20"/>
    </row>
    <row r="65" spans="1:22" s="44" customFormat="1" ht="15.95" customHeight="1" x14ac:dyDescent="0.2">
      <c r="A65" s="67"/>
      <c r="B65" s="65"/>
      <c r="C65" s="64"/>
      <c r="D65" s="63"/>
      <c r="E65" s="62"/>
      <c r="F65" s="57"/>
      <c r="G65" s="57"/>
      <c r="H65" s="57"/>
      <c r="I65" s="57"/>
      <c r="J65" s="57"/>
      <c r="K65" s="56"/>
      <c r="L65" s="51"/>
      <c r="M65" s="43"/>
      <c r="N65" s="19"/>
      <c r="O65" s="19"/>
      <c r="U65" s="20"/>
      <c r="V65" s="20"/>
    </row>
    <row r="66" spans="1:22" ht="15.95" customHeight="1" x14ac:dyDescent="0.2">
      <c r="A66" s="67"/>
      <c r="B66" s="65"/>
      <c r="C66" s="64"/>
      <c r="D66" s="63"/>
      <c r="E66" s="62"/>
      <c r="F66" s="57"/>
      <c r="G66" s="57"/>
      <c r="H66" s="57"/>
      <c r="I66" s="57"/>
      <c r="J66" s="57"/>
      <c r="K66" s="56"/>
      <c r="L66" s="51"/>
      <c r="U66" s="20"/>
      <c r="V66" s="20"/>
    </row>
    <row r="67" spans="1:22" ht="15.95" customHeight="1" x14ac:dyDescent="0.2">
      <c r="A67" s="66"/>
      <c r="B67" s="65"/>
      <c r="C67" s="64"/>
      <c r="D67" s="63"/>
      <c r="E67" s="62"/>
      <c r="F67" s="57"/>
      <c r="G67" s="57"/>
      <c r="H67" s="57"/>
      <c r="I67" s="57"/>
      <c r="J67" s="57"/>
      <c r="K67" s="56"/>
      <c r="L67" s="51"/>
      <c r="U67" s="20"/>
      <c r="V67" s="20"/>
    </row>
    <row r="68" spans="1:22" ht="15.95" customHeight="1" x14ac:dyDescent="0.25">
      <c r="A68" s="55"/>
      <c r="B68" s="65"/>
      <c r="C68" s="64"/>
      <c r="D68" s="63"/>
      <c r="E68" s="62"/>
      <c r="F68" s="57"/>
      <c r="G68" s="57"/>
      <c r="H68" s="57"/>
      <c r="I68" s="57"/>
      <c r="J68" s="57"/>
      <c r="K68" s="56"/>
      <c r="L68" s="51"/>
      <c r="U68" s="20"/>
      <c r="V68" s="20"/>
    </row>
    <row r="69" spans="1:22" ht="15.95" customHeight="1" x14ac:dyDescent="0.25">
      <c r="A69" s="55"/>
      <c r="B69" s="65"/>
      <c r="C69" s="64"/>
      <c r="D69" s="63"/>
      <c r="E69" s="62"/>
      <c r="F69" s="57"/>
      <c r="G69" s="57"/>
      <c r="H69" s="57"/>
      <c r="I69" s="57"/>
      <c r="J69" s="57"/>
      <c r="K69" s="56"/>
      <c r="L69" s="51"/>
      <c r="U69" s="20"/>
      <c r="V69" s="20"/>
    </row>
    <row r="70" spans="1:22" ht="15.95" customHeight="1" x14ac:dyDescent="0.25">
      <c r="A70" s="55"/>
      <c r="B70" s="65"/>
      <c r="C70" s="64"/>
      <c r="D70" s="63"/>
      <c r="E70" s="62"/>
      <c r="F70" s="57"/>
      <c r="G70" s="57"/>
      <c r="H70" s="57"/>
      <c r="I70" s="57"/>
      <c r="J70" s="57"/>
      <c r="K70" s="56"/>
      <c r="L70" s="51"/>
      <c r="U70" s="20"/>
      <c r="V70" s="20"/>
    </row>
    <row r="71" spans="1:22" ht="15.95" customHeight="1" x14ac:dyDescent="0.25">
      <c r="A71" s="55"/>
      <c r="B71" s="65"/>
      <c r="C71" s="64"/>
      <c r="D71" s="63"/>
      <c r="E71" s="62"/>
      <c r="F71" s="57"/>
      <c r="G71" s="57"/>
      <c r="H71" s="57"/>
      <c r="I71" s="57"/>
      <c r="J71" s="57"/>
      <c r="K71" s="56"/>
      <c r="L71" s="51"/>
      <c r="R71" s="20"/>
      <c r="S71" s="20"/>
      <c r="T71" s="20"/>
      <c r="U71" s="20"/>
      <c r="V71" s="20"/>
    </row>
    <row r="72" spans="1:22" s="44" customFormat="1" ht="15.95" customHeight="1" x14ac:dyDescent="0.2">
      <c r="A72" s="67"/>
      <c r="B72" s="65"/>
      <c r="C72" s="64"/>
      <c r="D72" s="63"/>
      <c r="E72" s="62"/>
      <c r="F72" s="57"/>
      <c r="G72" s="57"/>
      <c r="H72" s="57"/>
      <c r="I72" s="57"/>
      <c r="J72" s="57"/>
      <c r="K72" s="56"/>
      <c r="L72" s="51"/>
      <c r="M72" s="43"/>
      <c r="N72" s="19"/>
      <c r="O72" s="19"/>
      <c r="U72" s="20"/>
      <c r="V72" s="20"/>
    </row>
    <row r="73" spans="1:22" s="45" customFormat="1" ht="15.95" customHeight="1" x14ac:dyDescent="0.2">
      <c r="A73" s="67"/>
      <c r="B73" s="65"/>
      <c r="C73" s="64"/>
      <c r="D73" s="63"/>
      <c r="E73" s="62"/>
      <c r="F73" s="57"/>
      <c r="G73" s="57"/>
      <c r="H73" s="57"/>
      <c r="I73" s="57"/>
      <c r="J73" s="57"/>
      <c r="K73" s="56"/>
      <c r="L73" s="51"/>
      <c r="M73" s="43"/>
      <c r="N73" s="19"/>
      <c r="O73" s="19"/>
      <c r="U73" s="20"/>
      <c r="V73" s="20"/>
    </row>
    <row r="74" spans="1:22" s="44" customFormat="1" ht="15.95" customHeight="1" x14ac:dyDescent="0.2">
      <c r="A74" s="67"/>
      <c r="B74" s="65"/>
      <c r="C74" s="64"/>
      <c r="D74" s="63"/>
      <c r="E74" s="62"/>
      <c r="F74" s="57"/>
      <c r="G74" s="57"/>
      <c r="H74" s="57"/>
      <c r="I74" s="57"/>
      <c r="J74" s="57"/>
      <c r="K74" s="56"/>
      <c r="L74" s="51"/>
      <c r="M74" s="43"/>
      <c r="N74" s="19"/>
      <c r="O74" s="19"/>
      <c r="U74" s="20"/>
      <c r="V74" s="20"/>
    </row>
    <row r="75" spans="1:22" ht="15.95" customHeight="1" x14ac:dyDescent="0.2">
      <c r="A75" s="67"/>
      <c r="B75" s="65"/>
      <c r="C75" s="64"/>
      <c r="D75" s="63"/>
      <c r="E75" s="62"/>
      <c r="F75" s="57"/>
      <c r="G75" s="57"/>
      <c r="H75" s="57"/>
      <c r="I75" s="57"/>
      <c r="J75" s="57"/>
      <c r="K75" s="56"/>
      <c r="L75" s="51"/>
      <c r="U75" s="20"/>
      <c r="V75" s="20"/>
    </row>
    <row r="76" spans="1:22" ht="15.95" customHeight="1" x14ac:dyDescent="0.2">
      <c r="A76" s="66"/>
      <c r="B76" s="65"/>
      <c r="C76" s="64"/>
      <c r="D76" s="63"/>
      <c r="E76" s="62"/>
      <c r="F76" s="57"/>
      <c r="G76" s="57"/>
      <c r="H76" s="57"/>
      <c r="I76" s="57"/>
      <c r="J76" s="57"/>
      <c r="K76" s="56"/>
      <c r="L76" s="51"/>
      <c r="U76" s="20"/>
      <c r="V76" s="20"/>
    </row>
    <row r="77" spans="1:22" ht="15.95" customHeight="1" x14ac:dyDescent="0.25">
      <c r="A77" s="55"/>
      <c r="B77" s="65"/>
      <c r="C77" s="64"/>
      <c r="D77" s="63"/>
      <c r="E77" s="62"/>
      <c r="F77" s="57"/>
      <c r="G77" s="57"/>
      <c r="H77" s="57"/>
      <c r="I77" s="57"/>
      <c r="J77" s="57"/>
      <c r="K77" s="56"/>
      <c r="L77" s="51"/>
      <c r="R77" s="20"/>
      <c r="S77" s="20"/>
      <c r="T77" s="20"/>
      <c r="U77" s="20"/>
      <c r="V77" s="20"/>
    </row>
    <row r="78" spans="1:22" s="44" customFormat="1" ht="15.95" customHeight="1" x14ac:dyDescent="0.2">
      <c r="A78" s="67"/>
      <c r="B78" s="65"/>
      <c r="C78" s="64"/>
      <c r="D78" s="63"/>
      <c r="E78" s="62"/>
      <c r="F78" s="57"/>
      <c r="G78" s="57"/>
      <c r="H78" s="57"/>
      <c r="I78" s="57"/>
      <c r="J78" s="57"/>
      <c r="K78" s="56"/>
      <c r="L78" s="51"/>
      <c r="M78" s="43"/>
      <c r="N78" s="19"/>
      <c r="O78" s="19"/>
      <c r="U78" s="20"/>
      <c r="V78" s="20"/>
    </row>
    <row r="79" spans="1:22" s="45" customFormat="1" ht="15.95" customHeight="1" x14ac:dyDescent="0.2">
      <c r="A79" s="67"/>
      <c r="B79" s="65"/>
      <c r="C79" s="64"/>
      <c r="D79" s="63"/>
      <c r="E79" s="62"/>
      <c r="F79" s="57"/>
      <c r="G79" s="57"/>
      <c r="H79" s="57"/>
      <c r="I79" s="57"/>
      <c r="J79" s="57"/>
      <c r="K79" s="56"/>
      <c r="L79" s="51"/>
      <c r="M79" s="43"/>
      <c r="N79" s="19"/>
      <c r="O79" s="19"/>
      <c r="U79" s="20"/>
      <c r="V79" s="20"/>
    </row>
    <row r="80" spans="1:22" s="44" customFormat="1" ht="15.95" customHeight="1" x14ac:dyDescent="0.2">
      <c r="A80" s="67"/>
      <c r="B80" s="65"/>
      <c r="C80" s="64"/>
      <c r="D80" s="63"/>
      <c r="E80" s="62"/>
      <c r="F80" s="57"/>
      <c r="G80" s="57"/>
      <c r="H80" s="57"/>
      <c r="I80" s="57"/>
      <c r="J80" s="57"/>
      <c r="K80" s="56"/>
      <c r="L80" s="51"/>
      <c r="M80" s="43"/>
      <c r="N80" s="19"/>
      <c r="O80" s="19"/>
      <c r="U80" s="20"/>
      <c r="V80" s="20"/>
    </row>
    <row r="81" spans="1:22" ht="15.95" customHeight="1" x14ac:dyDescent="0.2">
      <c r="A81" s="67"/>
      <c r="B81" s="65"/>
      <c r="C81" s="64"/>
      <c r="D81" s="63"/>
      <c r="E81" s="62"/>
      <c r="F81" s="57"/>
      <c r="G81" s="57"/>
      <c r="H81" s="57"/>
      <c r="I81" s="57"/>
      <c r="J81" s="57"/>
      <c r="K81" s="56"/>
      <c r="L81" s="51"/>
      <c r="U81" s="20"/>
      <c r="V81" s="20"/>
    </row>
    <row r="82" spans="1:22" ht="15.95" customHeight="1" x14ac:dyDescent="0.2">
      <c r="A82" s="66"/>
      <c r="B82" s="65"/>
      <c r="C82" s="64"/>
      <c r="D82" s="63"/>
      <c r="E82" s="62"/>
      <c r="F82" s="57"/>
      <c r="G82" s="57"/>
      <c r="H82" s="57"/>
      <c r="I82" s="57"/>
      <c r="J82" s="57"/>
      <c r="K82" s="56"/>
      <c r="L82" s="51"/>
      <c r="U82" s="20"/>
      <c r="V82" s="20"/>
    </row>
    <row r="83" spans="1:22" ht="15.95" customHeight="1" x14ac:dyDescent="0.25">
      <c r="A83" s="55"/>
      <c r="B83" s="65"/>
      <c r="C83" s="64"/>
      <c r="D83" s="63"/>
      <c r="E83" s="62"/>
      <c r="F83" s="57"/>
      <c r="G83" s="57"/>
      <c r="H83" s="57"/>
      <c r="I83" s="57"/>
      <c r="J83" s="57"/>
      <c r="K83" s="56"/>
      <c r="L83" s="51"/>
      <c r="U83" s="20"/>
      <c r="V83" s="20"/>
    </row>
    <row r="84" spans="1:22" ht="15.95" customHeight="1" x14ac:dyDescent="0.25">
      <c r="A84" s="55"/>
      <c r="B84" s="65"/>
      <c r="C84" s="64"/>
      <c r="D84" s="63"/>
      <c r="E84" s="62"/>
      <c r="F84" s="57"/>
      <c r="G84" s="57"/>
      <c r="H84" s="57"/>
      <c r="I84" s="57"/>
      <c r="J84" s="57"/>
      <c r="K84" s="56"/>
      <c r="L84" s="51"/>
      <c r="U84" s="20"/>
      <c r="V84" s="20"/>
    </row>
    <row r="85" spans="1:22" ht="15.95" customHeight="1" x14ac:dyDescent="0.25">
      <c r="A85" s="55"/>
      <c r="B85" s="65"/>
      <c r="C85" s="64"/>
      <c r="D85" s="63"/>
      <c r="E85" s="62"/>
      <c r="F85" s="57"/>
      <c r="G85" s="57"/>
      <c r="H85" s="57"/>
      <c r="I85" s="57"/>
      <c r="J85" s="57"/>
      <c r="K85" s="56"/>
      <c r="L85" s="51"/>
      <c r="U85" s="20"/>
      <c r="V85" s="20"/>
    </row>
    <row r="86" spans="1:22" ht="15.95" customHeight="1" x14ac:dyDescent="0.25">
      <c r="A86" s="55"/>
      <c r="B86" s="65"/>
      <c r="C86" s="64"/>
      <c r="D86" s="63"/>
      <c r="E86" s="62"/>
      <c r="F86" s="57"/>
      <c r="G86" s="57"/>
      <c r="H86" s="57"/>
      <c r="I86" s="57"/>
      <c r="J86" s="57"/>
      <c r="K86" s="56"/>
      <c r="L86" s="51"/>
      <c r="R86" s="20"/>
      <c r="S86" s="20"/>
      <c r="T86" s="20"/>
      <c r="U86" s="20"/>
      <c r="V86" s="20"/>
    </row>
    <row r="87" spans="1:22" s="44" customFormat="1" ht="15.95" customHeight="1" x14ac:dyDescent="0.2">
      <c r="A87" s="67"/>
      <c r="B87" s="65"/>
      <c r="C87" s="64"/>
      <c r="D87" s="63"/>
      <c r="E87" s="62"/>
      <c r="F87" s="57"/>
      <c r="G87" s="57"/>
      <c r="H87" s="57"/>
      <c r="I87" s="57"/>
      <c r="J87" s="57"/>
      <c r="K87" s="56"/>
      <c r="L87" s="51"/>
      <c r="M87" s="43"/>
      <c r="N87" s="19"/>
      <c r="O87" s="19"/>
      <c r="U87" s="20"/>
      <c r="V87" s="20"/>
    </row>
    <row r="88" spans="1:22" s="45" customFormat="1" ht="15.95" customHeight="1" x14ac:dyDescent="0.2">
      <c r="A88" s="67"/>
      <c r="B88" s="65"/>
      <c r="C88" s="64"/>
      <c r="D88" s="63"/>
      <c r="E88" s="62"/>
      <c r="F88" s="57"/>
      <c r="G88" s="57"/>
      <c r="H88" s="57"/>
      <c r="I88" s="57"/>
      <c r="J88" s="57"/>
      <c r="K88" s="56"/>
      <c r="L88" s="51"/>
      <c r="M88" s="43"/>
      <c r="N88" s="19"/>
      <c r="O88" s="19"/>
      <c r="U88" s="20"/>
      <c r="V88" s="20"/>
    </row>
    <row r="89" spans="1:22" s="44" customFormat="1" ht="15.95" customHeight="1" x14ac:dyDescent="0.2">
      <c r="A89" s="67"/>
      <c r="B89" s="65"/>
      <c r="C89" s="64"/>
      <c r="D89" s="63"/>
      <c r="E89" s="62"/>
      <c r="F89" s="57"/>
      <c r="G89" s="57"/>
      <c r="H89" s="57"/>
      <c r="I89" s="57"/>
      <c r="J89" s="57"/>
      <c r="K89" s="56"/>
      <c r="L89" s="51"/>
      <c r="M89" s="43"/>
      <c r="N89" s="19"/>
      <c r="O89" s="19"/>
      <c r="U89" s="20"/>
      <c r="V89" s="20"/>
    </row>
    <row r="90" spans="1:22" ht="15.95" customHeight="1" x14ac:dyDescent="0.2">
      <c r="A90" s="67"/>
      <c r="B90" s="65"/>
      <c r="C90" s="64"/>
      <c r="D90" s="63"/>
      <c r="E90" s="62"/>
      <c r="F90" s="57"/>
      <c r="G90" s="57"/>
      <c r="H90" s="57"/>
      <c r="I90" s="57"/>
      <c r="J90" s="57"/>
      <c r="K90" s="56"/>
      <c r="L90" s="51"/>
      <c r="U90" s="20"/>
      <c r="V90" s="20"/>
    </row>
    <row r="91" spans="1:22" ht="15.95" customHeight="1" x14ac:dyDescent="0.2">
      <c r="A91" s="66"/>
      <c r="B91" s="65"/>
      <c r="C91" s="64"/>
      <c r="D91" s="63"/>
      <c r="E91" s="62"/>
      <c r="F91" s="57"/>
      <c r="G91" s="57"/>
      <c r="H91" s="57"/>
      <c r="I91" s="57"/>
      <c r="J91" s="57"/>
      <c r="K91" s="56"/>
      <c r="L91" s="51"/>
      <c r="U91" s="20"/>
      <c r="V91" s="20"/>
    </row>
    <row r="92" spans="1:22" ht="15.95" customHeight="1" x14ac:dyDescent="0.25">
      <c r="A92" s="55"/>
      <c r="B92" s="65"/>
      <c r="C92" s="64"/>
      <c r="D92" s="63"/>
      <c r="E92" s="62"/>
      <c r="F92" s="57"/>
      <c r="G92" s="57"/>
      <c r="H92" s="57"/>
      <c r="I92" s="57"/>
      <c r="J92" s="57"/>
      <c r="K92" s="56"/>
      <c r="L92" s="51"/>
      <c r="U92" s="20"/>
      <c r="V92" s="20"/>
    </row>
    <row r="93" spans="1:22" ht="15.95" customHeight="1" x14ac:dyDescent="0.25">
      <c r="A93" s="55"/>
      <c r="B93" s="65"/>
      <c r="C93" s="64"/>
      <c r="D93" s="63"/>
      <c r="E93" s="62"/>
      <c r="F93" s="57"/>
      <c r="G93" s="57"/>
      <c r="H93" s="57"/>
      <c r="I93" s="57"/>
      <c r="J93" s="57"/>
      <c r="K93" s="56"/>
      <c r="L93" s="51"/>
      <c r="U93" s="20"/>
      <c r="V93" s="20"/>
    </row>
    <row r="94" spans="1:22" ht="15.95" customHeight="1" thickBot="1" x14ac:dyDescent="0.3">
      <c r="A94" s="55"/>
      <c r="B94" s="61"/>
      <c r="C94" s="60"/>
      <c r="D94" s="59"/>
      <c r="E94" s="58"/>
      <c r="F94" s="57"/>
      <c r="G94" s="57"/>
      <c r="H94" s="57"/>
      <c r="I94" s="57"/>
      <c r="J94" s="57"/>
      <c r="K94" s="56"/>
      <c r="L94" s="51"/>
      <c r="U94" s="20"/>
      <c r="V94" s="20"/>
    </row>
    <row r="95" spans="1:22" ht="15.95" customHeight="1" x14ac:dyDescent="0.25">
      <c r="A95" s="55"/>
      <c r="B95" s="54"/>
      <c r="C95" s="54"/>
      <c r="D95" s="54"/>
      <c r="E95" s="54"/>
      <c r="F95" s="54"/>
      <c r="G95" s="57"/>
      <c r="H95" s="57"/>
      <c r="I95" s="57"/>
      <c r="J95" s="57"/>
      <c r="K95" s="56"/>
      <c r="L95" s="51"/>
      <c r="U95" s="20"/>
      <c r="V95" s="20"/>
    </row>
    <row r="96" spans="1:22" ht="15.95" customHeight="1" x14ac:dyDescent="0.25">
      <c r="A96" s="55"/>
      <c r="B96" s="54"/>
      <c r="C96" s="54"/>
      <c r="D96" s="54"/>
      <c r="E96" s="54"/>
      <c r="F96" s="54"/>
      <c r="G96" s="57"/>
      <c r="H96" s="57"/>
      <c r="I96" s="57"/>
      <c r="J96" s="57"/>
      <c r="K96" s="56"/>
      <c r="L96" s="51"/>
      <c r="U96" s="20"/>
      <c r="V96" s="20"/>
    </row>
    <row r="97" spans="1:22" ht="15" x14ac:dyDescent="0.25">
      <c r="A97" s="55"/>
      <c r="B97" s="54"/>
      <c r="C97" s="54"/>
      <c r="D97" s="54"/>
      <c r="E97" s="54"/>
      <c r="F97" s="54"/>
      <c r="G97" s="54"/>
      <c r="H97" s="54"/>
      <c r="I97" s="54"/>
      <c r="J97" s="54"/>
      <c r="K97" s="53"/>
      <c r="L97" s="51"/>
      <c r="M97" s="19"/>
      <c r="O97" s="20"/>
      <c r="R97" s="20"/>
      <c r="S97" s="20"/>
      <c r="T97" s="20"/>
      <c r="U97" s="20"/>
      <c r="V97" s="20"/>
    </row>
    <row r="98" spans="1:22" ht="15" customHeight="1" x14ac:dyDescent="0.2">
      <c r="B98" s="47"/>
      <c r="C98" s="47"/>
      <c r="D98" s="47"/>
      <c r="E98" s="47"/>
      <c r="F98" s="48"/>
      <c r="G98" s="47"/>
      <c r="H98" s="47"/>
      <c r="I98" s="47"/>
      <c r="J98" s="47"/>
      <c r="K98" s="47"/>
      <c r="T98" s="20"/>
      <c r="U98" s="20"/>
      <c r="V98" s="20"/>
    </row>
    <row r="99" spans="1:22" ht="15" customHeight="1" x14ac:dyDescent="0.2">
      <c r="B99" s="47"/>
      <c r="C99" s="47"/>
      <c r="D99" s="47"/>
      <c r="E99" s="47"/>
      <c r="F99" s="47"/>
      <c r="G99" s="47"/>
      <c r="H99" s="47"/>
      <c r="I99" s="47"/>
      <c r="J99" s="47"/>
      <c r="K99" s="47"/>
    </row>
    <row r="100" spans="1:22" ht="15" customHeight="1" x14ac:dyDescent="0.2"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51"/>
      <c r="M100" s="20"/>
      <c r="N100" s="20"/>
      <c r="O100" s="20"/>
    </row>
    <row r="101" spans="1:22" x14ac:dyDescent="0.2">
      <c r="B101" s="47"/>
      <c r="C101" s="47"/>
      <c r="D101" s="48"/>
      <c r="E101" s="48"/>
      <c r="F101" s="47"/>
      <c r="G101" s="47"/>
      <c r="H101" s="47"/>
      <c r="I101" s="47"/>
      <c r="J101" s="47"/>
      <c r="K101" s="47"/>
      <c r="L101" s="51"/>
      <c r="M101" s="19"/>
      <c r="O101" s="20"/>
    </row>
    <row r="102" spans="1:22" x14ac:dyDescent="0.2">
      <c r="B102" s="47"/>
      <c r="C102" s="47"/>
      <c r="D102" s="52"/>
      <c r="E102" s="52"/>
      <c r="F102" s="47"/>
      <c r="G102" s="47"/>
      <c r="H102" s="47"/>
      <c r="I102" s="47"/>
      <c r="J102" s="47"/>
      <c r="K102" s="47"/>
      <c r="L102" s="51"/>
      <c r="M102" s="19"/>
      <c r="O102" s="20"/>
    </row>
    <row r="103" spans="1:22" x14ac:dyDescent="0.2">
      <c r="B103" s="47"/>
      <c r="C103" s="47"/>
      <c r="D103" s="50"/>
      <c r="E103" s="50"/>
      <c r="F103" s="47"/>
      <c r="G103" s="47"/>
      <c r="H103" s="47"/>
      <c r="I103" s="47"/>
      <c r="J103" s="47"/>
      <c r="K103" s="47"/>
      <c r="L103" s="51"/>
      <c r="M103" s="19"/>
      <c r="O103" s="20"/>
    </row>
    <row r="104" spans="1:22" x14ac:dyDescent="0.2">
      <c r="B104" s="47"/>
      <c r="C104" s="47"/>
      <c r="D104" s="50"/>
      <c r="E104" s="50"/>
      <c r="F104" s="47"/>
      <c r="G104" s="47"/>
      <c r="H104" s="47"/>
      <c r="I104" s="47"/>
      <c r="J104" s="47"/>
      <c r="K104" s="47"/>
      <c r="O104" s="20"/>
    </row>
    <row r="105" spans="1:22" x14ac:dyDescent="0.2">
      <c r="B105" s="47"/>
      <c r="C105" s="47"/>
      <c r="D105" s="49"/>
      <c r="E105" s="49"/>
      <c r="F105" s="48"/>
      <c r="G105" s="47"/>
      <c r="H105" s="47"/>
      <c r="I105" s="47"/>
      <c r="J105" s="47"/>
      <c r="K105" s="47"/>
      <c r="O105" s="20"/>
    </row>
    <row r="106" spans="1:22" x14ac:dyDescent="0.2">
      <c r="B106" s="47"/>
      <c r="C106" s="47"/>
      <c r="D106" s="47"/>
      <c r="E106" s="47"/>
      <c r="F106" s="48"/>
      <c r="G106" s="47"/>
      <c r="H106" s="47"/>
      <c r="I106" s="47"/>
      <c r="J106" s="47"/>
      <c r="K106" s="47"/>
      <c r="O106" s="20"/>
    </row>
    <row r="107" spans="1:22" x14ac:dyDescent="0.2">
      <c r="D107" s="19"/>
      <c r="E107" s="19"/>
      <c r="F107" s="20"/>
      <c r="M107" s="19"/>
      <c r="N107" s="43"/>
      <c r="O107" s="20"/>
    </row>
    <row r="108" spans="1:22" x14ac:dyDescent="0.2">
      <c r="B108" s="46"/>
      <c r="C108" s="46"/>
      <c r="D108" s="19"/>
      <c r="E108" s="19"/>
      <c r="F108" s="20"/>
      <c r="G108" s="46"/>
      <c r="H108" s="46"/>
      <c r="I108" s="46"/>
      <c r="J108" s="46"/>
      <c r="K108" s="46"/>
      <c r="M108" s="19"/>
      <c r="N108" s="43"/>
      <c r="O108" s="20"/>
    </row>
    <row r="109" spans="1:22" ht="15" x14ac:dyDescent="0.2">
      <c r="B109" s="45"/>
      <c r="C109" s="45"/>
      <c r="D109" s="19"/>
      <c r="E109" s="19"/>
      <c r="F109" s="20"/>
      <c r="G109" s="45"/>
      <c r="H109" s="45"/>
      <c r="I109" s="45"/>
      <c r="J109" s="45"/>
      <c r="K109" s="45"/>
      <c r="M109" s="19"/>
      <c r="N109" s="43"/>
      <c r="O109" s="20"/>
    </row>
    <row r="110" spans="1:22" x14ac:dyDescent="0.2">
      <c r="B110" s="44"/>
      <c r="C110" s="44"/>
      <c r="D110" s="19"/>
      <c r="E110" s="19"/>
      <c r="F110" s="20"/>
      <c r="G110" s="44"/>
      <c r="H110" s="44"/>
      <c r="I110" s="44"/>
      <c r="J110" s="44"/>
      <c r="K110" s="44"/>
      <c r="M110" s="19"/>
      <c r="N110" s="43"/>
      <c r="O110" s="20"/>
    </row>
    <row r="111" spans="1:22" x14ac:dyDescent="0.2">
      <c r="D111" s="19"/>
      <c r="E111" s="19"/>
      <c r="F111" s="20"/>
      <c r="M111" s="19"/>
      <c r="N111" s="43"/>
      <c r="O111" s="20"/>
    </row>
    <row r="112" spans="1:22" ht="15" customHeight="1" x14ac:dyDescent="0.2">
      <c r="D112" s="19"/>
      <c r="E112" s="19"/>
      <c r="F112" s="20"/>
      <c r="M112" s="19"/>
      <c r="N112" s="43"/>
      <c r="O112" s="20"/>
    </row>
    <row r="113" spans="4:15" x14ac:dyDescent="0.2">
      <c r="D113" s="19"/>
      <c r="E113" s="19"/>
      <c r="F113" s="20"/>
      <c r="M113" s="19"/>
      <c r="N113" s="43"/>
      <c r="O113" s="20"/>
    </row>
    <row r="114" spans="4:15" x14ac:dyDescent="0.2">
      <c r="D114" s="19"/>
      <c r="E114" s="19"/>
      <c r="F114" s="20"/>
      <c r="M114" s="19"/>
      <c r="O114" s="20"/>
    </row>
    <row r="115" spans="4:15" x14ac:dyDescent="0.2">
      <c r="D115" s="19"/>
      <c r="E115" s="19"/>
      <c r="F115" s="20"/>
      <c r="M115" s="19"/>
      <c r="O115" s="20"/>
    </row>
    <row r="116" spans="4:15" x14ac:dyDescent="0.2">
      <c r="M116" s="19"/>
      <c r="O116" s="20"/>
    </row>
    <row r="117" spans="4:15" x14ac:dyDescent="0.2">
      <c r="M117" s="19"/>
      <c r="O117" s="20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 codeName="Sheet12">
    <pageSetUpPr fitToPage="1"/>
  </sheetPr>
  <dimension ref="A1:V117"/>
  <sheetViews>
    <sheetView showGridLines="0" showRuler="0" zoomScale="71" zoomScaleNormal="120" workbookViewId="0">
      <selection activeCell="K26" sqref="K26"/>
    </sheetView>
  </sheetViews>
  <sheetFormatPr defaultColWidth="8.85546875" defaultRowHeight="14.25" x14ac:dyDescent="0.2"/>
  <cols>
    <col min="1" max="1" width="5" style="19" customWidth="1"/>
    <col min="2" max="2" width="20.140625" style="19" customWidth="1"/>
    <col min="3" max="3" width="27.140625" style="19" customWidth="1"/>
    <col min="4" max="4" width="14.42578125" style="43" customWidth="1"/>
    <col min="5" max="5" width="23" style="43" customWidth="1"/>
    <col min="6" max="6" width="14.85546875" style="19" customWidth="1"/>
    <col min="7" max="7" width="12.85546875" style="19" customWidth="1"/>
    <col min="8" max="8" width="13.7109375" style="19" customWidth="1"/>
    <col min="9" max="9" width="7.7109375" style="19" customWidth="1"/>
    <col min="10" max="10" width="35.85546875" style="19" customWidth="1"/>
    <col min="11" max="11" width="6.28515625" style="19" customWidth="1"/>
    <col min="12" max="12" width="15" style="43" customWidth="1"/>
    <col min="13" max="13" width="11" style="43" customWidth="1"/>
    <col min="14" max="15" width="10.140625" style="19" bestFit="1" customWidth="1"/>
    <col min="16" max="16" width="14.140625" style="19" bestFit="1" customWidth="1"/>
    <col min="17" max="18" width="11.140625" style="19" bestFit="1" customWidth="1"/>
    <col min="19" max="19" width="10.140625" style="19" bestFit="1" customWidth="1"/>
    <col min="20" max="16384" width="8.85546875" style="19"/>
  </cols>
  <sheetData>
    <row r="1" spans="1:22" s="20" customFormat="1" ht="45.75" x14ac:dyDescent="0.2">
      <c r="A1" s="134" t="str">
        <f ca="1">IF(F4="","CLASS GPA TRACKER",F4&amp;": "&amp;C6)</f>
        <v>SampleSheet: A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2" ht="20.25" x14ac:dyDescent="0.3">
      <c r="A2" s="135" t="s">
        <v>133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51"/>
      <c r="U2" s="20"/>
      <c r="V2" s="20"/>
    </row>
    <row r="3" spans="1:22" s="46" customFormat="1" ht="18" customHeight="1" x14ac:dyDescent="0.2">
      <c r="A3" s="67"/>
      <c r="B3" s="95"/>
      <c r="C3" s="95"/>
      <c r="D3" s="96"/>
      <c r="E3" s="96"/>
      <c r="F3" s="95"/>
      <c r="G3" s="95"/>
      <c r="H3" s="95"/>
      <c r="I3" s="95"/>
      <c r="J3" s="95"/>
      <c r="K3" s="94"/>
      <c r="L3" s="51"/>
      <c r="M3" s="51"/>
      <c r="N3" s="20"/>
    </row>
    <row r="4" spans="1:22" ht="15.75" customHeight="1" thickBot="1" x14ac:dyDescent="0.3">
      <c r="A4" s="55"/>
      <c r="B4" s="136" t="s">
        <v>132</v>
      </c>
      <c r="C4" s="136"/>
      <c r="D4" s="57"/>
      <c r="E4" s="93" t="s">
        <v>131</v>
      </c>
      <c r="F4" s="92" t="str" cm="1">
        <f t="array" aca="1" ref="F4" ca="1">MID(CELL("filename",A1),FIND("]",CELL("filename",A1))+1,255)</f>
        <v>SampleSheet</v>
      </c>
      <c r="G4" s="57"/>
      <c r="H4" s="137" t="s">
        <v>130</v>
      </c>
      <c r="I4" s="54"/>
      <c r="J4" s="84"/>
      <c r="K4" s="56"/>
      <c r="L4" s="51"/>
      <c r="R4" s="20"/>
      <c r="S4" s="20"/>
      <c r="T4" s="20"/>
      <c r="U4" s="20"/>
      <c r="V4" s="20"/>
    </row>
    <row r="5" spans="1:22" ht="33" customHeight="1" x14ac:dyDescent="0.25">
      <c r="A5" s="55"/>
      <c r="B5" s="74" t="s">
        <v>129</v>
      </c>
      <c r="C5" s="90">
        <v>3.9</v>
      </c>
      <c r="D5" s="57"/>
      <c r="E5" s="89" t="s">
        <v>128</v>
      </c>
      <c r="F5" s="91">
        <v>0.5</v>
      </c>
      <c r="G5" s="57"/>
      <c r="H5" s="137"/>
      <c r="I5" s="54"/>
      <c r="J5" s="139" t="s">
        <v>127</v>
      </c>
      <c r="K5" s="56"/>
      <c r="L5" s="51"/>
      <c r="R5" s="20"/>
      <c r="S5" s="20"/>
      <c r="T5" s="20"/>
      <c r="U5" s="20"/>
      <c r="V5" s="20"/>
    </row>
    <row r="6" spans="1:22" ht="28.5" customHeight="1" thickBot="1" x14ac:dyDescent="0.3">
      <c r="A6" s="55"/>
      <c r="B6" s="74" t="s">
        <v>126</v>
      </c>
      <c r="C6" s="90" t="s">
        <v>136</v>
      </c>
      <c r="D6" s="57"/>
      <c r="E6" s="89" t="s">
        <v>125</v>
      </c>
      <c r="F6" s="88">
        <v>1</v>
      </c>
      <c r="G6" s="57"/>
      <c r="H6" s="138"/>
      <c r="I6" s="54"/>
      <c r="J6" s="140"/>
      <c r="K6" s="56"/>
      <c r="L6" s="51"/>
      <c r="R6" s="20"/>
      <c r="S6" s="20"/>
      <c r="T6" s="20"/>
      <c r="U6" s="20"/>
      <c r="V6" s="20"/>
    </row>
    <row r="7" spans="1:22" ht="15.95" customHeight="1" thickBot="1" x14ac:dyDescent="0.3">
      <c r="A7" s="55"/>
      <c r="B7" s="74" t="s">
        <v>124</v>
      </c>
      <c r="C7" s="75">
        <f>C5*F5</f>
        <v>1.95</v>
      </c>
      <c r="D7" s="57"/>
      <c r="E7" s="57"/>
      <c r="F7" s="54"/>
      <c r="G7" s="57"/>
      <c r="H7" s="87" t="s">
        <v>138</v>
      </c>
      <c r="I7" s="54"/>
      <c r="J7" s="140"/>
      <c r="K7" s="56"/>
      <c r="L7" s="51"/>
      <c r="R7" s="20"/>
      <c r="S7" s="20"/>
      <c r="T7" s="20"/>
      <c r="U7" s="20"/>
      <c r="V7" s="20"/>
    </row>
    <row r="8" spans="1:22" ht="15.95" customHeight="1" x14ac:dyDescent="0.25">
      <c r="A8" s="55"/>
      <c r="B8" s="54"/>
      <c r="C8" s="54"/>
      <c r="D8" s="57"/>
      <c r="E8" s="57"/>
      <c r="F8" s="54"/>
      <c r="G8" s="57"/>
      <c r="H8" s="54"/>
      <c r="I8" s="54"/>
      <c r="J8" s="142"/>
      <c r="K8" s="56"/>
      <c r="L8" s="51"/>
      <c r="R8" s="20"/>
      <c r="S8" s="20"/>
      <c r="T8" s="20"/>
      <c r="U8" s="20"/>
      <c r="V8" s="20"/>
    </row>
    <row r="9" spans="1:22" ht="15" customHeight="1" x14ac:dyDescent="0.25">
      <c r="A9" s="55"/>
      <c r="B9" s="136" t="s">
        <v>122</v>
      </c>
      <c r="C9" s="136"/>
      <c r="D9" s="54"/>
      <c r="E9" s="136" t="s">
        <v>121</v>
      </c>
      <c r="F9" s="136"/>
      <c r="G9" s="136"/>
      <c r="H9" s="136"/>
      <c r="I9" s="57"/>
      <c r="J9" s="142"/>
      <c r="K9" s="53"/>
      <c r="L9" s="51"/>
      <c r="T9" s="20"/>
      <c r="U9" s="20"/>
      <c r="V9" s="20"/>
    </row>
    <row r="10" spans="1:22" ht="32.1" customHeight="1" thickBot="1" x14ac:dyDescent="0.3">
      <c r="A10" s="55"/>
      <c r="B10" s="73" t="s">
        <v>114</v>
      </c>
      <c r="C10" s="86" t="s">
        <v>120</v>
      </c>
      <c r="D10" s="54"/>
      <c r="E10" s="73" t="s">
        <v>114</v>
      </c>
      <c r="F10" s="86" t="s">
        <v>119</v>
      </c>
      <c r="G10" s="72" t="s">
        <v>118</v>
      </c>
      <c r="H10" s="72" t="s">
        <v>117</v>
      </c>
      <c r="I10" s="57"/>
      <c r="J10" s="142"/>
      <c r="K10" s="53"/>
      <c r="L10" s="51"/>
      <c r="T10" s="20"/>
      <c r="U10" s="20"/>
      <c r="V10" s="20"/>
    </row>
    <row r="11" spans="1:22" s="46" customFormat="1" ht="15.95" customHeight="1" x14ac:dyDescent="0.2">
      <c r="A11" s="67"/>
      <c r="B11" s="85" t="s">
        <v>107</v>
      </c>
      <c r="C11" s="68">
        <v>0.05</v>
      </c>
      <c r="D11" s="54"/>
      <c r="E11" s="81" t="str">
        <f t="shared" ref="E11:E20" si="0">IF(B11="","",B11)</f>
        <v>Class Exercises</v>
      </c>
      <c r="F11" s="80" t="str">
        <f t="shared" ref="F11:F20" si="1">IF( IF(E11&lt;&gt;"",COUNTIF($B$25:$B$94,E11),"") = 0,"", IF(E11&lt;&gt;"",COUNTIF($B$25:$B$94,E11),""))</f>
        <v/>
      </c>
      <c r="G11" s="79" t="str">
        <f t="shared" ref="G11:G20" si="2">IFERROR( IF(F11&lt;&gt;"",AVERAGEIFS($E$25:$E$94,$B$25:$B$94, E11),""),"")</f>
        <v/>
      </c>
      <c r="H11" s="79" t="str">
        <f t="shared" ref="H11:H20" si="3">IFERROR(G11*C11,"")</f>
        <v/>
      </c>
      <c r="I11" s="57"/>
      <c r="J11" s="142"/>
      <c r="K11" s="56"/>
      <c r="L11" s="19"/>
    </row>
    <row r="12" spans="1:22" s="20" customFormat="1" ht="15" customHeight="1" x14ac:dyDescent="0.2">
      <c r="A12" s="67"/>
      <c r="B12" s="83" t="s">
        <v>101</v>
      </c>
      <c r="C12" s="62">
        <v>0.05</v>
      </c>
      <c r="D12" s="54"/>
      <c r="E12" s="81" t="str">
        <f t="shared" si="0"/>
        <v>Homework</v>
      </c>
      <c r="F12" s="80" t="str">
        <f t="shared" si="1"/>
        <v/>
      </c>
      <c r="G12" s="79" t="str">
        <f t="shared" si="2"/>
        <v/>
      </c>
      <c r="H12" s="79" t="str">
        <f t="shared" si="3"/>
        <v/>
      </c>
      <c r="I12" s="57"/>
      <c r="J12" s="142"/>
      <c r="K12" s="56"/>
      <c r="L12" s="19"/>
    </row>
    <row r="13" spans="1:22" s="20" customFormat="1" ht="15.95" customHeight="1" x14ac:dyDescent="0.2">
      <c r="A13" s="67"/>
      <c r="B13" s="83" t="s">
        <v>141</v>
      </c>
      <c r="C13" s="62">
        <v>0.25</v>
      </c>
      <c r="D13" s="54"/>
      <c r="E13" s="81" t="str">
        <f t="shared" si="0"/>
        <v>MidTerm</v>
      </c>
      <c r="F13" s="80" t="str">
        <f t="shared" si="1"/>
        <v/>
      </c>
      <c r="G13" s="79" t="str">
        <f t="shared" si="2"/>
        <v/>
      </c>
      <c r="H13" s="79" t="str">
        <f t="shared" si="3"/>
        <v/>
      </c>
      <c r="I13" s="57"/>
      <c r="J13" s="142"/>
      <c r="K13" s="56"/>
      <c r="L13" s="19"/>
      <c r="M13" s="19"/>
    </row>
    <row r="14" spans="1:22" s="20" customFormat="1" ht="15.95" customHeight="1" x14ac:dyDescent="0.2">
      <c r="A14" s="67"/>
      <c r="B14" s="83" t="s">
        <v>96</v>
      </c>
      <c r="C14" s="62">
        <v>0.1</v>
      </c>
      <c r="D14" s="54"/>
      <c r="E14" s="81" t="str">
        <f t="shared" si="0"/>
        <v>Projects</v>
      </c>
      <c r="F14" s="80" t="str">
        <f t="shared" si="1"/>
        <v/>
      </c>
      <c r="G14" s="79" t="str">
        <f t="shared" si="2"/>
        <v/>
      </c>
      <c r="H14" s="79" t="str">
        <f t="shared" si="3"/>
        <v/>
      </c>
      <c r="I14" s="57"/>
      <c r="J14" s="142"/>
      <c r="K14" s="56"/>
      <c r="L14" s="19"/>
      <c r="M14" s="19"/>
    </row>
    <row r="15" spans="1:22" s="20" customFormat="1" ht="15.95" customHeight="1" x14ac:dyDescent="0.2">
      <c r="A15" s="67"/>
      <c r="B15" s="83" t="s">
        <v>98</v>
      </c>
      <c r="C15" s="62">
        <v>0.55000000000000004</v>
      </c>
      <c r="D15" s="54"/>
      <c r="E15" s="81" t="str">
        <f t="shared" si="0"/>
        <v>Final Exam</v>
      </c>
      <c r="F15" s="80" t="str">
        <f t="shared" si="1"/>
        <v/>
      </c>
      <c r="G15" s="79" t="str">
        <f t="shared" si="2"/>
        <v/>
      </c>
      <c r="H15" s="79" t="str">
        <f t="shared" si="3"/>
        <v/>
      </c>
      <c r="I15" s="57"/>
      <c r="J15" s="142"/>
      <c r="K15" s="56"/>
      <c r="L15" s="43"/>
      <c r="M15" s="43"/>
    </row>
    <row r="16" spans="1:22" s="20" customFormat="1" ht="15.95" customHeight="1" x14ac:dyDescent="0.2">
      <c r="A16" s="67"/>
      <c r="B16" s="83"/>
      <c r="C16" s="62">
        <v>0</v>
      </c>
      <c r="D16" s="54"/>
      <c r="E16" s="81" t="str">
        <f t="shared" si="0"/>
        <v/>
      </c>
      <c r="F16" s="80" t="str">
        <f t="shared" si="1"/>
        <v/>
      </c>
      <c r="G16" s="79" t="str">
        <f t="shared" si="2"/>
        <v/>
      </c>
      <c r="H16" s="79" t="str">
        <f t="shared" si="3"/>
        <v/>
      </c>
      <c r="I16" s="57"/>
      <c r="J16" s="57"/>
      <c r="K16" s="56"/>
      <c r="L16" s="51"/>
      <c r="M16" s="43"/>
    </row>
    <row r="17" spans="1:22" s="20" customFormat="1" ht="15.95" customHeight="1" x14ac:dyDescent="0.2">
      <c r="A17" s="67"/>
      <c r="B17" s="83"/>
      <c r="C17" s="62">
        <v>0</v>
      </c>
      <c r="D17" s="54"/>
      <c r="E17" s="81" t="str">
        <f t="shared" si="0"/>
        <v/>
      </c>
      <c r="F17" s="80" t="str">
        <f t="shared" si="1"/>
        <v/>
      </c>
      <c r="G17" s="79" t="str">
        <f t="shared" si="2"/>
        <v/>
      </c>
      <c r="H17" s="79" t="str">
        <f t="shared" si="3"/>
        <v/>
      </c>
      <c r="I17" s="57"/>
      <c r="J17" s="57"/>
      <c r="K17" s="56"/>
      <c r="L17" s="51"/>
      <c r="M17" s="43"/>
    </row>
    <row r="18" spans="1:22" s="20" customFormat="1" ht="15.95" customHeight="1" x14ac:dyDescent="0.2">
      <c r="A18" s="67"/>
      <c r="B18" s="83"/>
      <c r="C18" s="62">
        <v>0</v>
      </c>
      <c r="D18" s="54"/>
      <c r="E18" s="81" t="str">
        <f t="shared" si="0"/>
        <v/>
      </c>
      <c r="F18" s="80" t="str">
        <f t="shared" si="1"/>
        <v/>
      </c>
      <c r="G18" s="79" t="str">
        <f t="shared" si="2"/>
        <v/>
      </c>
      <c r="H18" s="79" t="str">
        <f t="shared" si="3"/>
        <v/>
      </c>
      <c r="I18" s="57"/>
      <c r="J18" s="57"/>
      <c r="K18" s="56"/>
      <c r="L18" s="51"/>
      <c r="M18" s="43"/>
    </row>
    <row r="19" spans="1:22" s="20" customFormat="1" ht="15.95" customHeight="1" x14ac:dyDescent="0.2">
      <c r="A19" s="67"/>
      <c r="B19" s="83"/>
      <c r="C19" s="62">
        <v>0</v>
      </c>
      <c r="D19" s="54"/>
      <c r="E19" s="81" t="str">
        <f t="shared" si="0"/>
        <v/>
      </c>
      <c r="F19" s="80" t="str">
        <f t="shared" si="1"/>
        <v/>
      </c>
      <c r="G19" s="79" t="str">
        <f t="shared" si="2"/>
        <v/>
      </c>
      <c r="H19" s="79" t="str">
        <f t="shared" si="3"/>
        <v/>
      </c>
      <c r="I19" s="57"/>
      <c r="J19" s="57"/>
      <c r="K19" s="56"/>
      <c r="L19" s="51"/>
      <c r="M19" s="43"/>
    </row>
    <row r="20" spans="1:22" s="20" customFormat="1" ht="15.95" customHeight="1" thickBot="1" x14ac:dyDescent="0.25">
      <c r="A20" s="67"/>
      <c r="B20" s="82"/>
      <c r="C20" s="58">
        <v>0</v>
      </c>
      <c r="D20" s="54"/>
      <c r="E20" s="81" t="str">
        <f t="shared" si="0"/>
        <v/>
      </c>
      <c r="F20" s="80" t="str">
        <f t="shared" si="1"/>
        <v/>
      </c>
      <c r="G20" s="79" t="str">
        <f t="shared" si="2"/>
        <v/>
      </c>
      <c r="H20" s="79" t="str">
        <f t="shared" si="3"/>
        <v/>
      </c>
      <c r="I20" s="57"/>
      <c r="J20" s="57"/>
      <c r="K20" s="56"/>
      <c r="L20" s="51"/>
      <c r="M20" s="43"/>
    </row>
    <row r="21" spans="1:22" s="20" customFormat="1" ht="15.95" customHeight="1" x14ac:dyDescent="0.2">
      <c r="A21" s="67"/>
      <c r="B21" s="78"/>
      <c r="C21" s="76">
        <f>SUM(C11:C20)</f>
        <v>1</v>
      </c>
      <c r="D21" s="54"/>
      <c r="E21" s="78"/>
      <c r="F21" s="77">
        <f>SUM(F11:F20)</f>
        <v>0</v>
      </c>
      <c r="G21" s="76"/>
      <c r="H21" s="76" t="str">
        <f>IFERROR( SUM(H11:H20) / SUMIFS(C11:C20,H11:H20,"&gt;-1"),"")</f>
        <v/>
      </c>
      <c r="I21" s="75" t="s">
        <v>116</v>
      </c>
      <c r="J21" s="57"/>
      <c r="K21" s="56"/>
      <c r="L21" s="51"/>
      <c r="M21" s="43"/>
    </row>
    <row r="22" spans="1:22" s="46" customFormat="1" ht="15.95" customHeight="1" x14ac:dyDescent="0.2">
      <c r="A22" s="67"/>
      <c r="B22" s="54"/>
      <c r="C22" s="54"/>
      <c r="D22" s="54"/>
      <c r="E22" s="54"/>
      <c r="F22" s="54"/>
      <c r="G22" s="57"/>
      <c r="H22" s="57"/>
      <c r="I22" s="57"/>
      <c r="J22" s="57"/>
      <c r="K22" s="56"/>
      <c r="L22" s="51"/>
      <c r="M22" s="43"/>
      <c r="N22" s="19"/>
      <c r="O22" s="19"/>
      <c r="U22" s="20"/>
      <c r="V22" s="20"/>
    </row>
    <row r="23" spans="1:22" s="46" customFormat="1" ht="15.95" customHeight="1" x14ac:dyDescent="0.2">
      <c r="A23" s="67"/>
      <c r="B23" s="133" t="s">
        <v>115</v>
      </c>
      <c r="C23" s="133"/>
      <c r="D23" s="133"/>
      <c r="E23" s="133"/>
      <c r="F23" s="54"/>
      <c r="G23" s="57"/>
      <c r="H23" s="57"/>
      <c r="I23" s="57"/>
      <c r="J23" s="57"/>
      <c r="K23" s="56"/>
      <c r="L23" s="51"/>
      <c r="M23" s="43"/>
      <c r="U23" s="20"/>
      <c r="V23" s="20"/>
    </row>
    <row r="24" spans="1:22" s="45" customFormat="1" ht="54" customHeight="1" thickBot="1" x14ac:dyDescent="0.25">
      <c r="A24" s="67"/>
      <c r="B24" s="73" t="s">
        <v>114</v>
      </c>
      <c r="C24" s="73" t="s">
        <v>113</v>
      </c>
      <c r="D24" s="72" t="s">
        <v>112</v>
      </c>
      <c r="E24" s="72" t="s">
        <v>111</v>
      </c>
      <c r="F24" s="57"/>
      <c r="G24" s="57"/>
      <c r="H24" s="57"/>
      <c r="I24" s="57"/>
      <c r="J24" s="57"/>
      <c r="K24" s="56"/>
      <c r="L24" s="51"/>
      <c r="M24" s="43"/>
      <c r="U24" s="20"/>
      <c r="V24" s="20"/>
    </row>
    <row r="25" spans="1:22" s="44" customFormat="1" ht="15.95" customHeight="1" x14ac:dyDescent="0.2">
      <c r="A25" s="67"/>
      <c r="B25" s="71"/>
      <c r="C25" s="70"/>
      <c r="D25" s="69"/>
      <c r="E25" s="68"/>
      <c r="F25" s="57"/>
      <c r="G25" s="57"/>
      <c r="H25" s="57"/>
      <c r="I25" s="57"/>
      <c r="J25" s="57"/>
      <c r="K25" s="56"/>
      <c r="L25" s="51"/>
      <c r="M25" s="43"/>
      <c r="U25" s="20"/>
      <c r="V25" s="20"/>
    </row>
    <row r="26" spans="1:22" s="45" customFormat="1" ht="15.95" customHeight="1" x14ac:dyDescent="0.2">
      <c r="A26" s="67"/>
      <c r="B26" s="65"/>
      <c r="C26" s="64"/>
      <c r="D26" s="63"/>
      <c r="E26" s="62"/>
      <c r="F26" s="57"/>
      <c r="G26" s="57"/>
      <c r="H26" s="57"/>
      <c r="I26" s="57"/>
      <c r="J26" s="57"/>
      <c r="K26" s="56"/>
      <c r="L26" s="51"/>
      <c r="M26" s="43"/>
      <c r="U26" s="20"/>
      <c r="V26" s="20"/>
    </row>
    <row r="27" spans="1:22" s="44" customFormat="1" ht="15.95" customHeight="1" x14ac:dyDescent="0.2">
      <c r="A27" s="67"/>
      <c r="B27" s="65"/>
      <c r="C27" s="64"/>
      <c r="D27" s="63"/>
      <c r="E27" s="62"/>
      <c r="F27" s="57"/>
      <c r="G27" s="57"/>
      <c r="H27" s="57"/>
      <c r="I27" s="57"/>
      <c r="J27" s="57"/>
      <c r="K27" s="56"/>
      <c r="L27" s="51"/>
      <c r="M27" s="43"/>
      <c r="U27" s="20"/>
      <c r="V27" s="20"/>
    </row>
    <row r="28" spans="1:22" ht="15.95" customHeight="1" x14ac:dyDescent="0.2">
      <c r="A28" s="67"/>
      <c r="B28" s="65"/>
      <c r="C28" s="64"/>
      <c r="D28" s="63"/>
      <c r="E28" s="62"/>
      <c r="F28" s="57"/>
      <c r="G28" s="57"/>
      <c r="H28" s="57"/>
      <c r="I28" s="57"/>
      <c r="J28" s="57"/>
      <c r="K28" s="56"/>
      <c r="L28" s="51"/>
      <c r="U28" s="20"/>
      <c r="V28" s="20"/>
    </row>
    <row r="29" spans="1:22" ht="15.95" customHeight="1" x14ac:dyDescent="0.2">
      <c r="A29" s="66"/>
      <c r="B29" s="65"/>
      <c r="C29" s="64"/>
      <c r="D29" s="63"/>
      <c r="E29" s="62"/>
      <c r="F29" s="57"/>
      <c r="G29" s="57"/>
      <c r="H29" s="57"/>
      <c r="I29" s="57"/>
      <c r="J29" s="57"/>
      <c r="K29" s="56"/>
      <c r="L29" s="51"/>
      <c r="U29" s="20"/>
      <c r="V29" s="20"/>
    </row>
    <row r="30" spans="1:22" ht="15.95" customHeight="1" x14ac:dyDescent="0.25">
      <c r="A30" s="55"/>
      <c r="B30" s="65"/>
      <c r="C30" s="64"/>
      <c r="D30" s="63"/>
      <c r="E30" s="62"/>
      <c r="F30" s="57"/>
      <c r="G30" s="57"/>
      <c r="H30" s="57"/>
      <c r="I30" s="57"/>
      <c r="J30" s="57"/>
      <c r="K30" s="56"/>
      <c r="L30" s="51"/>
      <c r="U30" s="20"/>
      <c r="V30" s="20"/>
    </row>
    <row r="31" spans="1:22" ht="15.95" customHeight="1" x14ac:dyDescent="0.25">
      <c r="A31" s="55"/>
      <c r="B31" s="65"/>
      <c r="C31" s="64"/>
      <c r="D31" s="63"/>
      <c r="E31" s="62"/>
      <c r="F31" s="57"/>
      <c r="G31" s="57"/>
      <c r="H31" s="57"/>
      <c r="I31" s="57"/>
      <c r="J31" s="57"/>
      <c r="K31" s="56"/>
      <c r="L31" s="51"/>
      <c r="U31" s="20"/>
      <c r="V31" s="20"/>
    </row>
    <row r="32" spans="1:22" ht="15.95" customHeight="1" x14ac:dyDescent="0.25">
      <c r="A32" s="55"/>
      <c r="B32" s="65"/>
      <c r="C32" s="64"/>
      <c r="D32" s="63"/>
      <c r="E32" s="62"/>
      <c r="F32" s="57"/>
      <c r="G32" s="57"/>
      <c r="H32" s="57"/>
      <c r="I32" s="57"/>
      <c r="J32" s="57"/>
      <c r="K32" s="56"/>
      <c r="L32" s="51"/>
      <c r="U32" s="20"/>
      <c r="V32" s="20"/>
    </row>
    <row r="33" spans="1:22" ht="15.95" customHeight="1" x14ac:dyDescent="0.25">
      <c r="A33" s="55"/>
      <c r="B33" s="65"/>
      <c r="C33" s="64"/>
      <c r="D33" s="63"/>
      <c r="E33" s="62"/>
      <c r="F33" s="57"/>
      <c r="G33" s="57"/>
      <c r="H33" s="57"/>
      <c r="I33" s="57"/>
      <c r="J33" s="57"/>
      <c r="K33" s="56"/>
      <c r="L33" s="51"/>
      <c r="U33" s="20"/>
      <c r="V33" s="20"/>
    </row>
    <row r="34" spans="1:22" ht="15.95" customHeight="1" x14ac:dyDescent="0.25">
      <c r="A34" s="55"/>
      <c r="B34" s="65"/>
      <c r="C34" s="64"/>
      <c r="D34" s="63"/>
      <c r="E34" s="62"/>
      <c r="F34" s="57"/>
      <c r="G34" s="57"/>
      <c r="H34" s="57"/>
      <c r="I34" s="57"/>
      <c r="J34" s="57"/>
      <c r="K34" s="56"/>
      <c r="L34" s="51"/>
      <c r="U34" s="20"/>
      <c r="V34" s="20"/>
    </row>
    <row r="35" spans="1:22" ht="15.95" customHeight="1" x14ac:dyDescent="0.25">
      <c r="A35" s="55"/>
      <c r="B35" s="65"/>
      <c r="C35" s="64"/>
      <c r="D35" s="63"/>
      <c r="E35" s="62"/>
      <c r="F35" s="57"/>
      <c r="G35" s="57"/>
      <c r="H35" s="57"/>
      <c r="I35" s="57"/>
      <c r="J35" s="57"/>
      <c r="K35" s="56"/>
      <c r="L35" s="51"/>
      <c r="U35" s="20"/>
      <c r="V35" s="20"/>
    </row>
    <row r="36" spans="1:22" ht="15.95" customHeight="1" x14ac:dyDescent="0.25">
      <c r="A36" s="55"/>
      <c r="B36" s="65"/>
      <c r="C36" s="64"/>
      <c r="D36" s="63"/>
      <c r="E36" s="62"/>
      <c r="F36" s="57"/>
      <c r="G36" s="57"/>
      <c r="H36" s="57"/>
      <c r="I36" s="57"/>
      <c r="J36" s="57"/>
      <c r="K36" s="56"/>
      <c r="L36" s="51"/>
      <c r="R36" s="20"/>
      <c r="S36" s="20"/>
      <c r="T36" s="20"/>
      <c r="U36" s="20"/>
      <c r="V36" s="20"/>
    </row>
    <row r="37" spans="1:22" s="44" customFormat="1" ht="15.95" customHeight="1" x14ac:dyDescent="0.2">
      <c r="A37" s="67"/>
      <c r="B37" s="65"/>
      <c r="C37" s="64"/>
      <c r="D37" s="63"/>
      <c r="E37" s="62"/>
      <c r="F37" s="57"/>
      <c r="G37" s="57"/>
      <c r="H37" s="57"/>
      <c r="I37" s="57"/>
      <c r="J37" s="57"/>
      <c r="K37" s="56"/>
      <c r="L37" s="51"/>
      <c r="M37" s="43"/>
      <c r="N37" s="19"/>
      <c r="O37" s="19"/>
      <c r="U37" s="20"/>
      <c r="V37" s="20"/>
    </row>
    <row r="38" spans="1:22" s="45" customFormat="1" ht="15.95" customHeight="1" x14ac:dyDescent="0.2">
      <c r="A38" s="67"/>
      <c r="B38" s="65"/>
      <c r="C38" s="64"/>
      <c r="D38" s="63"/>
      <c r="E38" s="62"/>
      <c r="F38" s="57"/>
      <c r="G38" s="57"/>
      <c r="H38" s="57"/>
      <c r="I38" s="57"/>
      <c r="J38" s="57"/>
      <c r="K38" s="56"/>
      <c r="L38" s="51"/>
      <c r="M38" s="43"/>
      <c r="N38" s="19"/>
      <c r="O38" s="19"/>
      <c r="U38" s="20"/>
      <c r="V38" s="20"/>
    </row>
    <row r="39" spans="1:22" s="44" customFormat="1" ht="15.95" customHeight="1" x14ac:dyDescent="0.2">
      <c r="A39" s="67"/>
      <c r="B39" s="65"/>
      <c r="C39" s="64"/>
      <c r="D39" s="63"/>
      <c r="E39" s="62"/>
      <c r="F39" s="57"/>
      <c r="G39" s="57"/>
      <c r="H39" s="57"/>
      <c r="I39" s="57"/>
      <c r="J39" s="57"/>
      <c r="K39" s="56"/>
      <c r="L39" s="51"/>
      <c r="M39" s="43"/>
      <c r="N39" s="19"/>
      <c r="O39" s="19"/>
      <c r="U39" s="20"/>
      <c r="V39" s="20"/>
    </row>
    <row r="40" spans="1:22" ht="15.95" customHeight="1" x14ac:dyDescent="0.2">
      <c r="A40" s="67"/>
      <c r="B40" s="65"/>
      <c r="C40" s="64"/>
      <c r="D40" s="63"/>
      <c r="E40" s="62"/>
      <c r="F40" s="57"/>
      <c r="G40" s="57"/>
      <c r="H40" s="57"/>
      <c r="I40" s="57"/>
      <c r="J40" s="57"/>
      <c r="K40" s="56"/>
      <c r="L40" s="51"/>
      <c r="U40" s="20"/>
      <c r="V40" s="20"/>
    </row>
    <row r="41" spans="1:22" ht="15.95" customHeight="1" x14ac:dyDescent="0.2">
      <c r="A41" s="66"/>
      <c r="B41" s="65"/>
      <c r="C41" s="64"/>
      <c r="D41" s="63"/>
      <c r="E41" s="62"/>
      <c r="F41" s="57"/>
      <c r="G41" s="57"/>
      <c r="H41" s="57"/>
      <c r="I41" s="57"/>
      <c r="J41" s="57"/>
      <c r="K41" s="56"/>
      <c r="L41" s="51"/>
      <c r="U41" s="20"/>
      <c r="V41" s="20"/>
    </row>
    <row r="42" spans="1:22" ht="15.95" customHeight="1" x14ac:dyDescent="0.25">
      <c r="A42" s="55"/>
      <c r="B42" s="65"/>
      <c r="C42" s="64"/>
      <c r="D42" s="63"/>
      <c r="E42" s="62"/>
      <c r="F42" s="57"/>
      <c r="G42" s="57"/>
      <c r="H42" s="57"/>
      <c r="I42" s="57"/>
      <c r="J42" s="57"/>
      <c r="K42" s="56"/>
      <c r="L42" s="51"/>
      <c r="U42" s="20"/>
      <c r="V42" s="20"/>
    </row>
    <row r="43" spans="1:22" ht="15.95" customHeight="1" x14ac:dyDescent="0.25">
      <c r="A43" s="55"/>
      <c r="B43" s="65"/>
      <c r="C43" s="64"/>
      <c r="D43" s="63"/>
      <c r="E43" s="62"/>
      <c r="F43" s="57"/>
      <c r="G43" s="57"/>
      <c r="H43" s="57"/>
      <c r="I43" s="57"/>
      <c r="J43" s="57"/>
      <c r="K43" s="56"/>
      <c r="L43" s="51"/>
      <c r="U43" s="20"/>
      <c r="V43" s="20"/>
    </row>
    <row r="44" spans="1:22" ht="15.95" customHeight="1" x14ac:dyDescent="0.25">
      <c r="A44" s="55"/>
      <c r="B44" s="65"/>
      <c r="C44" s="64"/>
      <c r="D44" s="63"/>
      <c r="E44" s="62"/>
      <c r="F44" s="57"/>
      <c r="G44" s="57"/>
      <c r="H44" s="57"/>
      <c r="I44" s="57"/>
      <c r="J44" s="57"/>
      <c r="K44" s="56"/>
      <c r="L44" s="51"/>
      <c r="U44" s="20"/>
      <c r="V44" s="20"/>
    </row>
    <row r="45" spans="1:22" ht="15.95" customHeight="1" x14ac:dyDescent="0.25">
      <c r="A45" s="55"/>
      <c r="B45" s="65"/>
      <c r="C45" s="64"/>
      <c r="D45" s="63"/>
      <c r="E45" s="62"/>
      <c r="F45" s="57"/>
      <c r="G45" s="57"/>
      <c r="H45" s="57"/>
      <c r="I45" s="57"/>
      <c r="J45" s="57"/>
      <c r="K45" s="56"/>
      <c r="L45" s="51"/>
      <c r="R45" s="20"/>
      <c r="S45" s="20"/>
      <c r="T45" s="20"/>
      <c r="U45" s="20"/>
      <c r="V45" s="20"/>
    </row>
    <row r="46" spans="1:22" s="44" customFormat="1" ht="15.95" customHeight="1" x14ac:dyDescent="0.2">
      <c r="A46" s="67"/>
      <c r="B46" s="65"/>
      <c r="C46" s="64"/>
      <c r="D46" s="63"/>
      <c r="E46" s="62"/>
      <c r="F46" s="57"/>
      <c r="G46" s="57"/>
      <c r="H46" s="57"/>
      <c r="I46" s="57"/>
      <c r="J46" s="57"/>
      <c r="K46" s="56"/>
      <c r="L46" s="51"/>
      <c r="M46" s="43"/>
      <c r="N46" s="19"/>
      <c r="O46" s="19"/>
      <c r="U46" s="20"/>
      <c r="V46" s="20"/>
    </row>
    <row r="47" spans="1:22" s="45" customFormat="1" ht="15.95" customHeight="1" x14ac:dyDescent="0.2">
      <c r="A47" s="67"/>
      <c r="B47" s="65"/>
      <c r="C47" s="64"/>
      <c r="D47" s="63"/>
      <c r="E47" s="62"/>
      <c r="F47" s="57"/>
      <c r="G47" s="57"/>
      <c r="H47" s="57"/>
      <c r="I47" s="57"/>
      <c r="J47" s="57"/>
      <c r="K47" s="56"/>
      <c r="L47" s="51"/>
      <c r="M47" s="43"/>
      <c r="N47" s="19"/>
      <c r="O47" s="19"/>
      <c r="U47" s="20"/>
      <c r="V47" s="20"/>
    </row>
    <row r="48" spans="1:22" s="44" customFormat="1" ht="15.95" customHeight="1" x14ac:dyDescent="0.2">
      <c r="A48" s="67"/>
      <c r="B48" s="65"/>
      <c r="C48" s="64"/>
      <c r="D48" s="63"/>
      <c r="E48" s="62"/>
      <c r="F48" s="57"/>
      <c r="G48" s="57"/>
      <c r="H48" s="57"/>
      <c r="I48" s="57"/>
      <c r="J48" s="57"/>
      <c r="K48" s="56"/>
      <c r="L48" s="51"/>
      <c r="M48" s="43"/>
      <c r="N48" s="19"/>
      <c r="O48" s="19"/>
      <c r="U48" s="20"/>
      <c r="V48" s="20"/>
    </row>
    <row r="49" spans="1:22" ht="15.95" customHeight="1" x14ac:dyDescent="0.2">
      <c r="A49" s="67"/>
      <c r="B49" s="65"/>
      <c r="C49" s="64"/>
      <c r="D49" s="63"/>
      <c r="E49" s="62"/>
      <c r="F49" s="57"/>
      <c r="G49" s="57"/>
      <c r="H49" s="57"/>
      <c r="I49" s="57"/>
      <c r="J49" s="57"/>
      <c r="K49" s="56"/>
      <c r="L49" s="51"/>
      <c r="U49" s="20"/>
      <c r="V49" s="20"/>
    </row>
    <row r="50" spans="1:22" ht="15.95" customHeight="1" x14ac:dyDescent="0.2">
      <c r="A50" s="66"/>
      <c r="B50" s="65"/>
      <c r="C50" s="64"/>
      <c r="D50" s="63"/>
      <c r="E50" s="62"/>
      <c r="F50" s="57"/>
      <c r="G50" s="57"/>
      <c r="H50" s="57"/>
      <c r="I50" s="57"/>
      <c r="J50" s="57"/>
      <c r="K50" s="56"/>
      <c r="L50" s="51"/>
      <c r="U50" s="20"/>
      <c r="V50" s="20"/>
    </row>
    <row r="51" spans="1:22" ht="15.95" customHeight="1" x14ac:dyDescent="0.25">
      <c r="A51" s="55"/>
      <c r="B51" s="65"/>
      <c r="C51" s="64"/>
      <c r="D51" s="63"/>
      <c r="E51" s="62"/>
      <c r="F51" s="57"/>
      <c r="G51" s="57"/>
      <c r="H51" s="57"/>
      <c r="I51" s="57"/>
      <c r="J51" s="57"/>
      <c r="K51" s="56"/>
      <c r="L51" s="51"/>
      <c r="R51" s="20"/>
      <c r="S51" s="20"/>
      <c r="T51" s="20"/>
      <c r="U51" s="20"/>
      <c r="V51" s="20"/>
    </row>
    <row r="52" spans="1:22" s="44" customFormat="1" ht="15.95" customHeight="1" x14ac:dyDescent="0.2">
      <c r="A52" s="67"/>
      <c r="B52" s="65"/>
      <c r="C52" s="64"/>
      <c r="D52" s="63"/>
      <c r="E52" s="62"/>
      <c r="F52" s="57"/>
      <c r="G52" s="57"/>
      <c r="H52" s="57"/>
      <c r="I52" s="57"/>
      <c r="J52" s="57"/>
      <c r="K52" s="56"/>
      <c r="L52" s="51"/>
      <c r="M52" s="43"/>
      <c r="N52" s="19"/>
      <c r="O52" s="19"/>
      <c r="U52" s="20"/>
      <c r="V52" s="20"/>
    </row>
    <row r="53" spans="1:22" s="45" customFormat="1" ht="15.95" customHeight="1" x14ac:dyDescent="0.2">
      <c r="A53" s="67"/>
      <c r="B53" s="65"/>
      <c r="C53" s="64"/>
      <c r="D53" s="63"/>
      <c r="E53" s="62"/>
      <c r="F53" s="57"/>
      <c r="G53" s="57"/>
      <c r="H53" s="57"/>
      <c r="I53" s="57"/>
      <c r="J53" s="57"/>
      <c r="K53" s="56"/>
      <c r="L53" s="51"/>
      <c r="M53" s="43"/>
      <c r="N53" s="19"/>
      <c r="O53" s="19"/>
      <c r="U53" s="20"/>
      <c r="V53" s="20"/>
    </row>
    <row r="54" spans="1:22" s="44" customFormat="1" ht="15.95" customHeight="1" x14ac:dyDescent="0.2">
      <c r="A54" s="67"/>
      <c r="B54" s="65"/>
      <c r="C54" s="64"/>
      <c r="D54" s="63"/>
      <c r="E54" s="62"/>
      <c r="F54" s="57"/>
      <c r="G54" s="57"/>
      <c r="H54" s="57"/>
      <c r="I54" s="57"/>
      <c r="J54" s="57"/>
      <c r="K54" s="56"/>
      <c r="L54" s="51"/>
      <c r="M54" s="43"/>
      <c r="N54" s="19"/>
      <c r="O54" s="19"/>
      <c r="U54" s="20"/>
      <c r="V54" s="20"/>
    </row>
    <row r="55" spans="1:22" ht="15.95" customHeight="1" x14ac:dyDescent="0.2">
      <c r="A55" s="67"/>
      <c r="B55" s="65"/>
      <c r="C55" s="64"/>
      <c r="D55" s="63"/>
      <c r="E55" s="62"/>
      <c r="F55" s="57"/>
      <c r="G55" s="57"/>
      <c r="H55" s="57"/>
      <c r="I55" s="57"/>
      <c r="J55" s="57"/>
      <c r="K55" s="56"/>
      <c r="L55" s="51"/>
      <c r="U55" s="20"/>
      <c r="V55" s="20"/>
    </row>
    <row r="56" spans="1:22" ht="15.95" customHeight="1" x14ac:dyDescent="0.2">
      <c r="A56" s="66"/>
      <c r="B56" s="65"/>
      <c r="C56" s="64"/>
      <c r="D56" s="63"/>
      <c r="E56" s="62"/>
      <c r="F56" s="57"/>
      <c r="G56" s="57"/>
      <c r="H56" s="57"/>
      <c r="I56" s="57"/>
      <c r="J56" s="57"/>
      <c r="K56" s="56"/>
      <c r="L56" s="51"/>
      <c r="U56" s="20"/>
      <c r="V56" s="20"/>
    </row>
    <row r="57" spans="1:22" ht="15.95" customHeight="1" x14ac:dyDescent="0.25">
      <c r="A57" s="55"/>
      <c r="B57" s="65"/>
      <c r="C57" s="64"/>
      <c r="D57" s="63"/>
      <c r="E57" s="62"/>
      <c r="F57" s="57"/>
      <c r="G57" s="57"/>
      <c r="H57" s="57"/>
      <c r="I57" s="57"/>
      <c r="J57" s="57"/>
      <c r="K57" s="56"/>
      <c r="L57" s="51"/>
      <c r="U57" s="20"/>
      <c r="V57" s="20"/>
    </row>
    <row r="58" spans="1:22" ht="15.95" customHeight="1" x14ac:dyDescent="0.25">
      <c r="A58" s="55"/>
      <c r="B58" s="65"/>
      <c r="C58" s="64"/>
      <c r="D58" s="63"/>
      <c r="E58" s="62"/>
      <c r="F58" s="57"/>
      <c r="G58" s="57"/>
      <c r="H58" s="57"/>
      <c r="I58" s="57"/>
      <c r="J58" s="57"/>
      <c r="K58" s="56"/>
      <c r="L58" s="51"/>
      <c r="U58" s="20"/>
      <c r="V58" s="20"/>
    </row>
    <row r="59" spans="1:22" ht="15.95" customHeight="1" x14ac:dyDescent="0.25">
      <c r="A59" s="55"/>
      <c r="B59" s="65"/>
      <c r="C59" s="64"/>
      <c r="D59" s="63"/>
      <c r="E59" s="62"/>
      <c r="F59" s="57"/>
      <c r="G59" s="57"/>
      <c r="H59" s="57"/>
      <c r="I59" s="57"/>
      <c r="J59" s="57"/>
      <c r="K59" s="56"/>
      <c r="L59" s="51"/>
      <c r="U59" s="20"/>
      <c r="V59" s="20"/>
    </row>
    <row r="60" spans="1:22" ht="15.95" customHeight="1" x14ac:dyDescent="0.25">
      <c r="A60" s="55"/>
      <c r="B60" s="65"/>
      <c r="C60" s="64"/>
      <c r="D60" s="63"/>
      <c r="E60" s="62"/>
      <c r="F60" s="57"/>
      <c r="G60" s="57"/>
      <c r="H60" s="57"/>
      <c r="I60" s="57"/>
      <c r="J60" s="57"/>
      <c r="K60" s="56"/>
      <c r="L60" s="51"/>
      <c r="R60" s="20"/>
      <c r="S60" s="20"/>
      <c r="T60" s="20"/>
      <c r="U60" s="20"/>
      <c r="V60" s="20"/>
    </row>
    <row r="61" spans="1:22" s="44" customFormat="1" ht="15.95" customHeight="1" x14ac:dyDescent="0.2">
      <c r="A61" s="67"/>
      <c r="B61" s="65"/>
      <c r="C61" s="64"/>
      <c r="D61" s="63"/>
      <c r="E61" s="62"/>
      <c r="F61" s="57"/>
      <c r="G61" s="57"/>
      <c r="H61" s="57"/>
      <c r="I61" s="57"/>
      <c r="J61" s="57"/>
      <c r="K61" s="56"/>
      <c r="L61" s="51"/>
      <c r="M61" s="43"/>
      <c r="N61" s="19"/>
      <c r="O61" s="19"/>
      <c r="U61" s="20"/>
      <c r="V61" s="20"/>
    </row>
    <row r="62" spans="1:22" s="45" customFormat="1" ht="15.95" customHeight="1" x14ac:dyDescent="0.2">
      <c r="A62" s="67"/>
      <c r="B62" s="65"/>
      <c r="C62" s="64"/>
      <c r="D62" s="63"/>
      <c r="E62" s="62"/>
      <c r="F62" s="57"/>
      <c r="G62" s="57"/>
      <c r="H62" s="57"/>
      <c r="I62" s="57"/>
      <c r="J62" s="57"/>
      <c r="K62" s="56"/>
      <c r="L62" s="51"/>
      <c r="M62" s="43"/>
      <c r="N62" s="19"/>
      <c r="O62" s="19"/>
      <c r="U62" s="20"/>
      <c r="V62" s="20"/>
    </row>
    <row r="63" spans="1:22" s="44" customFormat="1" ht="15.95" customHeight="1" x14ac:dyDescent="0.2">
      <c r="A63" s="67"/>
      <c r="B63" s="65"/>
      <c r="C63" s="64"/>
      <c r="D63" s="63"/>
      <c r="E63" s="62"/>
      <c r="F63" s="57"/>
      <c r="G63" s="57"/>
      <c r="H63" s="57"/>
      <c r="I63" s="57"/>
      <c r="J63" s="57"/>
      <c r="K63" s="56"/>
      <c r="L63" s="51"/>
      <c r="M63" s="43"/>
      <c r="N63" s="19"/>
      <c r="O63" s="19"/>
      <c r="U63" s="20"/>
      <c r="V63" s="20"/>
    </row>
    <row r="64" spans="1:22" s="45" customFormat="1" ht="15.95" customHeight="1" x14ac:dyDescent="0.2">
      <c r="A64" s="67"/>
      <c r="B64" s="65"/>
      <c r="C64" s="64"/>
      <c r="D64" s="63"/>
      <c r="E64" s="62"/>
      <c r="F64" s="57"/>
      <c r="G64" s="57"/>
      <c r="H64" s="57"/>
      <c r="I64" s="57"/>
      <c r="J64" s="57"/>
      <c r="K64" s="56"/>
      <c r="L64" s="51"/>
      <c r="M64" s="43"/>
      <c r="N64" s="19"/>
      <c r="O64" s="19"/>
      <c r="U64" s="20"/>
      <c r="V64" s="20"/>
    </row>
    <row r="65" spans="1:22" s="44" customFormat="1" ht="15.95" customHeight="1" x14ac:dyDescent="0.2">
      <c r="A65" s="67"/>
      <c r="B65" s="65"/>
      <c r="C65" s="64"/>
      <c r="D65" s="63"/>
      <c r="E65" s="62"/>
      <c r="F65" s="57"/>
      <c r="G65" s="57"/>
      <c r="H65" s="57"/>
      <c r="I65" s="57"/>
      <c r="J65" s="57"/>
      <c r="K65" s="56"/>
      <c r="L65" s="51"/>
      <c r="M65" s="43"/>
      <c r="N65" s="19"/>
      <c r="O65" s="19"/>
      <c r="U65" s="20"/>
      <c r="V65" s="20"/>
    </row>
    <row r="66" spans="1:22" ht="15.95" customHeight="1" x14ac:dyDescent="0.2">
      <c r="A66" s="67"/>
      <c r="B66" s="65"/>
      <c r="C66" s="64"/>
      <c r="D66" s="63"/>
      <c r="E66" s="62"/>
      <c r="F66" s="57"/>
      <c r="G66" s="57"/>
      <c r="H66" s="57"/>
      <c r="I66" s="57"/>
      <c r="J66" s="57"/>
      <c r="K66" s="56"/>
      <c r="L66" s="51"/>
      <c r="U66" s="20"/>
      <c r="V66" s="20"/>
    </row>
    <row r="67" spans="1:22" ht="15.95" customHeight="1" x14ac:dyDescent="0.2">
      <c r="A67" s="66"/>
      <c r="B67" s="65"/>
      <c r="C67" s="64"/>
      <c r="D67" s="63"/>
      <c r="E67" s="62"/>
      <c r="F67" s="57"/>
      <c r="G67" s="57"/>
      <c r="H67" s="57"/>
      <c r="I67" s="57"/>
      <c r="J67" s="57"/>
      <c r="K67" s="56"/>
      <c r="L67" s="51"/>
      <c r="U67" s="20"/>
      <c r="V67" s="20"/>
    </row>
    <row r="68" spans="1:22" ht="15.95" customHeight="1" x14ac:dyDescent="0.25">
      <c r="A68" s="55"/>
      <c r="B68" s="65"/>
      <c r="C68" s="64"/>
      <c r="D68" s="63"/>
      <c r="E68" s="62"/>
      <c r="F68" s="57"/>
      <c r="G68" s="57"/>
      <c r="H68" s="57"/>
      <c r="I68" s="57"/>
      <c r="J68" s="57"/>
      <c r="K68" s="56"/>
      <c r="L68" s="51"/>
      <c r="U68" s="20"/>
      <c r="V68" s="20"/>
    </row>
    <row r="69" spans="1:22" ht="15.95" customHeight="1" x14ac:dyDescent="0.25">
      <c r="A69" s="55"/>
      <c r="B69" s="65"/>
      <c r="C69" s="64"/>
      <c r="D69" s="63"/>
      <c r="E69" s="62"/>
      <c r="F69" s="57"/>
      <c r="G69" s="57"/>
      <c r="H69" s="57"/>
      <c r="I69" s="57"/>
      <c r="J69" s="57"/>
      <c r="K69" s="56"/>
      <c r="L69" s="51"/>
      <c r="U69" s="20"/>
      <c r="V69" s="20"/>
    </row>
    <row r="70" spans="1:22" ht="15.95" customHeight="1" x14ac:dyDescent="0.25">
      <c r="A70" s="55"/>
      <c r="B70" s="65"/>
      <c r="C70" s="64"/>
      <c r="D70" s="63"/>
      <c r="E70" s="62"/>
      <c r="F70" s="57"/>
      <c r="G70" s="57"/>
      <c r="H70" s="57"/>
      <c r="I70" s="57"/>
      <c r="J70" s="57"/>
      <c r="K70" s="56"/>
      <c r="L70" s="51"/>
      <c r="U70" s="20"/>
      <c r="V70" s="20"/>
    </row>
    <row r="71" spans="1:22" ht="15.95" customHeight="1" x14ac:dyDescent="0.25">
      <c r="A71" s="55"/>
      <c r="B71" s="65"/>
      <c r="C71" s="64"/>
      <c r="D71" s="63"/>
      <c r="E71" s="62"/>
      <c r="F71" s="57"/>
      <c r="G71" s="57"/>
      <c r="H71" s="57"/>
      <c r="I71" s="57"/>
      <c r="J71" s="57"/>
      <c r="K71" s="56"/>
      <c r="L71" s="51"/>
      <c r="R71" s="20"/>
      <c r="S71" s="20"/>
      <c r="T71" s="20"/>
      <c r="U71" s="20"/>
      <c r="V71" s="20"/>
    </row>
    <row r="72" spans="1:22" s="44" customFormat="1" ht="15.95" customHeight="1" x14ac:dyDescent="0.2">
      <c r="A72" s="67"/>
      <c r="B72" s="65"/>
      <c r="C72" s="64"/>
      <c r="D72" s="63"/>
      <c r="E72" s="62"/>
      <c r="F72" s="57"/>
      <c r="G72" s="57"/>
      <c r="H72" s="57"/>
      <c r="I72" s="57"/>
      <c r="J72" s="57"/>
      <c r="K72" s="56"/>
      <c r="L72" s="51"/>
      <c r="M72" s="43"/>
      <c r="N72" s="19"/>
      <c r="O72" s="19"/>
      <c r="U72" s="20"/>
      <c r="V72" s="20"/>
    </row>
    <row r="73" spans="1:22" s="45" customFormat="1" ht="15.95" customHeight="1" x14ac:dyDescent="0.2">
      <c r="A73" s="67"/>
      <c r="B73" s="65"/>
      <c r="C73" s="64"/>
      <c r="D73" s="63"/>
      <c r="E73" s="62"/>
      <c r="F73" s="57"/>
      <c r="G73" s="57"/>
      <c r="H73" s="57"/>
      <c r="I73" s="57"/>
      <c r="J73" s="57"/>
      <c r="K73" s="56"/>
      <c r="L73" s="51"/>
      <c r="M73" s="43"/>
      <c r="N73" s="19"/>
      <c r="O73" s="19"/>
      <c r="U73" s="20"/>
      <c r="V73" s="20"/>
    </row>
    <row r="74" spans="1:22" s="44" customFormat="1" ht="15.95" customHeight="1" x14ac:dyDescent="0.2">
      <c r="A74" s="67"/>
      <c r="B74" s="65"/>
      <c r="C74" s="64"/>
      <c r="D74" s="63"/>
      <c r="E74" s="62"/>
      <c r="F74" s="57"/>
      <c r="G74" s="57"/>
      <c r="H74" s="57"/>
      <c r="I74" s="57"/>
      <c r="J74" s="57"/>
      <c r="K74" s="56"/>
      <c r="L74" s="51"/>
      <c r="M74" s="43"/>
      <c r="N74" s="19"/>
      <c r="O74" s="19"/>
      <c r="U74" s="20"/>
      <c r="V74" s="20"/>
    </row>
    <row r="75" spans="1:22" ht="15.95" customHeight="1" x14ac:dyDescent="0.2">
      <c r="A75" s="67"/>
      <c r="B75" s="65"/>
      <c r="C75" s="64"/>
      <c r="D75" s="63"/>
      <c r="E75" s="62"/>
      <c r="F75" s="57"/>
      <c r="G75" s="57"/>
      <c r="H75" s="57"/>
      <c r="I75" s="57"/>
      <c r="J75" s="57"/>
      <c r="K75" s="56"/>
      <c r="L75" s="51"/>
      <c r="U75" s="20"/>
      <c r="V75" s="20"/>
    </row>
    <row r="76" spans="1:22" ht="15.95" customHeight="1" x14ac:dyDescent="0.2">
      <c r="A76" s="66"/>
      <c r="B76" s="65"/>
      <c r="C76" s="64"/>
      <c r="D76" s="63"/>
      <c r="E76" s="62"/>
      <c r="F76" s="57"/>
      <c r="G76" s="57"/>
      <c r="H76" s="57"/>
      <c r="I76" s="57"/>
      <c r="J76" s="57"/>
      <c r="K76" s="56"/>
      <c r="L76" s="51"/>
      <c r="U76" s="20"/>
      <c r="V76" s="20"/>
    </row>
    <row r="77" spans="1:22" ht="15.95" customHeight="1" x14ac:dyDescent="0.25">
      <c r="A77" s="55"/>
      <c r="B77" s="65"/>
      <c r="C77" s="64"/>
      <c r="D77" s="63"/>
      <c r="E77" s="62"/>
      <c r="F77" s="57"/>
      <c r="G77" s="57"/>
      <c r="H77" s="57"/>
      <c r="I77" s="57"/>
      <c r="J77" s="57"/>
      <c r="K77" s="56"/>
      <c r="L77" s="51"/>
      <c r="R77" s="20"/>
      <c r="S77" s="20"/>
      <c r="T77" s="20"/>
      <c r="U77" s="20"/>
      <c r="V77" s="20"/>
    </row>
    <row r="78" spans="1:22" s="44" customFormat="1" ht="15.95" customHeight="1" x14ac:dyDescent="0.2">
      <c r="A78" s="67"/>
      <c r="B78" s="65"/>
      <c r="C78" s="64"/>
      <c r="D78" s="63"/>
      <c r="E78" s="62"/>
      <c r="F78" s="57"/>
      <c r="G78" s="57"/>
      <c r="H78" s="57"/>
      <c r="I78" s="57"/>
      <c r="J78" s="57"/>
      <c r="K78" s="56"/>
      <c r="L78" s="51"/>
      <c r="M78" s="43"/>
      <c r="N78" s="19"/>
      <c r="O78" s="19"/>
      <c r="U78" s="20"/>
      <c r="V78" s="20"/>
    </row>
    <row r="79" spans="1:22" s="45" customFormat="1" ht="15.95" customHeight="1" x14ac:dyDescent="0.2">
      <c r="A79" s="67"/>
      <c r="B79" s="65"/>
      <c r="C79" s="64"/>
      <c r="D79" s="63"/>
      <c r="E79" s="62"/>
      <c r="F79" s="57"/>
      <c r="G79" s="57"/>
      <c r="H79" s="57"/>
      <c r="I79" s="57"/>
      <c r="J79" s="57"/>
      <c r="K79" s="56"/>
      <c r="L79" s="51"/>
      <c r="M79" s="43"/>
      <c r="N79" s="19"/>
      <c r="O79" s="19"/>
      <c r="U79" s="20"/>
      <c r="V79" s="20"/>
    </row>
    <row r="80" spans="1:22" s="44" customFormat="1" ht="15.95" customHeight="1" x14ac:dyDescent="0.2">
      <c r="A80" s="67"/>
      <c r="B80" s="65"/>
      <c r="C80" s="64"/>
      <c r="D80" s="63"/>
      <c r="E80" s="62"/>
      <c r="F80" s="57"/>
      <c r="G80" s="57"/>
      <c r="H80" s="57"/>
      <c r="I80" s="57"/>
      <c r="J80" s="57"/>
      <c r="K80" s="56"/>
      <c r="L80" s="51"/>
      <c r="M80" s="43"/>
      <c r="N80" s="19"/>
      <c r="O80" s="19"/>
      <c r="U80" s="20"/>
      <c r="V80" s="20"/>
    </row>
    <row r="81" spans="1:22" ht="15.95" customHeight="1" x14ac:dyDescent="0.2">
      <c r="A81" s="67"/>
      <c r="B81" s="65"/>
      <c r="C81" s="64"/>
      <c r="D81" s="63"/>
      <c r="E81" s="62"/>
      <c r="F81" s="57"/>
      <c r="G81" s="57"/>
      <c r="H81" s="57"/>
      <c r="I81" s="57"/>
      <c r="J81" s="57"/>
      <c r="K81" s="56"/>
      <c r="L81" s="51"/>
      <c r="U81" s="20"/>
      <c r="V81" s="20"/>
    </row>
    <row r="82" spans="1:22" ht="15.95" customHeight="1" x14ac:dyDescent="0.2">
      <c r="A82" s="66"/>
      <c r="B82" s="65"/>
      <c r="C82" s="64"/>
      <c r="D82" s="63"/>
      <c r="E82" s="62"/>
      <c r="F82" s="57"/>
      <c r="G82" s="57"/>
      <c r="H82" s="57"/>
      <c r="I82" s="57"/>
      <c r="J82" s="57"/>
      <c r="K82" s="56"/>
      <c r="L82" s="51"/>
      <c r="U82" s="20"/>
      <c r="V82" s="20"/>
    </row>
    <row r="83" spans="1:22" ht="15.95" customHeight="1" x14ac:dyDescent="0.25">
      <c r="A83" s="55"/>
      <c r="B83" s="65"/>
      <c r="C83" s="64"/>
      <c r="D83" s="63"/>
      <c r="E83" s="62"/>
      <c r="F83" s="57"/>
      <c r="G83" s="57"/>
      <c r="H83" s="57"/>
      <c r="I83" s="57"/>
      <c r="J83" s="57"/>
      <c r="K83" s="56"/>
      <c r="L83" s="51"/>
      <c r="U83" s="20"/>
      <c r="V83" s="20"/>
    </row>
    <row r="84" spans="1:22" ht="15.95" customHeight="1" x14ac:dyDescent="0.25">
      <c r="A84" s="55"/>
      <c r="B84" s="65"/>
      <c r="C84" s="64"/>
      <c r="D84" s="63"/>
      <c r="E84" s="62"/>
      <c r="F84" s="57"/>
      <c r="G84" s="57"/>
      <c r="H84" s="57"/>
      <c r="I84" s="57"/>
      <c r="J84" s="57"/>
      <c r="K84" s="56"/>
      <c r="L84" s="51"/>
      <c r="U84" s="20"/>
      <c r="V84" s="20"/>
    </row>
    <row r="85" spans="1:22" ht="15.95" customHeight="1" x14ac:dyDescent="0.25">
      <c r="A85" s="55"/>
      <c r="B85" s="65"/>
      <c r="C85" s="64"/>
      <c r="D85" s="63"/>
      <c r="E85" s="62"/>
      <c r="F85" s="57"/>
      <c r="G85" s="57"/>
      <c r="H85" s="57"/>
      <c r="I85" s="57"/>
      <c r="J85" s="57"/>
      <c r="K85" s="56"/>
      <c r="L85" s="51"/>
      <c r="U85" s="20"/>
      <c r="V85" s="20"/>
    </row>
    <row r="86" spans="1:22" ht="15.95" customHeight="1" x14ac:dyDescent="0.25">
      <c r="A86" s="55"/>
      <c r="B86" s="65"/>
      <c r="C86" s="64"/>
      <c r="D86" s="63"/>
      <c r="E86" s="62"/>
      <c r="F86" s="57"/>
      <c r="G86" s="57"/>
      <c r="H86" s="57"/>
      <c r="I86" s="57"/>
      <c r="J86" s="57"/>
      <c r="K86" s="56"/>
      <c r="L86" s="51"/>
      <c r="R86" s="20"/>
      <c r="S86" s="20"/>
      <c r="T86" s="20"/>
      <c r="U86" s="20"/>
      <c r="V86" s="20"/>
    </row>
    <row r="87" spans="1:22" s="44" customFormat="1" ht="15.95" customHeight="1" x14ac:dyDescent="0.2">
      <c r="A87" s="67"/>
      <c r="B87" s="65"/>
      <c r="C87" s="64"/>
      <c r="D87" s="63"/>
      <c r="E87" s="62"/>
      <c r="F87" s="57"/>
      <c r="G87" s="57"/>
      <c r="H87" s="57"/>
      <c r="I87" s="57"/>
      <c r="J87" s="57"/>
      <c r="K87" s="56"/>
      <c r="L87" s="51"/>
      <c r="M87" s="43"/>
      <c r="N87" s="19"/>
      <c r="O87" s="19"/>
      <c r="U87" s="20"/>
      <c r="V87" s="20"/>
    </row>
    <row r="88" spans="1:22" s="45" customFormat="1" ht="15.95" customHeight="1" x14ac:dyDescent="0.2">
      <c r="A88" s="67"/>
      <c r="B88" s="65"/>
      <c r="C88" s="64"/>
      <c r="D88" s="63"/>
      <c r="E88" s="62"/>
      <c r="F88" s="57"/>
      <c r="G88" s="57"/>
      <c r="H88" s="57"/>
      <c r="I88" s="57"/>
      <c r="J88" s="57"/>
      <c r="K88" s="56"/>
      <c r="L88" s="51"/>
      <c r="M88" s="43"/>
      <c r="N88" s="19"/>
      <c r="O88" s="19"/>
      <c r="U88" s="20"/>
      <c r="V88" s="20"/>
    </row>
    <row r="89" spans="1:22" s="44" customFormat="1" ht="15.95" customHeight="1" x14ac:dyDescent="0.2">
      <c r="A89" s="67"/>
      <c r="B89" s="65"/>
      <c r="C89" s="64"/>
      <c r="D89" s="63"/>
      <c r="E89" s="62"/>
      <c r="F89" s="57"/>
      <c r="G89" s="57"/>
      <c r="H89" s="57"/>
      <c r="I89" s="57"/>
      <c r="J89" s="57"/>
      <c r="K89" s="56"/>
      <c r="L89" s="51"/>
      <c r="M89" s="43"/>
      <c r="N89" s="19"/>
      <c r="O89" s="19"/>
      <c r="U89" s="20"/>
      <c r="V89" s="20"/>
    </row>
    <row r="90" spans="1:22" ht="15.95" customHeight="1" x14ac:dyDescent="0.2">
      <c r="A90" s="67"/>
      <c r="B90" s="65"/>
      <c r="C90" s="64"/>
      <c r="D90" s="63"/>
      <c r="E90" s="62"/>
      <c r="F90" s="57"/>
      <c r="G90" s="57"/>
      <c r="H90" s="57"/>
      <c r="I90" s="57"/>
      <c r="J90" s="57"/>
      <c r="K90" s="56"/>
      <c r="L90" s="51"/>
      <c r="U90" s="20"/>
      <c r="V90" s="20"/>
    </row>
    <row r="91" spans="1:22" ht="15.95" customHeight="1" x14ac:dyDescent="0.2">
      <c r="A91" s="66"/>
      <c r="B91" s="65"/>
      <c r="C91" s="64"/>
      <c r="D91" s="63"/>
      <c r="E91" s="62"/>
      <c r="F91" s="57"/>
      <c r="G91" s="57"/>
      <c r="H91" s="57"/>
      <c r="I91" s="57"/>
      <c r="J91" s="57"/>
      <c r="K91" s="56"/>
      <c r="L91" s="51"/>
      <c r="U91" s="20"/>
      <c r="V91" s="20"/>
    </row>
    <row r="92" spans="1:22" ht="15.95" customHeight="1" x14ac:dyDescent="0.25">
      <c r="A92" s="55"/>
      <c r="B92" s="65"/>
      <c r="C92" s="64"/>
      <c r="D92" s="63"/>
      <c r="E92" s="62"/>
      <c r="F92" s="57"/>
      <c r="G92" s="57"/>
      <c r="H92" s="57"/>
      <c r="I92" s="57"/>
      <c r="J92" s="57"/>
      <c r="K92" s="56"/>
      <c r="L92" s="51"/>
      <c r="U92" s="20"/>
      <c r="V92" s="20"/>
    </row>
    <row r="93" spans="1:22" ht="15.95" customHeight="1" x14ac:dyDescent="0.25">
      <c r="A93" s="55"/>
      <c r="B93" s="65"/>
      <c r="C93" s="64"/>
      <c r="D93" s="63"/>
      <c r="E93" s="62"/>
      <c r="F93" s="57"/>
      <c r="G93" s="57"/>
      <c r="H93" s="57"/>
      <c r="I93" s="57"/>
      <c r="J93" s="57"/>
      <c r="K93" s="56"/>
      <c r="L93" s="51"/>
      <c r="U93" s="20"/>
      <c r="V93" s="20"/>
    </row>
    <row r="94" spans="1:22" ht="15.95" customHeight="1" thickBot="1" x14ac:dyDescent="0.3">
      <c r="A94" s="55"/>
      <c r="B94" s="61"/>
      <c r="C94" s="60"/>
      <c r="D94" s="59"/>
      <c r="E94" s="58"/>
      <c r="F94" s="57"/>
      <c r="G94" s="57"/>
      <c r="H94" s="57"/>
      <c r="I94" s="57"/>
      <c r="J94" s="57"/>
      <c r="K94" s="56"/>
      <c r="L94" s="51"/>
      <c r="U94" s="20"/>
      <c r="V94" s="20"/>
    </row>
    <row r="95" spans="1:22" ht="15.95" customHeight="1" x14ac:dyDescent="0.25">
      <c r="A95" s="55"/>
      <c r="B95" s="54"/>
      <c r="C95" s="54"/>
      <c r="D95" s="54"/>
      <c r="E95" s="54"/>
      <c r="F95" s="54"/>
      <c r="G95" s="57"/>
      <c r="H95" s="57"/>
      <c r="I95" s="57"/>
      <c r="J95" s="57"/>
      <c r="K95" s="56"/>
      <c r="L95" s="51"/>
      <c r="U95" s="20"/>
      <c r="V95" s="20"/>
    </row>
    <row r="96" spans="1:22" ht="15.95" customHeight="1" x14ac:dyDescent="0.25">
      <c r="A96" s="55"/>
      <c r="B96" s="54"/>
      <c r="C96" s="54"/>
      <c r="D96" s="54"/>
      <c r="E96" s="54"/>
      <c r="F96" s="54"/>
      <c r="G96" s="57"/>
      <c r="H96" s="57"/>
      <c r="I96" s="57"/>
      <c r="J96" s="57"/>
      <c r="K96" s="56"/>
      <c r="L96" s="51"/>
      <c r="U96" s="20"/>
      <c r="V96" s="20"/>
    </row>
    <row r="97" spans="1:22" ht="15" x14ac:dyDescent="0.25">
      <c r="A97" s="111"/>
      <c r="B97" s="112"/>
      <c r="C97" s="112"/>
      <c r="D97" s="112"/>
      <c r="E97" s="112"/>
      <c r="F97" s="112"/>
      <c r="G97" s="112"/>
      <c r="H97" s="112"/>
      <c r="I97" s="112"/>
      <c r="J97" s="112"/>
      <c r="K97" s="113"/>
      <c r="L97" s="51"/>
      <c r="M97" s="19"/>
      <c r="O97" s="20"/>
      <c r="R97" s="20"/>
      <c r="S97" s="20"/>
      <c r="T97" s="20"/>
      <c r="U97" s="20"/>
      <c r="V97" s="20"/>
    </row>
    <row r="98" spans="1:22" ht="15" customHeight="1" x14ac:dyDescent="0.2">
      <c r="B98" s="47"/>
      <c r="C98" s="47"/>
      <c r="D98" s="47"/>
      <c r="E98" s="47"/>
      <c r="F98" s="48"/>
      <c r="G98" s="47"/>
      <c r="H98" s="47"/>
      <c r="I98" s="47"/>
      <c r="J98" s="47"/>
      <c r="K98" s="47"/>
      <c r="T98" s="20"/>
      <c r="U98" s="20"/>
      <c r="V98" s="20"/>
    </row>
    <row r="99" spans="1:22" ht="15" customHeight="1" x14ac:dyDescent="0.2">
      <c r="B99" s="47"/>
      <c r="C99" s="47"/>
      <c r="D99" s="47"/>
      <c r="E99" s="47"/>
      <c r="F99" s="47"/>
      <c r="G99" s="47"/>
      <c r="H99" s="47"/>
      <c r="I99" s="47"/>
      <c r="J99" s="47"/>
      <c r="K99" s="47"/>
    </row>
    <row r="100" spans="1:22" ht="15" customHeight="1" x14ac:dyDescent="0.2"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51"/>
      <c r="M100" s="20"/>
      <c r="N100" s="20"/>
      <c r="O100" s="20"/>
    </row>
    <row r="101" spans="1:22" x14ac:dyDescent="0.2">
      <c r="B101" s="47"/>
      <c r="C101" s="47"/>
      <c r="D101" s="48"/>
      <c r="E101" s="48"/>
      <c r="F101" s="47"/>
      <c r="G101" s="47"/>
      <c r="H101" s="47"/>
      <c r="I101" s="47"/>
      <c r="J101" s="47"/>
      <c r="K101" s="47"/>
      <c r="L101" s="51"/>
      <c r="M101" s="19"/>
      <c r="O101" s="20"/>
    </row>
    <row r="102" spans="1:22" x14ac:dyDescent="0.2">
      <c r="B102" s="47"/>
      <c r="C102" s="47"/>
      <c r="D102" s="52"/>
      <c r="E102" s="52"/>
      <c r="F102" s="47"/>
      <c r="G102" s="47"/>
      <c r="H102" s="47"/>
      <c r="I102" s="47"/>
      <c r="J102" s="47"/>
      <c r="K102" s="47"/>
      <c r="L102" s="51"/>
      <c r="M102" s="19"/>
      <c r="O102" s="20"/>
    </row>
    <row r="103" spans="1:22" x14ac:dyDescent="0.2">
      <c r="B103" s="47"/>
      <c r="C103" s="47"/>
      <c r="D103" s="50"/>
      <c r="E103" s="50"/>
      <c r="F103" s="47"/>
      <c r="G103" s="47"/>
      <c r="H103" s="47"/>
      <c r="I103" s="47"/>
      <c r="J103" s="47"/>
      <c r="K103" s="47"/>
      <c r="L103" s="51"/>
      <c r="M103" s="19"/>
      <c r="O103" s="20"/>
    </row>
    <row r="104" spans="1:22" x14ac:dyDescent="0.2">
      <c r="B104" s="47"/>
      <c r="C104" s="47"/>
      <c r="D104" s="50"/>
      <c r="E104" s="50"/>
      <c r="F104" s="47"/>
      <c r="G104" s="47"/>
      <c r="H104" s="47"/>
      <c r="I104" s="47"/>
      <c r="J104" s="47"/>
      <c r="K104" s="47"/>
      <c r="O104" s="20"/>
    </row>
    <row r="105" spans="1:22" x14ac:dyDescent="0.2">
      <c r="B105" s="47"/>
      <c r="C105" s="47"/>
      <c r="D105" s="49"/>
      <c r="E105" s="49"/>
      <c r="F105" s="48"/>
      <c r="G105" s="47"/>
      <c r="H105" s="47"/>
      <c r="I105" s="47"/>
      <c r="J105" s="47"/>
      <c r="K105" s="47"/>
      <c r="O105" s="20"/>
    </row>
    <row r="106" spans="1:22" x14ac:dyDescent="0.2">
      <c r="B106" s="47"/>
      <c r="C106" s="47"/>
      <c r="D106" s="47"/>
      <c r="E106" s="47"/>
      <c r="F106" s="48"/>
      <c r="G106" s="47"/>
      <c r="H106" s="47"/>
      <c r="I106" s="47"/>
      <c r="J106" s="47"/>
      <c r="K106" s="47"/>
      <c r="O106" s="20"/>
    </row>
    <row r="107" spans="1:22" x14ac:dyDescent="0.2">
      <c r="D107" s="19"/>
      <c r="E107" s="19"/>
      <c r="F107" s="20"/>
      <c r="M107" s="19"/>
      <c r="N107" s="43"/>
      <c r="O107" s="20"/>
    </row>
    <row r="108" spans="1:22" x14ac:dyDescent="0.2">
      <c r="B108" s="46"/>
      <c r="C108" s="46"/>
      <c r="D108" s="19"/>
      <c r="E108" s="19"/>
      <c r="F108" s="20"/>
      <c r="G108" s="46"/>
      <c r="H108" s="46"/>
      <c r="I108" s="46"/>
      <c r="J108" s="46"/>
      <c r="K108" s="46"/>
      <c r="M108" s="19"/>
      <c r="N108" s="43"/>
      <c r="O108" s="20"/>
    </row>
    <row r="109" spans="1:22" ht="15" x14ac:dyDescent="0.2">
      <c r="B109" s="45"/>
      <c r="C109" s="45"/>
      <c r="D109" s="19"/>
      <c r="E109" s="19"/>
      <c r="F109" s="20"/>
      <c r="G109" s="45"/>
      <c r="H109" s="45"/>
      <c r="I109" s="45"/>
      <c r="J109" s="45"/>
      <c r="K109" s="45"/>
      <c r="M109" s="19"/>
      <c r="N109" s="43"/>
      <c r="O109" s="20"/>
    </row>
    <row r="110" spans="1:22" x14ac:dyDescent="0.2">
      <c r="B110" s="44"/>
      <c r="C110" s="44"/>
      <c r="D110" s="19"/>
      <c r="E110" s="19"/>
      <c r="F110" s="20"/>
      <c r="G110" s="44"/>
      <c r="H110" s="44"/>
      <c r="I110" s="44"/>
      <c r="J110" s="44"/>
      <c r="K110" s="44"/>
      <c r="M110" s="19"/>
      <c r="N110" s="43"/>
      <c r="O110" s="20"/>
    </row>
    <row r="111" spans="1:22" x14ac:dyDescent="0.2">
      <c r="D111" s="19"/>
      <c r="E111" s="19"/>
      <c r="F111" s="20"/>
      <c r="M111" s="19"/>
      <c r="N111" s="43"/>
      <c r="O111" s="20"/>
    </row>
    <row r="112" spans="1:22" ht="15" customHeight="1" x14ac:dyDescent="0.2">
      <c r="D112" s="19"/>
      <c r="E112" s="19"/>
      <c r="F112" s="20"/>
      <c r="M112" s="19"/>
      <c r="N112" s="43"/>
      <c r="O112" s="20"/>
    </row>
    <row r="113" spans="4:15" x14ac:dyDescent="0.2">
      <c r="D113" s="19"/>
      <c r="E113" s="19"/>
      <c r="F113" s="20"/>
      <c r="M113" s="19"/>
      <c r="N113" s="43"/>
      <c r="O113" s="20"/>
    </row>
    <row r="114" spans="4:15" x14ac:dyDescent="0.2">
      <c r="D114" s="19"/>
      <c r="E114" s="19"/>
      <c r="F114" s="20"/>
      <c r="M114" s="19"/>
      <c r="O114" s="20"/>
    </row>
    <row r="115" spans="4:15" x14ac:dyDescent="0.2">
      <c r="D115" s="19"/>
      <c r="E115" s="19"/>
      <c r="F115" s="20"/>
      <c r="M115" s="19"/>
      <c r="O115" s="20"/>
    </row>
    <row r="116" spans="4:15" x14ac:dyDescent="0.2">
      <c r="M116" s="19"/>
      <c r="O116" s="20"/>
    </row>
    <row r="117" spans="4:15" x14ac:dyDescent="0.2">
      <c r="M117" s="19"/>
      <c r="O117" s="20"/>
    </row>
  </sheetData>
  <sheetProtection formatColumns="0"/>
  <mergeCells count="9">
    <mergeCell ref="B23:E23"/>
    <mergeCell ref="A1:K1"/>
    <mergeCell ref="B4:C4"/>
    <mergeCell ref="A2:K2"/>
    <mergeCell ref="H4:H6"/>
    <mergeCell ref="B9:C9"/>
    <mergeCell ref="E9:H9"/>
    <mergeCell ref="J5:J7"/>
    <mergeCell ref="J8:J15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2DC9-912F-4327-9A01-969F3846A9ED}">
  <sheetPr codeName="Sheet16">
    <pageSetUpPr fitToPage="1"/>
  </sheetPr>
  <dimension ref="A1:V117"/>
  <sheetViews>
    <sheetView showGridLines="0" showRuler="0" zoomScale="71" zoomScaleNormal="120" workbookViewId="0">
      <selection activeCell="J34" sqref="J34:J35"/>
    </sheetView>
  </sheetViews>
  <sheetFormatPr defaultColWidth="8.85546875" defaultRowHeight="14.25" x14ac:dyDescent="0.2"/>
  <cols>
    <col min="1" max="1" width="5" style="19" customWidth="1"/>
    <col min="2" max="2" width="20.140625" style="19" customWidth="1"/>
    <col min="3" max="3" width="27.140625" style="19" customWidth="1"/>
    <col min="4" max="4" width="14.42578125" style="43" customWidth="1"/>
    <col min="5" max="5" width="23" style="43" customWidth="1"/>
    <col min="6" max="6" width="14.85546875" style="19" customWidth="1"/>
    <col min="7" max="7" width="12.85546875" style="19" customWidth="1"/>
    <col min="8" max="8" width="13.7109375" style="19" customWidth="1"/>
    <col min="9" max="9" width="7.7109375" style="19" customWidth="1"/>
    <col min="10" max="10" width="35.85546875" style="19" customWidth="1"/>
    <col min="11" max="11" width="6.28515625" style="19" customWidth="1"/>
    <col min="12" max="12" width="15" style="43" customWidth="1"/>
    <col min="13" max="13" width="11" style="43" customWidth="1"/>
    <col min="14" max="15" width="10.140625" style="19" bestFit="1" customWidth="1"/>
    <col min="16" max="16" width="14.140625" style="19" bestFit="1" customWidth="1"/>
    <col min="17" max="18" width="11.140625" style="19" bestFit="1" customWidth="1"/>
    <col min="19" max="19" width="10.140625" style="19" bestFit="1" customWidth="1"/>
    <col min="20" max="16384" width="8.85546875" style="19"/>
  </cols>
  <sheetData>
    <row r="1" spans="1:22" s="20" customFormat="1" ht="45.75" x14ac:dyDescent="0.2">
      <c r="A1" s="134" t="str">
        <f ca="1">IF(F4="","CLASS GPA TRACKER",F4&amp;": "&amp;C6)</f>
        <v>MSE200: A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2" ht="20.25" x14ac:dyDescent="0.3">
      <c r="A2" s="135" t="s">
        <v>133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51"/>
      <c r="U2" s="20"/>
      <c r="V2" s="20"/>
    </row>
    <row r="3" spans="1:22" s="46" customFormat="1" ht="18" customHeight="1" x14ac:dyDescent="0.2">
      <c r="A3" s="67"/>
      <c r="B3" s="95"/>
      <c r="C3" s="95"/>
      <c r="D3" s="96"/>
      <c r="E3" s="96"/>
      <c r="F3" s="95"/>
      <c r="G3" s="95"/>
      <c r="H3" s="95"/>
      <c r="I3" s="95"/>
      <c r="J3" s="95"/>
      <c r="K3" s="94"/>
      <c r="L3" s="51"/>
      <c r="M3" s="51"/>
      <c r="N3" s="20"/>
    </row>
    <row r="4" spans="1:22" ht="15.75" customHeight="1" thickBot="1" x14ac:dyDescent="0.3">
      <c r="A4" s="55"/>
      <c r="B4" s="136" t="s">
        <v>132</v>
      </c>
      <c r="C4" s="136"/>
      <c r="D4" s="57"/>
      <c r="E4" s="93" t="s">
        <v>131</v>
      </c>
      <c r="F4" s="92" t="str" cm="1">
        <f t="array" aca="1" ref="F4" ca="1">MID(CELL("filename",A1),FIND("]",CELL("filename",A1))+1,255)</f>
        <v>MSE200</v>
      </c>
      <c r="G4" s="57"/>
      <c r="H4" s="137" t="s">
        <v>130</v>
      </c>
      <c r="I4" s="54"/>
      <c r="J4" s="84"/>
      <c r="K4" s="56"/>
      <c r="L4" s="51"/>
      <c r="R4" s="20"/>
      <c r="S4" s="20"/>
      <c r="T4" s="20"/>
      <c r="U4" s="20"/>
      <c r="V4" s="20"/>
    </row>
    <row r="5" spans="1:22" ht="33" customHeight="1" x14ac:dyDescent="0.25">
      <c r="A5" s="55"/>
      <c r="B5" s="110" t="s">
        <v>129</v>
      </c>
      <c r="C5" s="90">
        <v>3.9</v>
      </c>
      <c r="D5" s="57"/>
      <c r="E5" s="89" t="s">
        <v>128</v>
      </c>
      <c r="F5" s="91">
        <v>0.5</v>
      </c>
      <c r="G5" s="57"/>
      <c r="H5" s="137"/>
      <c r="I5" s="54"/>
      <c r="J5" s="139" t="s">
        <v>127</v>
      </c>
      <c r="K5" s="56"/>
      <c r="L5" s="51"/>
      <c r="R5" s="20"/>
      <c r="S5" s="20"/>
      <c r="T5" s="20"/>
      <c r="U5" s="20"/>
      <c r="V5" s="20"/>
    </row>
    <row r="6" spans="1:22" ht="28.5" customHeight="1" thickBot="1" x14ac:dyDescent="0.3">
      <c r="A6" s="55"/>
      <c r="B6" s="110" t="s">
        <v>126</v>
      </c>
      <c r="C6" s="90" t="s">
        <v>136</v>
      </c>
      <c r="D6" s="57"/>
      <c r="E6" s="89" t="s">
        <v>125</v>
      </c>
      <c r="F6" s="88">
        <v>1</v>
      </c>
      <c r="G6" s="57"/>
      <c r="H6" s="138"/>
      <c r="I6" s="54"/>
      <c r="J6" s="140"/>
      <c r="K6" s="56"/>
      <c r="L6" s="51"/>
      <c r="R6" s="20"/>
      <c r="S6" s="20"/>
      <c r="T6" s="20"/>
      <c r="U6" s="20"/>
      <c r="V6" s="20"/>
    </row>
    <row r="7" spans="1:22" ht="15.95" customHeight="1" thickBot="1" x14ac:dyDescent="0.3">
      <c r="A7" s="55"/>
      <c r="B7" s="110" t="s">
        <v>124</v>
      </c>
      <c r="C7" s="75">
        <f>C5*F5</f>
        <v>1.95</v>
      </c>
      <c r="D7" s="57"/>
      <c r="E7" s="57"/>
      <c r="F7" s="54"/>
      <c r="G7" s="57"/>
      <c r="H7" s="87" t="s">
        <v>138</v>
      </c>
      <c r="I7" s="54"/>
      <c r="J7" s="140"/>
      <c r="K7" s="56"/>
      <c r="L7" s="51"/>
      <c r="R7" s="20"/>
      <c r="S7" s="20"/>
      <c r="T7" s="20"/>
      <c r="U7" s="20"/>
      <c r="V7" s="20"/>
    </row>
    <row r="8" spans="1:22" ht="15.95" customHeight="1" x14ac:dyDescent="0.25">
      <c r="A8" s="55"/>
      <c r="B8" s="54"/>
      <c r="C8" s="54"/>
      <c r="D8" s="57"/>
      <c r="E8" s="57"/>
      <c r="F8" s="54"/>
      <c r="G8" s="57"/>
      <c r="H8" s="54"/>
      <c r="I8" s="54"/>
      <c r="J8" s="142"/>
      <c r="K8" s="56"/>
      <c r="L8" s="51"/>
      <c r="R8" s="20"/>
      <c r="S8" s="20"/>
      <c r="T8" s="20"/>
      <c r="U8" s="20"/>
      <c r="V8" s="20"/>
    </row>
    <row r="9" spans="1:22" ht="15" customHeight="1" x14ac:dyDescent="0.25">
      <c r="A9" s="55"/>
      <c r="B9" s="136" t="s">
        <v>122</v>
      </c>
      <c r="C9" s="136"/>
      <c r="D9" s="54"/>
      <c r="E9" s="136" t="s">
        <v>121</v>
      </c>
      <c r="F9" s="136"/>
      <c r="G9" s="136"/>
      <c r="H9" s="136"/>
      <c r="I9" s="57"/>
      <c r="J9" s="142"/>
      <c r="K9" s="53"/>
      <c r="L9" s="51"/>
      <c r="T9" s="20"/>
      <c r="U9" s="20"/>
      <c r="V9" s="20"/>
    </row>
    <row r="10" spans="1:22" ht="32.1" customHeight="1" thickBot="1" x14ac:dyDescent="0.3">
      <c r="A10" s="55"/>
      <c r="B10" s="73" t="s">
        <v>114</v>
      </c>
      <c r="C10" s="86" t="s">
        <v>120</v>
      </c>
      <c r="D10" s="54"/>
      <c r="E10" s="73" t="s">
        <v>114</v>
      </c>
      <c r="F10" s="86" t="s">
        <v>119</v>
      </c>
      <c r="G10" s="72" t="s">
        <v>118</v>
      </c>
      <c r="H10" s="72" t="s">
        <v>117</v>
      </c>
      <c r="I10" s="57"/>
      <c r="J10" s="142"/>
      <c r="K10" s="53"/>
      <c r="L10" s="51"/>
      <c r="T10" s="20"/>
      <c r="U10" s="20"/>
      <c r="V10" s="20"/>
    </row>
    <row r="11" spans="1:22" s="46" customFormat="1" ht="15.95" customHeight="1" x14ac:dyDescent="0.2">
      <c r="A11" s="67"/>
      <c r="B11" s="85" t="s">
        <v>139</v>
      </c>
      <c r="C11" s="68">
        <v>1</v>
      </c>
      <c r="D11" s="54"/>
      <c r="E11" s="81" t="str">
        <f t="shared" ref="E11:E20" si="0">IF(B11="","",B11)</f>
        <v>Midterm</v>
      </c>
      <c r="F11" s="80" t="str">
        <f t="shared" ref="F11:F20" si="1">IF( IF(E11&lt;&gt;"",COUNTIF($B$25:$B$94,E11),"") = 0,"", IF(E11&lt;&gt;"",COUNTIF($B$25:$B$94,E11),""))</f>
        <v/>
      </c>
      <c r="G11" s="79" t="str">
        <f t="shared" ref="G11:G20" si="2">IFERROR( IF(F11&lt;&gt;"",AVERAGEIFS($E$25:$E$94,$B$25:$B$94, E11),""),"")</f>
        <v/>
      </c>
      <c r="H11" s="79" t="str">
        <f t="shared" ref="H11:H20" si="3">IFERROR(G11*C11,"")</f>
        <v/>
      </c>
      <c r="I11" s="57"/>
      <c r="J11" s="142"/>
      <c r="K11" s="56"/>
      <c r="L11" s="19"/>
    </row>
    <row r="12" spans="1:22" s="20" customFormat="1" ht="15" customHeight="1" x14ac:dyDescent="0.2">
      <c r="A12" s="67"/>
      <c r="B12" s="83" t="s">
        <v>98</v>
      </c>
      <c r="C12" s="62">
        <v>0</v>
      </c>
      <c r="D12" s="54"/>
      <c r="E12" s="81" t="str">
        <f t="shared" si="0"/>
        <v>Final Exam</v>
      </c>
      <c r="F12" s="80" t="str">
        <f t="shared" si="1"/>
        <v/>
      </c>
      <c r="G12" s="79" t="str">
        <f t="shared" si="2"/>
        <v/>
      </c>
      <c r="H12" s="79" t="str">
        <f t="shared" si="3"/>
        <v/>
      </c>
      <c r="I12" s="57"/>
      <c r="J12" s="142"/>
      <c r="K12" s="56"/>
      <c r="L12" s="19"/>
    </row>
    <row r="13" spans="1:22" s="20" customFormat="1" ht="15.95" customHeight="1" x14ac:dyDescent="0.2">
      <c r="A13" s="67"/>
      <c r="B13" s="83" t="s">
        <v>96</v>
      </c>
      <c r="C13" s="62">
        <v>0</v>
      </c>
      <c r="D13" s="54"/>
      <c r="E13" s="81" t="str">
        <f t="shared" si="0"/>
        <v>Projects</v>
      </c>
      <c r="F13" s="80" t="str">
        <f t="shared" si="1"/>
        <v/>
      </c>
      <c r="G13" s="79" t="str">
        <f t="shared" si="2"/>
        <v/>
      </c>
      <c r="H13" s="79" t="str">
        <f t="shared" si="3"/>
        <v/>
      </c>
      <c r="I13" s="57"/>
      <c r="J13" s="142"/>
      <c r="K13" s="56"/>
      <c r="L13" s="19"/>
      <c r="M13" s="19"/>
    </row>
    <row r="14" spans="1:22" s="20" customFormat="1" ht="15.95" customHeight="1" x14ac:dyDescent="0.2">
      <c r="A14" s="67"/>
      <c r="B14" s="83" t="s">
        <v>101</v>
      </c>
      <c r="C14" s="62">
        <v>0</v>
      </c>
      <c r="D14" s="54"/>
      <c r="E14" s="81" t="str">
        <f t="shared" si="0"/>
        <v>Homework</v>
      </c>
      <c r="F14" s="80" t="str">
        <f t="shared" si="1"/>
        <v/>
      </c>
      <c r="G14" s="79" t="str">
        <f t="shared" si="2"/>
        <v/>
      </c>
      <c r="H14" s="79" t="str">
        <f t="shared" si="3"/>
        <v/>
      </c>
      <c r="I14" s="57"/>
      <c r="J14" s="142"/>
      <c r="K14" s="56"/>
      <c r="L14" s="19"/>
      <c r="M14" s="19"/>
    </row>
    <row r="15" spans="1:22" s="20" customFormat="1" ht="15.95" customHeight="1" x14ac:dyDescent="0.2">
      <c r="A15" s="67"/>
      <c r="B15" s="83" t="s">
        <v>107</v>
      </c>
      <c r="C15" s="62">
        <v>0</v>
      </c>
      <c r="D15" s="54"/>
      <c r="E15" s="81" t="str">
        <f t="shared" si="0"/>
        <v>Class Exercises</v>
      </c>
      <c r="F15" s="80" t="str">
        <f t="shared" si="1"/>
        <v/>
      </c>
      <c r="G15" s="79" t="str">
        <f t="shared" si="2"/>
        <v/>
      </c>
      <c r="H15" s="79" t="str">
        <f t="shared" si="3"/>
        <v/>
      </c>
      <c r="I15" s="57"/>
      <c r="J15" s="142"/>
      <c r="K15" s="56"/>
      <c r="L15" s="43"/>
      <c r="M15" s="43"/>
    </row>
    <row r="16" spans="1:22" s="20" customFormat="1" ht="15.95" customHeight="1" x14ac:dyDescent="0.2">
      <c r="A16" s="67"/>
      <c r="B16" s="83" t="s">
        <v>140</v>
      </c>
      <c r="C16" s="62">
        <v>0</v>
      </c>
      <c r="D16" s="54"/>
      <c r="E16" s="81" t="str">
        <f t="shared" si="0"/>
        <v>Other</v>
      </c>
      <c r="F16" s="80" t="str">
        <f t="shared" si="1"/>
        <v/>
      </c>
      <c r="G16" s="79" t="str">
        <f t="shared" si="2"/>
        <v/>
      </c>
      <c r="H16" s="79" t="str">
        <f t="shared" si="3"/>
        <v/>
      </c>
      <c r="I16" s="57"/>
      <c r="J16" s="57"/>
      <c r="K16" s="56"/>
      <c r="L16" s="51"/>
      <c r="M16" s="43"/>
    </row>
    <row r="17" spans="1:22" s="20" customFormat="1" ht="15.95" customHeight="1" x14ac:dyDescent="0.2">
      <c r="A17" s="67"/>
      <c r="B17" s="83"/>
      <c r="C17" s="62">
        <v>0</v>
      </c>
      <c r="D17" s="54"/>
      <c r="E17" s="81" t="str">
        <f t="shared" si="0"/>
        <v/>
      </c>
      <c r="F17" s="80" t="str">
        <f t="shared" si="1"/>
        <v/>
      </c>
      <c r="G17" s="79" t="str">
        <f t="shared" si="2"/>
        <v/>
      </c>
      <c r="H17" s="79" t="str">
        <f t="shared" si="3"/>
        <v/>
      </c>
      <c r="I17" s="57"/>
      <c r="J17" s="57"/>
      <c r="K17" s="56"/>
      <c r="L17" s="51"/>
      <c r="M17" s="43"/>
    </row>
    <row r="18" spans="1:22" s="20" customFormat="1" ht="15.95" customHeight="1" x14ac:dyDescent="0.2">
      <c r="A18" s="67"/>
      <c r="B18" s="83"/>
      <c r="C18" s="62">
        <v>0</v>
      </c>
      <c r="D18" s="54"/>
      <c r="E18" s="81" t="str">
        <f t="shared" si="0"/>
        <v/>
      </c>
      <c r="F18" s="80" t="str">
        <f t="shared" si="1"/>
        <v/>
      </c>
      <c r="G18" s="79" t="str">
        <f t="shared" si="2"/>
        <v/>
      </c>
      <c r="H18" s="79" t="str">
        <f t="shared" si="3"/>
        <v/>
      </c>
      <c r="I18" s="57"/>
      <c r="J18" s="57"/>
      <c r="K18" s="56"/>
      <c r="L18" s="51"/>
      <c r="M18" s="43"/>
    </row>
    <row r="19" spans="1:22" s="20" customFormat="1" ht="15.95" customHeight="1" x14ac:dyDescent="0.2">
      <c r="A19" s="67"/>
      <c r="B19" s="83"/>
      <c r="C19" s="62">
        <v>0</v>
      </c>
      <c r="D19" s="54"/>
      <c r="E19" s="81" t="str">
        <f t="shared" si="0"/>
        <v/>
      </c>
      <c r="F19" s="80" t="str">
        <f t="shared" si="1"/>
        <v/>
      </c>
      <c r="G19" s="79" t="str">
        <f t="shared" si="2"/>
        <v/>
      </c>
      <c r="H19" s="79" t="str">
        <f t="shared" si="3"/>
        <v/>
      </c>
      <c r="I19" s="57"/>
      <c r="J19" s="57"/>
      <c r="K19" s="56"/>
      <c r="L19" s="51"/>
      <c r="M19" s="43"/>
    </row>
    <row r="20" spans="1:22" s="20" customFormat="1" ht="15.95" customHeight="1" thickBot="1" x14ac:dyDescent="0.25">
      <c r="A20" s="67"/>
      <c r="B20" s="82"/>
      <c r="C20" s="58">
        <v>0</v>
      </c>
      <c r="D20" s="54"/>
      <c r="E20" s="81" t="str">
        <f t="shared" si="0"/>
        <v/>
      </c>
      <c r="F20" s="80" t="str">
        <f t="shared" si="1"/>
        <v/>
      </c>
      <c r="G20" s="79" t="str">
        <f t="shared" si="2"/>
        <v/>
      </c>
      <c r="H20" s="79" t="str">
        <f t="shared" si="3"/>
        <v/>
      </c>
      <c r="I20" s="57"/>
      <c r="J20" s="57"/>
      <c r="K20" s="56"/>
      <c r="L20" s="51"/>
      <c r="M20" s="43"/>
    </row>
    <row r="21" spans="1:22" s="20" customFormat="1" ht="15.95" customHeight="1" x14ac:dyDescent="0.2">
      <c r="A21" s="67"/>
      <c r="B21" s="78"/>
      <c r="C21" s="76">
        <f>SUM(C11:C20)</f>
        <v>1</v>
      </c>
      <c r="D21" s="54"/>
      <c r="E21" s="78"/>
      <c r="F21" s="77">
        <f>SUM(F11:F20)</f>
        <v>0</v>
      </c>
      <c r="G21" s="76"/>
      <c r="H21" s="76" t="str">
        <f>IFERROR( SUM(H11:H20) / SUMIFS(C11:C20,H11:H20,"&gt;-1"),"")</f>
        <v/>
      </c>
      <c r="I21" s="75" t="s">
        <v>116</v>
      </c>
      <c r="J21" s="57"/>
      <c r="K21" s="56"/>
      <c r="L21" s="51"/>
      <c r="M21" s="43"/>
    </row>
    <row r="22" spans="1:22" s="46" customFormat="1" ht="15.95" customHeight="1" x14ac:dyDescent="0.2">
      <c r="A22" s="67"/>
      <c r="B22" s="54"/>
      <c r="C22" s="54"/>
      <c r="D22" s="54"/>
      <c r="E22" s="54"/>
      <c r="F22" s="54"/>
      <c r="G22" s="57"/>
      <c r="H22" s="57"/>
      <c r="I22" s="57"/>
      <c r="J22" s="57"/>
      <c r="K22" s="56"/>
      <c r="L22" s="51"/>
      <c r="M22" s="43"/>
      <c r="N22" s="19"/>
      <c r="O22" s="19"/>
      <c r="U22" s="20"/>
      <c r="V22" s="20"/>
    </row>
    <row r="23" spans="1:22" s="46" customFormat="1" ht="15.95" customHeight="1" x14ac:dyDescent="0.2">
      <c r="A23" s="67"/>
      <c r="B23" s="133" t="s">
        <v>115</v>
      </c>
      <c r="C23" s="133"/>
      <c r="D23" s="133"/>
      <c r="E23" s="133"/>
      <c r="F23" s="54"/>
      <c r="G23" s="57"/>
      <c r="H23" s="57"/>
      <c r="I23" s="57"/>
      <c r="J23" s="57"/>
      <c r="K23" s="56"/>
      <c r="L23" s="51"/>
      <c r="M23" s="43"/>
      <c r="U23" s="20"/>
      <c r="V23" s="20"/>
    </row>
    <row r="24" spans="1:22" s="45" customFormat="1" ht="54" customHeight="1" thickBot="1" x14ac:dyDescent="0.25">
      <c r="A24" s="67"/>
      <c r="B24" s="73" t="s">
        <v>114</v>
      </c>
      <c r="C24" s="73" t="s">
        <v>113</v>
      </c>
      <c r="D24" s="72" t="s">
        <v>112</v>
      </c>
      <c r="E24" s="72" t="s">
        <v>111</v>
      </c>
      <c r="F24" s="57"/>
      <c r="G24" s="57"/>
      <c r="H24" s="57"/>
      <c r="I24" s="57"/>
      <c r="J24" s="57"/>
      <c r="K24" s="56"/>
      <c r="L24" s="51"/>
      <c r="M24" s="43"/>
      <c r="U24" s="20"/>
      <c r="V24" s="20"/>
    </row>
    <row r="25" spans="1:22" s="44" customFormat="1" ht="15.95" customHeight="1" x14ac:dyDescent="0.2">
      <c r="A25" s="67"/>
      <c r="B25" s="71"/>
      <c r="C25" s="70"/>
      <c r="D25" s="69"/>
      <c r="E25" s="68"/>
      <c r="F25" s="57"/>
      <c r="G25" s="57"/>
      <c r="H25" s="57"/>
      <c r="I25" s="57"/>
      <c r="J25" s="57"/>
      <c r="K25" s="56"/>
      <c r="L25" s="51"/>
      <c r="M25" s="43"/>
      <c r="U25" s="20"/>
      <c r="V25" s="20"/>
    </row>
    <row r="26" spans="1:22" s="45" customFormat="1" ht="15.95" customHeight="1" x14ac:dyDescent="0.2">
      <c r="A26" s="67"/>
      <c r="B26" s="65"/>
      <c r="C26" s="64"/>
      <c r="D26" s="63"/>
      <c r="E26" s="62"/>
      <c r="F26" s="57"/>
      <c r="G26" s="57"/>
      <c r="H26" s="57"/>
      <c r="I26" s="57"/>
      <c r="J26" s="57"/>
      <c r="K26" s="56"/>
      <c r="L26" s="51"/>
      <c r="M26" s="43"/>
      <c r="U26" s="20"/>
      <c r="V26" s="20"/>
    </row>
    <row r="27" spans="1:22" s="44" customFormat="1" ht="15.95" customHeight="1" x14ac:dyDescent="0.2">
      <c r="A27" s="67"/>
      <c r="B27" s="65"/>
      <c r="C27" s="64"/>
      <c r="D27" s="63"/>
      <c r="E27" s="62"/>
      <c r="F27" s="57"/>
      <c r="G27" s="57"/>
      <c r="H27" s="57"/>
      <c r="I27" s="57"/>
      <c r="J27" s="57"/>
      <c r="K27" s="56"/>
      <c r="L27" s="51"/>
      <c r="M27" s="43"/>
      <c r="U27" s="20"/>
      <c r="V27" s="20"/>
    </row>
    <row r="28" spans="1:22" ht="15.95" customHeight="1" x14ac:dyDescent="0.2">
      <c r="A28" s="67"/>
      <c r="B28" s="65"/>
      <c r="C28" s="64"/>
      <c r="D28" s="63"/>
      <c r="E28" s="62"/>
      <c r="F28" s="57"/>
      <c r="G28" s="57"/>
      <c r="H28" s="57"/>
      <c r="I28" s="57"/>
      <c r="J28" s="57"/>
      <c r="K28" s="56"/>
      <c r="L28" s="51"/>
      <c r="U28" s="20"/>
      <c r="V28" s="20"/>
    </row>
    <row r="29" spans="1:22" ht="15.95" customHeight="1" x14ac:dyDescent="0.2">
      <c r="A29" s="66"/>
      <c r="B29" s="65"/>
      <c r="C29" s="64"/>
      <c r="D29" s="63"/>
      <c r="E29" s="62"/>
      <c r="F29" s="57"/>
      <c r="G29" s="57"/>
      <c r="H29" s="57"/>
      <c r="I29" s="57"/>
      <c r="J29" s="57"/>
      <c r="K29" s="56"/>
      <c r="L29" s="51"/>
      <c r="U29" s="20"/>
      <c r="V29" s="20"/>
    </row>
    <row r="30" spans="1:22" ht="15.95" customHeight="1" x14ac:dyDescent="0.25">
      <c r="A30" s="55"/>
      <c r="B30" s="65"/>
      <c r="C30" s="64"/>
      <c r="D30" s="63"/>
      <c r="E30" s="62"/>
      <c r="F30" s="57"/>
      <c r="G30" s="57"/>
      <c r="H30" s="57"/>
      <c r="I30" s="57"/>
      <c r="J30" s="57"/>
      <c r="K30" s="56"/>
      <c r="L30" s="51"/>
      <c r="U30" s="20"/>
      <c r="V30" s="20"/>
    </row>
    <row r="31" spans="1:22" ht="15.95" customHeight="1" x14ac:dyDescent="0.25">
      <c r="A31" s="55"/>
      <c r="B31" s="65"/>
      <c r="C31" s="64"/>
      <c r="D31" s="63"/>
      <c r="E31" s="62"/>
      <c r="F31" s="57"/>
      <c r="G31" s="57"/>
      <c r="H31" s="57"/>
      <c r="I31" s="57"/>
      <c r="J31" s="57"/>
      <c r="K31" s="56"/>
      <c r="L31" s="51"/>
      <c r="U31" s="20"/>
      <c r="V31" s="20"/>
    </row>
    <row r="32" spans="1:22" ht="15.95" customHeight="1" x14ac:dyDescent="0.25">
      <c r="A32" s="55"/>
      <c r="B32" s="65"/>
      <c r="C32" s="64"/>
      <c r="D32" s="63"/>
      <c r="E32" s="62"/>
      <c r="F32" s="57"/>
      <c r="G32" s="57"/>
      <c r="H32" s="57"/>
      <c r="I32" s="57"/>
      <c r="J32" s="57"/>
      <c r="K32" s="56"/>
      <c r="L32" s="51"/>
      <c r="U32" s="20"/>
      <c r="V32" s="20"/>
    </row>
    <row r="33" spans="1:22" ht="15.95" customHeight="1" x14ac:dyDescent="0.25">
      <c r="A33" s="55"/>
      <c r="B33" s="65"/>
      <c r="C33" s="64"/>
      <c r="D33" s="63"/>
      <c r="E33" s="62"/>
      <c r="F33" s="57"/>
      <c r="G33" s="57"/>
      <c r="H33" s="57"/>
      <c r="I33" s="57"/>
      <c r="J33" s="57"/>
      <c r="K33" s="56"/>
      <c r="L33" s="51"/>
      <c r="U33" s="20"/>
      <c r="V33" s="20"/>
    </row>
    <row r="34" spans="1:22" ht="15.95" customHeight="1" x14ac:dyDescent="0.25">
      <c r="A34" s="55"/>
      <c r="B34" s="65"/>
      <c r="C34" s="64"/>
      <c r="D34" s="63"/>
      <c r="E34" s="62"/>
      <c r="F34" s="57"/>
      <c r="G34" s="57"/>
      <c r="H34" s="57"/>
      <c r="I34" s="57"/>
      <c r="J34" s="57"/>
      <c r="K34" s="56"/>
      <c r="L34" s="51"/>
      <c r="U34" s="20"/>
      <c r="V34" s="20"/>
    </row>
    <row r="35" spans="1:22" ht="15.95" customHeight="1" x14ac:dyDescent="0.25">
      <c r="A35" s="55"/>
      <c r="B35" s="65"/>
      <c r="C35" s="64"/>
      <c r="D35" s="63"/>
      <c r="E35" s="62"/>
      <c r="F35" s="57"/>
      <c r="G35" s="57"/>
      <c r="H35" s="57"/>
      <c r="I35" s="57"/>
      <c r="J35" s="57"/>
      <c r="K35" s="56"/>
      <c r="L35" s="51"/>
      <c r="U35" s="20"/>
      <c r="V35" s="20"/>
    </row>
    <row r="36" spans="1:22" ht="15.95" customHeight="1" x14ac:dyDescent="0.25">
      <c r="A36" s="55"/>
      <c r="B36" s="65"/>
      <c r="C36" s="64"/>
      <c r="D36" s="63"/>
      <c r="E36" s="62"/>
      <c r="F36" s="57"/>
      <c r="G36" s="57"/>
      <c r="H36" s="57"/>
      <c r="I36" s="57"/>
      <c r="J36" s="57"/>
      <c r="K36" s="56"/>
      <c r="L36" s="51"/>
      <c r="R36" s="20"/>
      <c r="S36" s="20"/>
      <c r="T36" s="20"/>
      <c r="U36" s="20"/>
      <c r="V36" s="20"/>
    </row>
    <row r="37" spans="1:22" s="44" customFormat="1" ht="15.95" customHeight="1" x14ac:dyDescent="0.2">
      <c r="A37" s="67"/>
      <c r="B37" s="65"/>
      <c r="C37" s="64"/>
      <c r="D37" s="63"/>
      <c r="E37" s="62"/>
      <c r="F37" s="57"/>
      <c r="G37" s="57"/>
      <c r="H37" s="57"/>
      <c r="I37" s="57"/>
      <c r="J37" s="57"/>
      <c r="K37" s="56"/>
      <c r="L37" s="51"/>
      <c r="M37" s="43"/>
      <c r="N37" s="19"/>
      <c r="O37" s="19"/>
      <c r="U37" s="20"/>
      <c r="V37" s="20"/>
    </row>
    <row r="38" spans="1:22" s="45" customFormat="1" ht="15.95" customHeight="1" x14ac:dyDescent="0.2">
      <c r="A38" s="67"/>
      <c r="B38" s="65"/>
      <c r="C38" s="64"/>
      <c r="D38" s="63"/>
      <c r="E38" s="62"/>
      <c r="F38" s="57"/>
      <c r="G38" s="57"/>
      <c r="H38" s="57"/>
      <c r="I38" s="57"/>
      <c r="J38" s="57"/>
      <c r="K38" s="56"/>
      <c r="L38" s="51"/>
      <c r="M38" s="43"/>
      <c r="N38" s="19"/>
      <c r="O38" s="19"/>
      <c r="U38" s="20"/>
      <c r="V38" s="20"/>
    </row>
    <row r="39" spans="1:22" s="44" customFormat="1" ht="15.95" customHeight="1" x14ac:dyDescent="0.2">
      <c r="A39" s="67"/>
      <c r="B39" s="65"/>
      <c r="C39" s="64"/>
      <c r="D39" s="63"/>
      <c r="E39" s="62"/>
      <c r="F39" s="57"/>
      <c r="G39" s="57"/>
      <c r="H39" s="57"/>
      <c r="I39" s="57"/>
      <c r="J39" s="57"/>
      <c r="K39" s="56"/>
      <c r="L39" s="51"/>
      <c r="M39" s="43"/>
      <c r="N39" s="19"/>
      <c r="O39" s="19"/>
      <c r="U39" s="20"/>
      <c r="V39" s="20"/>
    </row>
    <row r="40" spans="1:22" ht="15.95" customHeight="1" x14ac:dyDescent="0.2">
      <c r="A40" s="67"/>
      <c r="B40" s="65"/>
      <c r="C40" s="64"/>
      <c r="D40" s="63"/>
      <c r="E40" s="62"/>
      <c r="F40" s="57"/>
      <c r="G40" s="57"/>
      <c r="H40" s="57"/>
      <c r="I40" s="57"/>
      <c r="J40" s="57"/>
      <c r="K40" s="56"/>
      <c r="L40" s="51"/>
      <c r="U40" s="20"/>
      <c r="V40" s="20"/>
    </row>
    <row r="41" spans="1:22" ht="15.95" customHeight="1" x14ac:dyDescent="0.2">
      <c r="A41" s="66"/>
      <c r="B41" s="65"/>
      <c r="C41" s="64"/>
      <c r="D41" s="63"/>
      <c r="E41" s="62"/>
      <c r="F41" s="57"/>
      <c r="G41" s="57"/>
      <c r="H41" s="57"/>
      <c r="I41" s="57"/>
      <c r="J41" s="57"/>
      <c r="K41" s="56"/>
      <c r="L41" s="51"/>
      <c r="U41" s="20"/>
      <c r="V41" s="20"/>
    </row>
    <row r="42" spans="1:22" ht="15.95" customHeight="1" x14ac:dyDescent="0.25">
      <c r="A42" s="55"/>
      <c r="B42" s="65"/>
      <c r="C42" s="64"/>
      <c r="D42" s="63"/>
      <c r="E42" s="62"/>
      <c r="F42" s="57"/>
      <c r="G42" s="57"/>
      <c r="H42" s="57"/>
      <c r="I42" s="57"/>
      <c r="J42" s="57"/>
      <c r="K42" s="56"/>
      <c r="L42" s="51"/>
      <c r="U42" s="20"/>
      <c r="V42" s="20"/>
    </row>
    <row r="43" spans="1:22" ht="15.95" customHeight="1" x14ac:dyDescent="0.25">
      <c r="A43" s="55"/>
      <c r="B43" s="65"/>
      <c r="C43" s="64"/>
      <c r="D43" s="63"/>
      <c r="E43" s="62"/>
      <c r="F43" s="57"/>
      <c r="G43" s="57"/>
      <c r="H43" s="57"/>
      <c r="I43" s="57"/>
      <c r="J43" s="57"/>
      <c r="K43" s="56"/>
      <c r="L43" s="51"/>
      <c r="U43" s="20"/>
      <c r="V43" s="20"/>
    </row>
    <row r="44" spans="1:22" ht="15.95" customHeight="1" x14ac:dyDescent="0.25">
      <c r="A44" s="55"/>
      <c r="B44" s="65"/>
      <c r="C44" s="64"/>
      <c r="D44" s="63"/>
      <c r="E44" s="62"/>
      <c r="F44" s="57"/>
      <c r="G44" s="57"/>
      <c r="H44" s="57"/>
      <c r="I44" s="57"/>
      <c r="J44" s="57"/>
      <c r="K44" s="56"/>
      <c r="L44" s="51"/>
      <c r="U44" s="20"/>
      <c r="V44" s="20"/>
    </row>
    <row r="45" spans="1:22" ht="15.95" customHeight="1" x14ac:dyDescent="0.25">
      <c r="A45" s="55"/>
      <c r="B45" s="65"/>
      <c r="C45" s="64"/>
      <c r="D45" s="63"/>
      <c r="E45" s="62"/>
      <c r="F45" s="57"/>
      <c r="G45" s="57"/>
      <c r="H45" s="57"/>
      <c r="I45" s="57"/>
      <c r="J45" s="57"/>
      <c r="K45" s="56"/>
      <c r="L45" s="51"/>
      <c r="R45" s="20"/>
      <c r="S45" s="20"/>
      <c r="T45" s="20"/>
      <c r="U45" s="20"/>
      <c r="V45" s="20"/>
    </row>
    <row r="46" spans="1:22" s="44" customFormat="1" ht="15.95" customHeight="1" x14ac:dyDescent="0.2">
      <c r="A46" s="67"/>
      <c r="B46" s="65"/>
      <c r="C46" s="64"/>
      <c r="D46" s="63"/>
      <c r="E46" s="62"/>
      <c r="F46" s="57"/>
      <c r="G46" s="57"/>
      <c r="H46" s="57"/>
      <c r="I46" s="57"/>
      <c r="J46" s="57"/>
      <c r="K46" s="56"/>
      <c r="L46" s="51"/>
      <c r="M46" s="43"/>
      <c r="N46" s="19"/>
      <c r="O46" s="19"/>
      <c r="U46" s="20"/>
      <c r="V46" s="20"/>
    </row>
    <row r="47" spans="1:22" s="45" customFormat="1" ht="15.95" customHeight="1" x14ac:dyDescent="0.2">
      <c r="A47" s="67"/>
      <c r="B47" s="65"/>
      <c r="C47" s="64"/>
      <c r="D47" s="63"/>
      <c r="E47" s="62"/>
      <c r="F47" s="57"/>
      <c r="G47" s="57"/>
      <c r="H47" s="57"/>
      <c r="I47" s="57"/>
      <c r="J47" s="57"/>
      <c r="K47" s="56"/>
      <c r="L47" s="51"/>
      <c r="M47" s="43"/>
      <c r="N47" s="19"/>
      <c r="O47" s="19"/>
      <c r="U47" s="20"/>
      <c r="V47" s="20"/>
    </row>
    <row r="48" spans="1:22" s="44" customFormat="1" ht="15.95" customHeight="1" x14ac:dyDescent="0.2">
      <c r="A48" s="67"/>
      <c r="B48" s="65"/>
      <c r="C48" s="64"/>
      <c r="D48" s="63"/>
      <c r="E48" s="62"/>
      <c r="F48" s="57"/>
      <c r="G48" s="57"/>
      <c r="H48" s="57"/>
      <c r="I48" s="57"/>
      <c r="J48" s="57"/>
      <c r="K48" s="56"/>
      <c r="L48" s="51"/>
      <c r="M48" s="43"/>
      <c r="N48" s="19"/>
      <c r="O48" s="19"/>
      <c r="U48" s="20"/>
      <c r="V48" s="20"/>
    </row>
    <row r="49" spans="1:22" ht="15.95" customHeight="1" x14ac:dyDescent="0.2">
      <c r="A49" s="67"/>
      <c r="B49" s="65"/>
      <c r="C49" s="64"/>
      <c r="D49" s="63"/>
      <c r="E49" s="62"/>
      <c r="F49" s="57"/>
      <c r="G49" s="57"/>
      <c r="H49" s="57"/>
      <c r="I49" s="57"/>
      <c r="J49" s="57"/>
      <c r="K49" s="56"/>
      <c r="L49" s="51"/>
      <c r="U49" s="20"/>
      <c r="V49" s="20"/>
    </row>
    <row r="50" spans="1:22" ht="15.95" customHeight="1" x14ac:dyDescent="0.2">
      <c r="A50" s="66"/>
      <c r="B50" s="65"/>
      <c r="C50" s="64"/>
      <c r="D50" s="63"/>
      <c r="E50" s="62"/>
      <c r="F50" s="57"/>
      <c r="G50" s="57"/>
      <c r="H50" s="57"/>
      <c r="I50" s="57"/>
      <c r="J50" s="57"/>
      <c r="K50" s="56"/>
      <c r="L50" s="51"/>
      <c r="U50" s="20"/>
      <c r="V50" s="20"/>
    </row>
    <row r="51" spans="1:22" ht="15.95" customHeight="1" x14ac:dyDescent="0.25">
      <c r="A51" s="55"/>
      <c r="B51" s="65"/>
      <c r="C51" s="64"/>
      <c r="D51" s="63"/>
      <c r="E51" s="62"/>
      <c r="F51" s="57"/>
      <c r="G51" s="57"/>
      <c r="H51" s="57"/>
      <c r="I51" s="57"/>
      <c r="J51" s="57"/>
      <c r="K51" s="56"/>
      <c r="L51" s="51"/>
      <c r="R51" s="20"/>
      <c r="S51" s="20"/>
      <c r="T51" s="20"/>
      <c r="U51" s="20"/>
      <c r="V51" s="20"/>
    </row>
    <row r="52" spans="1:22" s="44" customFormat="1" ht="15.95" customHeight="1" x14ac:dyDescent="0.2">
      <c r="A52" s="67"/>
      <c r="B52" s="65"/>
      <c r="C52" s="64"/>
      <c r="D52" s="63"/>
      <c r="E52" s="62"/>
      <c r="F52" s="57"/>
      <c r="G52" s="57"/>
      <c r="H52" s="57"/>
      <c r="I52" s="57"/>
      <c r="J52" s="57"/>
      <c r="K52" s="56"/>
      <c r="L52" s="51"/>
      <c r="M52" s="43"/>
      <c r="N52" s="19"/>
      <c r="O52" s="19"/>
      <c r="U52" s="20"/>
      <c r="V52" s="20"/>
    </row>
    <row r="53" spans="1:22" s="45" customFormat="1" ht="15.95" customHeight="1" x14ac:dyDescent="0.2">
      <c r="A53" s="67"/>
      <c r="B53" s="65"/>
      <c r="C53" s="64"/>
      <c r="D53" s="63"/>
      <c r="E53" s="62"/>
      <c r="F53" s="57"/>
      <c r="G53" s="57"/>
      <c r="H53" s="57"/>
      <c r="I53" s="57"/>
      <c r="J53" s="57"/>
      <c r="K53" s="56"/>
      <c r="L53" s="51"/>
      <c r="M53" s="43"/>
      <c r="N53" s="19"/>
      <c r="O53" s="19"/>
      <c r="U53" s="20"/>
      <c r="V53" s="20"/>
    </row>
    <row r="54" spans="1:22" s="44" customFormat="1" ht="15.95" customHeight="1" x14ac:dyDescent="0.2">
      <c r="A54" s="67"/>
      <c r="B54" s="65"/>
      <c r="C54" s="64"/>
      <c r="D54" s="63"/>
      <c r="E54" s="62"/>
      <c r="F54" s="57"/>
      <c r="G54" s="57"/>
      <c r="H54" s="57"/>
      <c r="I54" s="57"/>
      <c r="J54" s="57"/>
      <c r="K54" s="56"/>
      <c r="L54" s="51"/>
      <c r="M54" s="43"/>
      <c r="N54" s="19"/>
      <c r="O54" s="19"/>
      <c r="U54" s="20"/>
      <c r="V54" s="20"/>
    </row>
    <row r="55" spans="1:22" ht="15.95" customHeight="1" x14ac:dyDescent="0.2">
      <c r="A55" s="67"/>
      <c r="B55" s="65"/>
      <c r="C55" s="64"/>
      <c r="D55" s="63"/>
      <c r="E55" s="62"/>
      <c r="F55" s="57"/>
      <c r="G55" s="57"/>
      <c r="H55" s="57"/>
      <c r="I55" s="57"/>
      <c r="J55" s="57"/>
      <c r="K55" s="56"/>
      <c r="L55" s="51"/>
      <c r="U55" s="20"/>
      <c r="V55" s="20"/>
    </row>
    <row r="56" spans="1:22" ht="15.95" customHeight="1" x14ac:dyDescent="0.2">
      <c r="A56" s="66"/>
      <c r="B56" s="65"/>
      <c r="C56" s="64"/>
      <c r="D56" s="63"/>
      <c r="E56" s="62"/>
      <c r="F56" s="57"/>
      <c r="G56" s="57"/>
      <c r="H56" s="57"/>
      <c r="I56" s="57"/>
      <c r="J56" s="57"/>
      <c r="K56" s="56"/>
      <c r="L56" s="51"/>
      <c r="U56" s="20"/>
      <c r="V56" s="20"/>
    </row>
    <row r="57" spans="1:22" ht="15.95" customHeight="1" x14ac:dyDescent="0.25">
      <c r="A57" s="55"/>
      <c r="B57" s="65"/>
      <c r="C57" s="64"/>
      <c r="D57" s="63"/>
      <c r="E57" s="62"/>
      <c r="F57" s="57"/>
      <c r="G57" s="57"/>
      <c r="H57" s="57"/>
      <c r="I57" s="57"/>
      <c r="J57" s="57"/>
      <c r="K57" s="56"/>
      <c r="L57" s="51"/>
      <c r="U57" s="20"/>
      <c r="V57" s="20"/>
    </row>
    <row r="58" spans="1:22" ht="15.95" customHeight="1" x14ac:dyDescent="0.25">
      <c r="A58" s="55"/>
      <c r="B58" s="65"/>
      <c r="C58" s="64"/>
      <c r="D58" s="63"/>
      <c r="E58" s="62"/>
      <c r="F58" s="57"/>
      <c r="G58" s="57"/>
      <c r="H58" s="57"/>
      <c r="I58" s="57"/>
      <c r="J58" s="57"/>
      <c r="K58" s="56"/>
      <c r="L58" s="51"/>
      <c r="U58" s="20"/>
      <c r="V58" s="20"/>
    </row>
    <row r="59" spans="1:22" ht="15.95" customHeight="1" x14ac:dyDescent="0.25">
      <c r="A59" s="55"/>
      <c r="B59" s="65"/>
      <c r="C59" s="64"/>
      <c r="D59" s="63"/>
      <c r="E59" s="62"/>
      <c r="F59" s="57"/>
      <c r="G59" s="57"/>
      <c r="H59" s="57"/>
      <c r="I59" s="57"/>
      <c r="J59" s="57"/>
      <c r="K59" s="56"/>
      <c r="L59" s="51"/>
      <c r="U59" s="20"/>
      <c r="V59" s="20"/>
    </row>
    <row r="60" spans="1:22" ht="15.95" customHeight="1" x14ac:dyDescent="0.25">
      <c r="A60" s="55"/>
      <c r="B60" s="65"/>
      <c r="C60" s="64"/>
      <c r="D60" s="63"/>
      <c r="E60" s="62"/>
      <c r="F60" s="57"/>
      <c r="G60" s="57"/>
      <c r="H60" s="57"/>
      <c r="I60" s="57"/>
      <c r="J60" s="57"/>
      <c r="K60" s="56"/>
      <c r="L60" s="51"/>
      <c r="R60" s="20"/>
      <c r="S60" s="20"/>
      <c r="T60" s="20"/>
      <c r="U60" s="20"/>
      <c r="V60" s="20"/>
    </row>
    <row r="61" spans="1:22" s="44" customFormat="1" ht="15.95" customHeight="1" x14ac:dyDescent="0.2">
      <c r="A61" s="67"/>
      <c r="B61" s="65"/>
      <c r="C61" s="64"/>
      <c r="D61" s="63"/>
      <c r="E61" s="62"/>
      <c r="F61" s="57"/>
      <c r="G61" s="57"/>
      <c r="H61" s="57"/>
      <c r="I61" s="57"/>
      <c r="J61" s="57"/>
      <c r="K61" s="56"/>
      <c r="L61" s="51"/>
      <c r="M61" s="43"/>
      <c r="N61" s="19"/>
      <c r="O61" s="19"/>
      <c r="U61" s="20"/>
      <c r="V61" s="20"/>
    </row>
    <row r="62" spans="1:22" s="45" customFormat="1" ht="15.95" customHeight="1" x14ac:dyDescent="0.2">
      <c r="A62" s="67"/>
      <c r="B62" s="65"/>
      <c r="C62" s="64"/>
      <c r="D62" s="63"/>
      <c r="E62" s="62"/>
      <c r="F62" s="57"/>
      <c r="G62" s="57"/>
      <c r="H62" s="57"/>
      <c r="I62" s="57"/>
      <c r="J62" s="57"/>
      <c r="K62" s="56"/>
      <c r="L62" s="51"/>
      <c r="M62" s="43"/>
      <c r="N62" s="19"/>
      <c r="O62" s="19"/>
      <c r="U62" s="20"/>
      <c r="V62" s="20"/>
    </row>
    <row r="63" spans="1:22" s="44" customFormat="1" ht="15.95" customHeight="1" x14ac:dyDescent="0.2">
      <c r="A63" s="67"/>
      <c r="B63" s="65"/>
      <c r="C63" s="64"/>
      <c r="D63" s="63"/>
      <c r="E63" s="62"/>
      <c r="F63" s="57"/>
      <c r="G63" s="57"/>
      <c r="H63" s="57"/>
      <c r="I63" s="57"/>
      <c r="J63" s="57"/>
      <c r="K63" s="56"/>
      <c r="L63" s="51"/>
      <c r="M63" s="43"/>
      <c r="N63" s="19"/>
      <c r="O63" s="19"/>
      <c r="U63" s="20"/>
      <c r="V63" s="20"/>
    </row>
    <row r="64" spans="1:22" s="45" customFormat="1" ht="15.95" customHeight="1" x14ac:dyDescent="0.2">
      <c r="A64" s="67"/>
      <c r="B64" s="65"/>
      <c r="C64" s="64"/>
      <c r="D64" s="63"/>
      <c r="E64" s="62"/>
      <c r="F64" s="57"/>
      <c r="G64" s="57"/>
      <c r="H64" s="57"/>
      <c r="I64" s="57"/>
      <c r="J64" s="57"/>
      <c r="K64" s="56"/>
      <c r="L64" s="51"/>
      <c r="M64" s="43"/>
      <c r="N64" s="19"/>
      <c r="O64" s="19"/>
      <c r="U64" s="20"/>
      <c r="V64" s="20"/>
    </row>
    <row r="65" spans="1:22" s="44" customFormat="1" ht="15.95" customHeight="1" x14ac:dyDescent="0.2">
      <c r="A65" s="67"/>
      <c r="B65" s="65"/>
      <c r="C65" s="64"/>
      <c r="D65" s="63"/>
      <c r="E65" s="62"/>
      <c r="F65" s="57"/>
      <c r="G65" s="57"/>
      <c r="H65" s="57"/>
      <c r="I65" s="57"/>
      <c r="J65" s="57"/>
      <c r="K65" s="56"/>
      <c r="L65" s="51"/>
      <c r="M65" s="43"/>
      <c r="N65" s="19"/>
      <c r="O65" s="19"/>
      <c r="U65" s="20"/>
      <c r="V65" s="20"/>
    </row>
    <row r="66" spans="1:22" ht="15.95" customHeight="1" x14ac:dyDescent="0.2">
      <c r="A66" s="67"/>
      <c r="B66" s="65"/>
      <c r="C66" s="64"/>
      <c r="D66" s="63"/>
      <c r="E66" s="62"/>
      <c r="F66" s="57"/>
      <c r="G66" s="57"/>
      <c r="H66" s="57"/>
      <c r="I66" s="57"/>
      <c r="J66" s="57"/>
      <c r="K66" s="56"/>
      <c r="L66" s="51"/>
      <c r="U66" s="20"/>
      <c r="V66" s="20"/>
    </row>
    <row r="67" spans="1:22" ht="15.95" customHeight="1" x14ac:dyDescent="0.2">
      <c r="A67" s="66"/>
      <c r="B67" s="65"/>
      <c r="C67" s="64"/>
      <c r="D67" s="63"/>
      <c r="E67" s="62"/>
      <c r="F67" s="57"/>
      <c r="G67" s="57"/>
      <c r="H67" s="57"/>
      <c r="I67" s="57"/>
      <c r="J67" s="57"/>
      <c r="K67" s="56"/>
      <c r="L67" s="51"/>
      <c r="U67" s="20"/>
      <c r="V67" s="20"/>
    </row>
    <row r="68" spans="1:22" ht="15.95" customHeight="1" x14ac:dyDescent="0.25">
      <c r="A68" s="55"/>
      <c r="B68" s="65"/>
      <c r="C68" s="64"/>
      <c r="D68" s="63"/>
      <c r="E68" s="62"/>
      <c r="F68" s="57"/>
      <c r="G68" s="57"/>
      <c r="H68" s="57"/>
      <c r="I68" s="57"/>
      <c r="J68" s="57"/>
      <c r="K68" s="56"/>
      <c r="L68" s="51"/>
      <c r="U68" s="20"/>
      <c r="V68" s="20"/>
    </row>
    <row r="69" spans="1:22" ht="15.95" customHeight="1" x14ac:dyDescent="0.25">
      <c r="A69" s="55"/>
      <c r="B69" s="65"/>
      <c r="C69" s="64"/>
      <c r="D69" s="63"/>
      <c r="E69" s="62"/>
      <c r="F69" s="57"/>
      <c r="G69" s="57"/>
      <c r="H69" s="57"/>
      <c r="I69" s="57"/>
      <c r="J69" s="57"/>
      <c r="K69" s="56"/>
      <c r="L69" s="51"/>
      <c r="U69" s="20"/>
      <c r="V69" s="20"/>
    </row>
    <row r="70" spans="1:22" ht="15.95" customHeight="1" x14ac:dyDescent="0.25">
      <c r="A70" s="55"/>
      <c r="B70" s="65"/>
      <c r="C70" s="64"/>
      <c r="D70" s="63"/>
      <c r="E70" s="62"/>
      <c r="F70" s="57"/>
      <c r="G70" s="57"/>
      <c r="H70" s="57"/>
      <c r="I70" s="57"/>
      <c r="J70" s="57"/>
      <c r="K70" s="56"/>
      <c r="L70" s="51"/>
      <c r="U70" s="20"/>
      <c r="V70" s="20"/>
    </row>
    <row r="71" spans="1:22" ht="15.95" customHeight="1" x14ac:dyDescent="0.25">
      <c r="A71" s="55"/>
      <c r="B71" s="65"/>
      <c r="C71" s="64"/>
      <c r="D71" s="63"/>
      <c r="E71" s="62"/>
      <c r="F71" s="57"/>
      <c r="G71" s="57"/>
      <c r="H71" s="57"/>
      <c r="I71" s="57"/>
      <c r="J71" s="57"/>
      <c r="K71" s="56"/>
      <c r="L71" s="51"/>
      <c r="R71" s="20"/>
      <c r="S71" s="20"/>
      <c r="T71" s="20"/>
      <c r="U71" s="20"/>
      <c r="V71" s="20"/>
    </row>
    <row r="72" spans="1:22" s="44" customFormat="1" ht="15.95" customHeight="1" x14ac:dyDescent="0.2">
      <c r="A72" s="67"/>
      <c r="B72" s="65"/>
      <c r="C72" s="64"/>
      <c r="D72" s="63"/>
      <c r="E72" s="62"/>
      <c r="F72" s="57"/>
      <c r="G72" s="57"/>
      <c r="H72" s="57"/>
      <c r="I72" s="57"/>
      <c r="J72" s="57"/>
      <c r="K72" s="56"/>
      <c r="L72" s="51"/>
      <c r="M72" s="43"/>
      <c r="N72" s="19"/>
      <c r="O72" s="19"/>
      <c r="U72" s="20"/>
      <c r="V72" s="20"/>
    </row>
    <row r="73" spans="1:22" s="45" customFormat="1" ht="15.95" customHeight="1" x14ac:dyDescent="0.2">
      <c r="A73" s="67"/>
      <c r="B73" s="65"/>
      <c r="C73" s="64"/>
      <c r="D73" s="63"/>
      <c r="E73" s="62"/>
      <c r="F73" s="57"/>
      <c r="G73" s="57"/>
      <c r="H73" s="57"/>
      <c r="I73" s="57"/>
      <c r="J73" s="57"/>
      <c r="K73" s="56"/>
      <c r="L73" s="51"/>
      <c r="M73" s="43"/>
      <c r="N73" s="19"/>
      <c r="O73" s="19"/>
      <c r="U73" s="20"/>
      <c r="V73" s="20"/>
    </row>
    <row r="74" spans="1:22" s="44" customFormat="1" ht="15.95" customHeight="1" x14ac:dyDescent="0.2">
      <c r="A74" s="67"/>
      <c r="B74" s="65"/>
      <c r="C74" s="64"/>
      <c r="D74" s="63"/>
      <c r="E74" s="62"/>
      <c r="F74" s="57"/>
      <c r="G74" s="57"/>
      <c r="H74" s="57"/>
      <c r="I74" s="57"/>
      <c r="J74" s="57"/>
      <c r="K74" s="56"/>
      <c r="L74" s="51"/>
      <c r="M74" s="43"/>
      <c r="N74" s="19"/>
      <c r="O74" s="19"/>
      <c r="U74" s="20"/>
      <c r="V74" s="20"/>
    </row>
    <row r="75" spans="1:22" ht="15.95" customHeight="1" x14ac:dyDescent="0.2">
      <c r="A75" s="67"/>
      <c r="B75" s="65"/>
      <c r="C75" s="64"/>
      <c r="D75" s="63"/>
      <c r="E75" s="62"/>
      <c r="F75" s="57"/>
      <c r="G75" s="57"/>
      <c r="H75" s="57"/>
      <c r="I75" s="57"/>
      <c r="J75" s="57"/>
      <c r="K75" s="56"/>
      <c r="L75" s="51"/>
      <c r="U75" s="20"/>
      <c r="V75" s="20"/>
    </row>
    <row r="76" spans="1:22" ht="15.95" customHeight="1" x14ac:dyDescent="0.2">
      <c r="A76" s="66"/>
      <c r="B76" s="65"/>
      <c r="C76" s="64"/>
      <c r="D76" s="63"/>
      <c r="E76" s="62"/>
      <c r="F76" s="57"/>
      <c r="G76" s="57"/>
      <c r="H76" s="57"/>
      <c r="I76" s="57"/>
      <c r="J76" s="57"/>
      <c r="K76" s="56"/>
      <c r="L76" s="51"/>
      <c r="U76" s="20"/>
      <c r="V76" s="20"/>
    </row>
    <row r="77" spans="1:22" ht="15.95" customHeight="1" x14ac:dyDescent="0.25">
      <c r="A77" s="55"/>
      <c r="B77" s="65"/>
      <c r="C77" s="64"/>
      <c r="D77" s="63"/>
      <c r="E77" s="62"/>
      <c r="F77" s="57"/>
      <c r="G77" s="57"/>
      <c r="H77" s="57"/>
      <c r="I77" s="57"/>
      <c r="J77" s="57"/>
      <c r="K77" s="56"/>
      <c r="L77" s="51"/>
      <c r="R77" s="20"/>
      <c r="S77" s="20"/>
      <c r="T77" s="20"/>
      <c r="U77" s="20"/>
      <c r="V77" s="20"/>
    </row>
    <row r="78" spans="1:22" s="44" customFormat="1" ht="15.95" customHeight="1" x14ac:dyDescent="0.2">
      <c r="A78" s="67"/>
      <c r="B78" s="65"/>
      <c r="C78" s="64"/>
      <c r="D78" s="63"/>
      <c r="E78" s="62"/>
      <c r="F78" s="57"/>
      <c r="G78" s="57"/>
      <c r="H78" s="57"/>
      <c r="I78" s="57"/>
      <c r="J78" s="57"/>
      <c r="K78" s="56"/>
      <c r="L78" s="51"/>
      <c r="M78" s="43"/>
      <c r="N78" s="19"/>
      <c r="O78" s="19"/>
      <c r="U78" s="20"/>
      <c r="V78" s="20"/>
    </row>
    <row r="79" spans="1:22" s="45" customFormat="1" ht="15.95" customHeight="1" x14ac:dyDescent="0.2">
      <c r="A79" s="67"/>
      <c r="B79" s="65"/>
      <c r="C79" s="64"/>
      <c r="D79" s="63"/>
      <c r="E79" s="62"/>
      <c r="F79" s="57"/>
      <c r="G79" s="57"/>
      <c r="H79" s="57"/>
      <c r="I79" s="57"/>
      <c r="J79" s="57"/>
      <c r="K79" s="56"/>
      <c r="L79" s="51"/>
      <c r="M79" s="43"/>
      <c r="N79" s="19"/>
      <c r="O79" s="19"/>
      <c r="U79" s="20"/>
      <c r="V79" s="20"/>
    </row>
    <row r="80" spans="1:22" s="44" customFormat="1" ht="15.95" customHeight="1" x14ac:dyDescent="0.2">
      <c r="A80" s="67"/>
      <c r="B80" s="65"/>
      <c r="C80" s="64"/>
      <c r="D80" s="63"/>
      <c r="E80" s="62"/>
      <c r="F80" s="57"/>
      <c r="G80" s="57"/>
      <c r="H80" s="57"/>
      <c r="I80" s="57"/>
      <c r="J80" s="57"/>
      <c r="K80" s="56"/>
      <c r="L80" s="51"/>
      <c r="M80" s="43"/>
      <c r="N80" s="19"/>
      <c r="O80" s="19"/>
      <c r="U80" s="20"/>
      <c r="V80" s="20"/>
    </row>
    <row r="81" spans="1:22" ht="15.95" customHeight="1" x14ac:dyDescent="0.2">
      <c r="A81" s="67"/>
      <c r="B81" s="65"/>
      <c r="C81" s="64"/>
      <c r="D81" s="63"/>
      <c r="E81" s="62"/>
      <c r="F81" s="57"/>
      <c r="G81" s="57"/>
      <c r="H81" s="57"/>
      <c r="I81" s="57"/>
      <c r="J81" s="57"/>
      <c r="K81" s="56"/>
      <c r="L81" s="51"/>
      <c r="U81" s="20"/>
      <c r="V81" s="20"/>
    </row>
    <row r="82" spans="1:22" ht="15.95" customHeight="1" x14ac:dyDescent="0.2">
      <c r="A82" s="66"/>
      <c r="B82" s="65"/>
      <c r="C82" s="64"/>
      <c r="D82" s="63"/>
      <c r="E82" s="62"/>
      <c r="F82" s="57"/>
      <c r="G82" s="57"/>
      <c r="H82" s="57"/>
      <c r="I82" s="57"/>
      <c r="J82" s="57"/>
      <c r="K82" s="56"/>
      <c r="L82" s="51"/>
      <c r="U82" s="20"/>
      <c r="V82" s="20"/>
    </row>
    <row r="83" spans="1:22" ht="15.95" customHeight="1" x14ac:dyDescent="0.25">
      <c r="A83" s="55"/>
      <c r="B83" s="65"/>
      <c r="C83" s="64"/>
      <c r="D83" s="63"/>
      <c r="E83" s="62"/>
      <c r="F83" s="57"/>
      <c r="G83" s="57"/>
      <c r="H83" s="57"/>
      <c r="I83" s="57"/>
      <c r="J83" s="57"/>
      <c r="K83" s="56"/>
      <c r="L83" s="51"/>
      <c r="U83" s="20"/>
      <c r="V83" s="20"/>
    </row>
    <row r="84" spans="1:22" ht="15.95" customHeight="1" x14ac:dyDescent="0.25">
      <c r="A84" s="55"/>
      <c r="B84" s="65"/>
      <c r="C84" s="64"/>
      <c r="D84" s="63"/>
      <c r="E84" s="62"/>
      <c r="F84" s="57"/>
      <c r="G84" s="57"/>
      <c r="H84" s="57"/>
      <c r="I84" s="57"/>
      <c r="J84" s="57"/>
      <c r="K84" s="56"/>
      <c r="L84" s="51"/>
      <c r="U84" s="20"/>
      <c r="V84" s="20"/>
    </row>
    <row r="85" spans="1:22" ht="15.95" customHeight="1" x14ac:dyDescent="0.25">
      <c r="A85" s="55"/>
      <c r="B85" s="65"/>
      <c r="C85" s="64"/>
      <c r="D85" s="63"/>
      <c r="E85" s="62"/>
      <c r="F85" s="57"/>
      <c r="G85" s="57"/>
      <c r="H85" s="57"/>
      <c r="I85" s="57"/>
      <c r="J85" s="57"/>
      <c r="K85" s="56"/>
      <c r="L85" s="51"/>
      <c r="U85" s="20"/>
      <c r="V85" s="20"/>
    </row>
    <row r="86" spans="1:22" ht="15.95" customHeight="1" x14ac:dyDescent="0.25">
      <c r="A86" s="55"/>
      <c r="B86" s="65"/>
      <c r="C86" s="64"/>
      <c r="D86" s="63"/>
      <c r="E86" s="62"/>
      <c r="F86" s="57"/>
      <c r="G86" s="57"/>
      <c r="H86" s="57"/>
      <c r="I86" s="57"/>
      <c r="J86" s="57"/>
      <c r="K86" s="56"/>
      <c r="L86" s="51"/>
      <c r="R86" s="20"/>
      <c r="S86" s="20"/>
      <c r="T86" s="20"/>
      <c r="U86" s="20"/>
      <c r="V86" s="20"/>
    </row>
    <row r="87" spans="1:22" s="44" customFormat="1" ht="15.95" customHeight="1" x14ac:dyDescent="0.2">
      <c r="A87" s="67"/>
      <c r="B87" s="65"/>
      <c r="C87" s="64"/>
      <c r="D87" s="63"/>
      <c r="E87" s="62"/>
      <c r="F87" s="57"/>
      <c r="G87" s="57"/>
      <c r="H87" s="57"/>
      <c r="I87" s="57"/>
      <c r="J87" s="57"/>
      <c r="K87" s="56"/>
      <c r="L87" s="51"/>
      <c r="M87" s="43"/>
      <c r="N87" s="19"/>
      <c r="O87" s="19"/>
      <c r="U87" s="20"/>
      <c r="V87" s="20"/>
    </row>
    <row r="88" spans="1:22" s="45" customFormat="1" ht="15.95" customHeight="1" x14ac:dyDescent="0.2">
      <c r="A88" s="67"/>
      <c r="B88" s="65"/>
      <c r="C88" s="64"/>
      <c r="D88" s="63"/>
      <c r="E88" s="62"/>
      <c r="F88" s="57"/>
      <c r="G88" s="57"/>
      <c r="H88" s="57"/>
      <c r="I88" s="57"/>
      <c r="J88" s="57"/>
      <c r="K88" s="56"/>
      <c r="L88" s="51"/>
      <c r="M88" s="43"/>
      <c r="N88" s="19"/>
      <c r="O88" s="19"/>
      <c r="U88" s="20"/>
      <c r="V88" s="20"/>
    </row>
    <row r="89" spans="1:22" s="44" customFormat="1" ht="15.95" customHeight="1" x14ac:dyDescent="0.2">
      <c r="A89" s="67"/>
      <c r="B89" s="65"/>
      <c r="C89" s="64"/>
      <c r="D89" s="63"/>
      <c r="E89" s="62"/>
      <c r="F89" s="57"/>
      <c r="G89" s="57"/>
      <c r="H89" s="57"/>
      <c r="I89" s="57"/>
      <c r="J89" s="57"/>
      <c r="K89" s="56"/>
      <c r="L89" s="51"/>
      <c r="M89" s="43"/>
      <c r="N89" s="19"/>
      <c r="O89" s="19"/>
      <c r="U89" s="20"/>
      <c r="V89" s="20"/>
    </row>
    <row r="90" spans="1:22" ht="15.95" customHeight="1" x14ac:dyDescent="0.2">
      <c r="A90" s="67"/>
      <c r="B90" s="65"/>
      <c r="C90" s="64"/>
      <c r="D90" s="63"/>
      <c r="E90" s="62"/>
      <c r="F90" s="57"/>
      <c r="G90" s="57"/>
      <c r="H90" s="57"/>
      <c r="I90" s="57"/>
      <c r="J90" s="57"/>
      <c r="K90" s="56"/>
      <c r="L90" s="51"/>
      <c r="U90" s="20"/>
      <c r="V90" s="20"/>
    </row>
    <row r="91" spans="1:22" ht="15.95" customHeight="1" x14ac:dyDescent="0.2">
      <c r="A91" s="66"/>
      <c r="B91" s="65"/>
      <c r="C91" s="64"/>
      <c r="D91" s="63"/>
      <c r="E91" s="62"/>
      <c r="F91" s="57"/>
      <c r="G91" s="57"/>
      <c r="H91" s="57"/>
      <c r="I91" s="57"/>
      <c r="J91" s="57"/>
      <c r="K91" s="56"/>
      <c r="L91" s="51"/>
      <c r="U91" s="20"/>
      <c r="V91" s="20"/>
    </row>
    <row r="92" spans="1:22" ht="15.95" customHeight="1" x14ac:dyDescent="0.25">
      <c r="A92" s="55"/>
      <c r="B92" s="65"/>
      <c r="C92" s="64"/>
      <c r="D92" s="63"/>
      <c r="E92" s="62"/>
      <c r="F92" s="57"/>
      <c r="G92" s="57"/>
      <c r="H92" s="57"/>
      <c r="I92" s="57"/>
      <c r="J92" s="57"/>
      <c r="K92" s="56"/>
      <c r="L92" s="51"/>
      <c r="U92" s="20"/>
      <c r="V92" s="20"/>
    </row>
    <row r="93" spans="1:22" ht="15.95" customHeight="1" x14ac:dyDescent="0.25">
      <c r="A93" s="55"/>
      <c r="B93" s="65"/>
      <c r="C93" s="64"/>
      <c r="D93" s="63"/>
      <c r="E93" s="62"/>
      <c r="F93" s="57"/>
      <c r="G93" s="57"/>
      <c r="H93" s="57"/>
      <c r="I93" s="57"/>
      <c r="J93" s="57"/>
      <c r="K93" s="56"/>
      <c r="L93" s="51"/>
      <c r="U93" s="20"/>
      <c r="V93" s="20"/>
    </row>
    <row r="94" spans="1:22" ht="15.95" customHeight="1" thickBot="1" x14ac:dyDescent="0.3">
      <c r="A94" s="55"/>
      <c r="B94" s="61"/>
      <c r="C94" s="60"/>
      <c r="D94" s="59"/>
      <c r="E94" s="58"/>
      <c r="F94" s="57"/>
      <c r="G94" s="57"/>
      <c r="H94" s="57"/>
      <c r="I94" s="57"/>
      <c r="J94" s="57"/>
      <c r="K94" s="56"/>
      <c r="L94" s="51"/>
      <c r="U94" s="20"/>
      <c r="V94" s="20"/>
    </row>
    <row r="95" spans="1:22" ht="15.95" customHeight="1" x14ac:dyDescent="0.25">
      <c r="A95" s="55"/>
      <c r="B95" s="54"/>
      <c r="C95" s="54"/>
      <c r="D95" s="54"/>
      <c r="E95" s="54"/>
      <c r="F95" s="54"/>
      <c r="G95" s="57"/>
      <c r="H95" s="57"/>
      <c r="I95" s="57"/>
      <c r="J95" s="57"/>
      <c r="K95" s="56"/>
      <c r="L95" s="51"/>
      <c r="U95" s="20"/>
      <c r="V95" s="20"/>
    </row>
    <row r="96" spans="1:22" ht="15.95" customHeight="1" x14ac:dyDescent="0.25">
      <c r="A96" s="55"/>
      <c r="B96" s="54"/>
      <c r="C96" s="54"/>
      <c r="D96" s="54"/>
      <c r="E96" s="54"/>
      <c r="F96" s="54"/>
      <c r="G96" s="57"/>
      <c r="H96" s="57"/>
      <c r="I96" s="57"/>
      <c r="J96" s="57"/>
      <c r="K96" s="56"/>
      <c r="L96" s="51"/>
      <c r="U96" s="20"/>
      <c r="V96" s="20"/>
    </row>
    <row r="97" spans="1:22" ht="15" x14ac:dyDescent="0.25">
      <c r="A97" s="111"/>
      <c r="B97" s="112"/>
      <c r="C97" s="112"/>
      <c r="D97" s="112"/>
      <c r="E97" s="112"/>
      <c r="F97" s="112"/>
      <c r="G97" s="112"/>
      <c r="H97" s="112"/>
      <c r="I97" s="112"/>
      <c r="J97" s="112"/>
      <c r="K97" s="113"/>
      <c r="L97" s="51"/>
      <c r="M97" s="19"/>
      <c r="O97" s="20"/>
      <c r="R97" s="20"/>
      <c r="S97" s="20"/>
      <c r="T97" s="20"/>
      <c r="U97" s="20"/>
      <c r="V97" s="20"/>
    </row>
    <row r="98" spans="1:22" ht="15" customHeight="1" x14ac:dyDescent="0.2">
      <c r="B98" s="47"/>
      <c r="C98" s="47"/>
      <c r="D98" s="47"/>
      <c r="E98" s="47"/>
      <c r="F98" s="48"/>
      <c r="G98" s="47"/>
      <c r="H98" s="47"/>
      <c r="I98" s="47"/>
      <c r="J98" s="47"/>
      <c r="K98" s="47"/>
      <c r="T98" s="20"/>
      <c r="U98" s="20"/>
      <c r="V98" s="20"/>
    </row>
    <row r="99" spans="1:22" ht="15" customHeight="1" x14ac:dyDescent="0.2">
      <c r="B99" s="47"/>
      <c r="C99" s="47"/>
      <c r="D99" s="47"/>
      <c r="E99" s="47"/>
      <c r="F99" s="47"/>
      <c r="G99" s="47"/>
      <c r="H99" s="47"/>
      <c r="I99" s="47"/>
      <c r="J99" s="47"/>
      <c r="K99" s="47"/>
    </row>
    <row r="100" spans="1:22" ht="15" customHeight="1" x14ac:dyDescent="0.2"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51"/>
      <c r="M100" s="20"/>
      <c r="N100" s="20"/>
      <c r="O100" s="20"/>
    </row>
    <row r="101" spans="1:22" x14ac:dyDescent="0.2">
      <c r="B101" s="47"/>
      <c r="C101" s="47"/>
      <c r="D101" s="48"/>
      <c r="E101" s="48"/>
      <c r="F101" s="47"/>
      <c r="G101" s="47"/>
      <c r="H101" s="47"/>
      <c r="I101" s="47"/>
      <c r="J101" s="47"/>
      <c r="K101" s="47"/>
      <c r="L101" s="51"/>
      <c r="M101" s="19"/>
      <c r="O101" s="20"/>
    </row>
    <row r="102" spans="1:22" x14ac:dyDescent="0.2">
      <c r="B102" s="47"/>
      <c r="C102" s="47"/>
      <c r="D102" s="52"/>
      <c r="E102" s="52"/>
      <c r="F102" s="47"/>
      <c r="G102" s="47"/>
      <c r="H102" s="47"/>
      <c r="I102" s="47"/>
      <c r="J102" s="47"/>
      <c r="K102" s="47"/>
      <c r="L102" s="51"/>
      <c r="M102" s="19"/>
      <c r="O102" s="20"/>
    </row>
    <row r="103" spans="1:22" x14ac:dyDescent="0.2">
      <c r="B103" s="47"/>
      <c r="C103" s="47"/>
      <c r="D103" s="50"/>
      <c r="E103" s="50"/>
      <c r="F103" s="47"/>
      <c r="G103" s="47"/>
      <c r="H103" s="47"/>
      <c r="I103" s="47"/>
      <c r="J103" s="47"/>
      <c r="K103" s="47"/>
      <c r="L103" s="51"/>
      <c r="M103" s="19"/>
      <c r="O103" s="20"/>
    </row>
    <row r="104" spans="1:22" x14ac:dyDescent="0.2">
      <c r="B104" s="47"/>
      <c r="C104" s="47"/>
      <c r="D104" s="50"/>
      <c r="E104" s="50"/>
      <c r="F104" s="47"/>
      <c r="G104" s="47"/>
      <c r="H104" s="47"/>
      <c r="I104" s="47"/>
      <c r="J104" s="47"/>
      <c r="K104" s="47"/>
      <c r="O104" s="20"/>
    </row>
    <row r="105" spans="1:22" x14ac:dyDescent="0.2">
      <c r="B105" s="47"/>
      <c r="C105" s="47"/>
      <c r="D105" s="49"/>
      <c r="E105" s="49"/>
      <c r="F105" s="48"/>
      <c r="G105" s="47"/>
      <c r="H105" s="47"/>
      <c r="I105" s="47"/>
      <c r="J105" s="47"/>
      <c r="K105" s="47"/>
      <c r="O105" s="20"/>
    </row>
    <row r="106" spans="1:22" x14ac:dyDescent="0.2">
      <c r="B106" s="47"/>
      <c r="C106" s="47"/>
      <c r="D106" s="47"/>
      <c r="E106" s="47"/>
      <c r="F106" s="48"/>
      <c r="G106" s="47"/>
      <c r="H106" s="47"/>
      <c r="I106" s="47"/>
      <c r="J106" s="47"/>
      <c r="K106" s="47"/>
      <c r="O106" s="20"/>
    </row>
    <row r="107" spans="1:22" x14ac:dyDescent="0.2">
      <c r="D107" s="19"/>
      <c r="E107" s="19"/>
      <c r="F107" s="20"/>
      <c r="M107" s="19"/>
      <c r="N107" s="43"/>
      <c r="O107" s="20"/>
    </row>
    <row r="108" spans="1:22" x14ac:dyDescent="0.2">
      <c r="B108" s="46"/>
      <c r="C108" s="46"/>
      <c r="D108" s="19"/>
      <c r="E108" s="19"/>
      <c r="F108" s="20"/>
      <c r="G108" s="46"/>
      <c r="H108" s="46"/>
      <c r="I108" s="46"/>
      <c r="J108" s="46"/>
      <c r="K108" s="46"/>
      <c r="M108" s="19"/>
      <c r="N108" s="43"/>
      <c r="O108" s="20"/>
    </row>
    <row r="109" spans="1:22" ht="15" x14ac:dyDescent="0.2">
      <c r="B109" s="45"/>
      <c r="C109" s="45"/>
      <c r="D109" s="19"/>
      <c r="E109" s="19"/>
      <c r="F109" s="20"/>
      <c r="G109" s="45"/>
      <c r="H109" s="45"/>
      <c r="I109" s="45"/>
      <c r="J109" s="45"/>
      <c r="K109" s="45"/>
      <c r="M109" s="19"/>
      <c r="N109" s="43"/>
      <c r="O109" s="20"/>
    </row>
    <row r="110" spans="1:22" x14ac:dyDescent="0.2">
      <c r="B110" s="44"/>
      <c r="C110" s="44"/>
      <c r="D110" s="19"/>
      <c r="E110" s="19"/>
      <c r="F110" s="20"/>
      <c r="G110" s="44"/>
      <c r="H110" s="44"/>
      <c r="I110" s="44"/>
      <c r="J110" s="44"/>
      <c r="K110" s="44"/>
      <c r="M110" s="19"/>
      <c r="N110" s="43"/>
      <c r="O110" s="20"/>
    </row>
    <row r="111" spans="1:22" x14ac:dyDescent="0.2">
      <c r="D111" s="19"/>
      <c r="E111" s="19"/>
      <c r="F111" s="20"/>
      <c r="M111" s="19"/>
      <c r="N111" s="43"/>
      <c r="O111" s="20"/>
    </row>
    <row r="112" spans="1:22" ht="15" customHeight="1" x14ac:dyDescent="0.2">
      <c r="D112" s="19"/>
      <c r="E112" s="19"/>
      <c r="F112" s="20"/>
      <c r="M112" s="19"/>
      <c r="N112" s="43"/>
      <c r="O112" s="20"/>
    </row>
    <row r="113" spans="4:15" x14ac:dyDescent="0.2">
      <c r="D113" s="19"/>
      <c r="E113" s="19"/>
      <c r="F113" s="20"/>
      <c r="M113" s="19"/>
      <c r="N113" s="43"/>
      <c r="O113" s="20"/>
    </row>
    <row r="114" spans="4:15" x14ac:dyDescent="0.2">
      <c r="D114" s="19"/>
      <c r="E114" s="19"/>
      <c r="F114" s="20"/>
      <c r="M114" s="19"/>
      <c r="O114" s="20"/>
    </row>
    <row r="115" spans="4:15" x14ac:dyDescent="0.2">
      <c r="D115" s="19"/>
      <c r="E115" s="19"/>
      <c r="F115" s="20"/>
      <c r="M115" s="19"/>
      <c r="O115" s="20"/>
    </row>
    <row r="116" spans="4:15" x14ac:dyDescent="0.2">
      <c r="M116" s="19"/>
      <c r="O116" s="20"/>
    </row>
    <row r="117" spans="4:15" x14ac:dyDescent="0.2">
      <c r="M117" s="19"/>
      <c r="O117" s="20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D9954B06-6F0E-4538-A1D0-57C46FB4936A}">
      <formula1>"Yes, No"</formula1>
    </dataValidation>
    <dataValidation type="list" allowBlank="1" showInputMessage="1" showErrorMessage="1" sqref="F6" xr:uid="{99E044C3-DC42-4348-933C-60A3E3996B59}">
      <formula1>"1,2,3,4,5,6,7,8"</formula1>
    </dataValidation>
    <dataValidation type="list" allowBlank="1" showInputMessage="1" showErrorMessage="1" sqref="B25:B94" xr:uid="{94AC9170-79E1-40F2-929E-A8AB92F8B766}">
      <formula1>$B$11:$B$20</formula1>
    </dataValidation>
    <dataValidation type="list" allowBlank="1" showInputMessage="1" showErrorMessage="1" sqref="D25:D94" xr:uid="{22EEBAF6-1F92-4D1D-9885-7F3028C7FFDF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8D008-E769-43E0-A3C2-0EF8EB2CCCF0}">
  <sheetPr codeName="Sheet15">
    <pageSetUpPr fitToPage="1"/>
  </sheetPr>
  <dimension ref="A1:V117"/>
  <sheetViews>
    <sheetView showGridLines="0" showRuler="0" zoomScale="71" zoomScaleNormal="120" workbookViewId="0">
      <selection activeCell="C5" sqref="C5"/>
    </sheetView>
  </sheetViews>
  <sheetFormatPr defaultColWidth="8.85546875" defaultRowHeight="14.25" x14ac:dyDescent="0.2"/>
  <cols>
    <col min="1" max="1" width="5" style="19" customWidth="1"/>
    <col min="2" max="2" width="20.140625" style="19" customWidth="1"/>
    <col min="3" max="3" width="27.140625" style="19" customWidth="1"/>
    <col min="4" max="4" width="14.42578125" style="43" customWidth="1"/>
    <col min="5" max="5" width="23" style="43" customWidth="1"/>
    <col min="6" max="6" width="14.85546875" style="19" customWidth="1"/>
    <col min="7" max="7" width="12.85546875" style="19" customWidth="1"/>
    <col min="8" max="8" width="13.7109375" style="19" customWidth="1"/>
    <col min="9" max="9" width="7.7109375" style="19" customWidth="1"/>
    <col min="10" max="10" width="35.85546875" style="19" customWidth="1"/>
    <col min="11" max="11" width="6.28515625" style="19" customWidth="1"/>
    <col min="12" max="12" width="15" style="43" customWidth="1"/>
    <col min="13" max="13" width="11" style="43" customWidth="1"/>
    <col min="14" max="15" width="10.140625" style="19" bestFit="1" customWidth="1"/>
    <col min="16" max="16" width="14.140625" style="19" bestFit="1" customWidth="1"/>
    <col min="17" max="18" width="11.140625" style="19" bestFit="1" customWidth="1"/>
    <col min="19" max="19" width="10.140625" style="19" bestFit="1" customWidth="1"/>
    <col min="20" max="16384" width="8.85546875" style="19"/>
  </cols>
  <sheetData>
    <row r="1" spans="1:22" s="20" customFormat="1" ht="45.75" x14ac:dyDescent="0.2">
      <c r="A1" s="134" t="str">
        <f ca="1">IF(F4="","CLASS GPA TRACKER",F4&amp;": "&amp;C6)</f>
        <v>MSE300300: A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2" ht="20.25" x14ac:dyDescent="0.3">
      <c r="A2" s="135" t="s">
        <v>133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51"/>
      <c r="U2" s="20"/>
      <c r="V2" s="20"/>
    </row>
    <row r="3" spans="1:22" s="46" customFormat="1" ht="18" customHeight="1" x14ac:dyDescent="0.2">
      <c r="A3" s="67"/>
      <c r="B3" s="95"/>
      <c r="C3" s="95"/>
      <c r="D3" s="96"/>
      <c r="E3" s="96"/>
      <c r="F3" s="95"/>
      <c r="G3" s="95"/>
      <c r="H3" s="95"/>
      <c r="I3" s="95"/>
      <c r="J3" s="95"/>
      <c r="K3" s="94"/>
      <c r="L3" s="51"/>
      <c r="M3" s="51"/>
      <c r="N3" s="20"/>
    </row>
    <row r="4" spans="1:22" ht="15.75" customHeight="1" thickBot="1" x14ac:dyDescent="0.3">
      <c r="A4" s="55"/>
      <c r="B4" s="136" t="s">
        <v>132</v>
      </c>
      <c r="C4" s="136"/>
      <c r="D4" s="57"/>
      <c r="E4" s="93" t="s">
        <v>131</v>
      </c>
      <c r="F4" s="92" t="str" cm="1">
        <f t="array" aca="1" ref="F4" ca="1">MID(CELL("filename",A1),FIND("]",CELL("filename",A1))+1,255)</f>
        <v>MSE300300</v>
      </c>
      <c r="G4" s="57"/>
      <c r="H4" s="137" t="s">
        <v>130</v>
      </c>
      <c r="I4" s="54"/>
      <c r="J4" s="84"/>
      <c r="K4" s="56"/>
      <c r="L4" s="51"/>
      <c r="R4" s="20"/>
      <c r="S4" s="20"/>
      <c r="T4" s="20"/>
      <c r="U4" s="20"/>
      <c r="V4" s="20"/>
    </row>
    <row r="5" spans="1:22" ht="33" customHeight="1" x14ac:dyDescent="0.25">
      <c r="A5" s="55"/>
      <c r="B5" s="110" t="s">
        <v>129</v>
      </c>
      <c r="C5" s="90">
        <v>3.9</v>
      </c>
      <c r="D5" s="57"/>
      <c r="E5" s="89" t="s">
        <v>128</v>
      </c>
      <c r="F5" s="91">
        <v>0.5</v>
      </c>
      <c r="G5" s="57"/>
      <c r="H5" s="137"/>
      <c r="I5" s="54"/>
      <c r="J5" s="139" t="s">
        <v>127</v>
      </c>
      <c r="K5" s="56"/>
      <c r="L5" s="51"/>
      <c r="R5" s="20"/>
      <c r="S5" s="20"/>
      <c r="T5" s="20"/>
      <c r="U5" s="20"/>
      <c r="V5" s="20"/>
    </row>
    <row r="6" spans="1:22" ht="28.5" customHeight="1" thickBot="1" x14ac:dyDescent="0.3">
      <c r="A6" s="55"/>
      <c r="B6" s="110" t="s">
        <v>126</v>
      </c>
      <c r="C6" s="90" t="s">
        <v>136</v>
      </c>
      <c r="D6" s="57"/>
      <c r="E6" s="89" t="s">
        <v>125</v>
      </c>
      <c r="F6" s="88">
        <v>1</v>
      </c>
      <c r="G6" s="57"/>
      <c r="H6" s="138"/>
      <c r="I6" s="54"/>
      <c r="J6" s="140"/>
      <c r="K6" s="56"/>
      <c r="L6" s="51"/>
      <c r="R6" s="20"/>
      <c r="S6" s="20"/>
      <c r="T6" s="20"/>
      <c r="U6" s="20"/>
      <c r="V6" s="20"/>
    </row>
    <row r="7" spans="1:22" ht="15.95" customHeight="1" thickBot="1" x14ac:dyDescent="0.3">
      <c r="A7" s="55"/>
      <c r="B7" s="110" t="s">
        <v>124</v>
      </c>
      <c r="C7" s="75">
        <f>C5*F5</f>
        <v>1.95</v>
      </c>
      <c r="D7" s="57"/>
      <c r="E7" s="57"/>
      <c r="F7" s="54"/>
      <c r="G7" s="57"/>
      <c r="H7" s="87" t="s">
        <v>138</v>
      </c>
      <c r="I7" s="54"/>
      <c r="J7" s="140"/>
      <c r="K7" s="56"/>
      <c r="L7" s="51"/>
      <c r="R7" s="20"/>
      <c r="S7" s="20"/>
      <c r="T7" s="20"/>
      <c r="U7" s="20"/>
      <c r="V7" s="20"/>
    </row>
    <row r="8" spans="1:22" ht="15.95" customHeight="1" x14ac:dyDescent="0.25">
      <c r="A8" s="55"/>
      <c r="B8" s="54"/>
      <c r="C8" s="54"/>
      <c r="D8" s="57"/>
      <c r="E8" s="57"/>
      <c r="F8" s="54"/>
      <c r="G8" s="57"/>
      <c r="H8" s="54"/>
      <c r="I8" s="54"/>
      <c r="J8" s="142"/>
      <c r="K8" s="56"/>
      <c r="L8" s="51"/>
      <c r="R8" s="20"/>
      <c r="S8" s="20"/>
      <c r="T8" s="20"/>
      <c r="U8" s="20"/>
      <c r="V8" s="20"/>
    </row>
    <row r="9" spans="1:22" ht="15" customHeight="1" x14ac:dyDescent="0.25">
      <c r="A9" s="55"/>
      <c r="B9" s="136" t="s">
        <v>122</v>
      </c>
      <c r="C9" s="136"/>
      <c r="D9" s="54"/>
      <c r="E9" s="136" t="s">
        <v>121</v>
      </c>
      <c r="F9" s="136"/>
      <c r="G9" s="136"/>
      <c r="H9" s="136"/>
      <c r="I9" s="57"/>
      <c r="J9" s="142"/>
      <c r="K9" s="53"/>
      <c r="L9" s="51"/>
      <c r="T9" s="20"/>
      <c r="U9" s="20"/>
      <c r="V9" s="20"/>
    </row>
    <row r="10" spans="1:22" ht="32.1" customHeight="1" thickBot="1" x14ac:dyDescent="0.3">
      <c r="A10" s="55"/>
      <c r="B10" s="73" t="s">
        <v>114</v>
      </c>
      <c r="C10" s="86" t="s">
        <v>120</v>
      </c>
      <c r="D10" s="54"/>
      <c r="E10" s="73" t="s">
        <v>114</v>
      </c>
      <c r="F10" s="86" t="s">
        <v>119</v>
      </c>
      <c r="G10" s="72" t="s">
        <v>118</v>
      </c>
      <c r="H10" s="72" t="s">
        <v>117</v>
      </c>
      <c r="I10" s="57"/>
      <c r="J10" s="142"/>
      <c r="K10" s="53"/>
      <c r="L10" s="51"/>
      <c r="T10" s="20"/>
      <c r="U10" s="20"/>
      <c r="V10" s="20"/>
    </row>
    <row r="11" spans="1:22" s="46" customFormat="1" ht="15.95" customHeight="1" x14ac:dyDescent="0.2">
      <c r="A11" s="67"/>
      <c r="B11" s="85" t="s">
        <v>139</v>
      </c>
      <c r="C11" s="68">
        <v>1</v>
      </c>
      <c r="D11" s="54"/>
      <c r="E11" s="81" t="str">
        <f t="shared" ref="E11:E20" si="0">IF(B11="","",B11)</f>
        <v>Midterm</v>
      </c>
      <c r="F11" s="80">
        <f t="shared" ref="F11:F20" si="1">IF( IF(E11&lt;&gt;"",COUNTIF($B$25:$B$94,E11),"") = 0,"", IF(E11&lt;&gt;"",COUNTIF($B$25:$B$94,E11),""))</f>
        <v>1</v>
      </c>
      <c r="G11" s="79">
        <f t="shared" ref="G11:G20" si="2">IFERROR( IF(F11&lt;&gt;"",AVERAGEIFS($E$25:$E$94,$B$25:$B$94, E11),""),"")</f>
        <v>0.78</v>
      </c>
      <c r="H11" s="79">
        <f t="shared" ref="H11:H20" si="3">IFERROR(G11*C11,"")</f>
        <v>0.78</v>
      </c>
      <c r="I11" s="57"/>
      <c r="J11" s="142"/>
      <c r="K11" s="56"/>
      <c r="L11" s="19"/>
    </row>
    <row r="12" spans="1:22" s="20" customFormat="1" ht="15" customHeight="1" x14ac:dyDescent="0.2">
      <c r="A12" s="67"/>
      <c r="B12" s="83" t="s">
        <v>98</v>
      </c>
      <c r="C12" s="62">
        <v>0</v>
      </c>
      <c r="D12" s="54"/>
      <c r="E12" s="81" t="str">
        <f t="shared" si="0"/>
        <v>Final Exam</v>
      </c>
      <c r="F12" s="80">
        <f t="shared" si="1"/>
        <v>1</v>
      </c>
      <c r="G12" s="79">
        <f t="shared" si="2"/>
        <v>0.23</v>
      </c>
      <c r="H12" s="79">
        <f t="shared" si="3"/>
        <v>0</v>
      </c>
      <c r="I12" s="57"/>
      <c r="J12" s="142"/>
      <c r="K12" s="56"/>
      <c r="L12" s="19"/>
    </row>
    <row r="13" spans="1:22" s="20" customFormat="1" ht="15.95" customHeight="1" x14ac:dyDescent="0.2">
      <c r="A13" s="67"/>
      <c r="B13" s="83" t="s">
        <v>96</v>
      </c>
      <c r="C13" s="62">
        <v>0</v>
      </c>
      <c r="D13" s="54"/>
      <c r="E13" s="81" t="str">
        <f t="shared" si="0"/>
        <v>Projects</v>
      </c>
      <c r="F13" s="80">
        <f t="shared" si="1"/>
        <v>1</v>
      </c>
      <c r="G13" s="79">
        <f t="shared" si="2"/>
        <v>0.64</v>
      </c>
      <c r="H13" s="79">
        <f t="shared" si="3"/>
        <v>0</v>
      </c>
      <c r="I13" s="57"/>
      <c r="J13" s="142"/>
      <c r="K13" s="56"/>
      <c r="L13" s="19"/>
      <c r="M13" s="19"/>
    </row>
    <row r="14" spans="1:22" s="20" customFormat="1" ht="15.95" customHeight="1" x14ac:dyDescent="0.2">
      <c r="A14" s="67"/>
      <c r="B14" s="83" t="s">
        <v>101</v>
      </c>
      <c r="C14" s="62">
        <v>0</v>
      </c>
      <c r="D14" s="54"/>
      <c r="E14" s="81" t="str">
        <f t="shared" si="0"/>
        <v>Homework</v>
      </c>
      <c r="F14" s="80">
        <f t="shared" si="1"/>
        <v>1</v>
      </c>
      <c r="G14" s="79">
        <f t="shared" si="2"/>
        <v>0.32</v>
      </c>
      <c r="H14" s="79">
        <f t="shared" si="3"/>
        <v>0</v>
      </c>
      <c r="I14" s="57"/>
      <c r="J14" s="142"/>
      <c r="K14" s="56"/>
      <c r="L14" s="19"/>
      <c r="M14" s="19"/>
    </row>
    <row r="15" spans="1:22" s="20" customFormat="1" ht="15.95" customHeight="1" x14ac:dyDescent="0.2">
      <c r="A15" s="67"/>
      <c r="B15" s="83" t="s">
        <v>107</v>
      </c>
      <c r="C15" s="62">
        <v>0</v>
      </c>
      <c r="D15" s="54"/>
      <c r="E15" s="81" t="str">
        <f t="shared" si="0"/>
        <v>Class Exercises</v>
      </c>
      <c r="F15" s="80">
        <f t="shared" si="1"/>
        <v>1</v>
      </c>
      <c r="G15" s="79">
        <f t="shared" si="2"/>
        <v>23.23</v>
      </c>
      <c r="H15" s="79">
        <f t="shared" si="3"/>
        <v>0</v>
      </c>
      <c r="I15" s="57"/>
      <c r="J15" s="142"/>
      <c r="K15" s="56"/>
      <c r="L15" s="43"/>
      <c r="M15" s="43"/>
    </row>
    <row r="16" spans="1:22" s="20" customFormat="1" ht="15.95" customHeight="1" x14ac:dyDescent="0.2">
      <c r="A16" s="67"/>
      <c r="B16" s="83" t="s">
        <v>140</v>
      </c>
      <c r="C16" s="62">
        <v>0</v>
      </c>
      <c r="D16" s="54"/>
      <c r="E16" s="81" t="str">
        <f t="shared" si="0"/>
        <v>Other</v>
      </c>
      <c r="F16" s="80" t="str">
        <f t="shared" si="1"/>
        <v/>
      </c>
      <c r="G16" s="79" t="str">
        <f t="shared" si="2"/>
        <v/>
      </c>
      <c r="H16" s="79" t="str">
        <f t="shared" si="3"/>
        <v/>
      </c>
      <c r="I16" s="57"/>
      <c r="J16" s="57"/>
      <c r="K16" s="56"/>
      <c r="L16" s="51"/>
      <c r="M16" s="43"/>
    </row>
    <row r="17" spans="1:22" s="20" customFormat="1" ht="15.95" customHeight="1" x14ac:dyDescent="0.2">
      <c r="A17" s="67"/>
      <c r="B17" s="83"/>
      <c r="C17" s="62">
        <v>0</v>
      </c>
      <c r="D17" s="54"/>
      <c r="E17" s="81" t="str">
        <f t="shared" si="0"/>
        <v/>
      </c>
      <c r="F17" s="80" t="str">
        <f t="shared" si="1"/>
        <v/>
      </c>
      <c r="G17" s="79" t="str">
        <f t="shared" si="2"/>
        <v/>
      </c>
      <c r="H17" s="79" t="str">
        <f t="shared" si="3"/>
        <v/>
      </c>
      <c r="I17" s="57"/>
      <c r="J17" s="57"/>
      <c r="K17" s="56"/>
      <c r="L17" s="51"/>
      <c r="M17" s="43"/>
    </row>
    <row r="18" spans="1:22" s="20" customFormat="1" ht="15.95" customHeight="1" x14ac:dyDescent="0.2">
      <c r="A18" s="67"/>
      <c r="B18" s="83"/>
      <c r="C18" s="62">
        <v>0</v>
      </c>
      <c r="D18" s="54"/>
      <c r="E18" s="81" t="str">
        <f t="shared" si="0"/>
        <v/>
      </c>
      <c r="F18" s="80" t="str">
        <f t="shared" si="1"/>
        <v/>
      </c>
      <c r="G18" s="79" t="str">
        <f t="shared" si="2"/>
        <v/>
      </c>
      <c r="H18" s="79" t="str">
        <f t="shared" si="3"/>
        <v/>
      </c>
      <c r="I18" s="57"/>
      <c r="J18" s="57"/>
      <c r="K18" s="56"/>
      <c r="L18" s="51"/>
      <c r="M18" s="43"/>
    </row>
    <row r="19" spans="1:22" s="20" customFormat="1" ht="15.95" customHeight="1" x14ac:dyDescent="0.2">
      <c r="A19" s="67"/>
      <c r="B19" s="83"/>
      <c r="C19" s="62">
        <v>0</v>
      </c>
      <c r="D19" s="54"/>
      <c r="E19" s="81" t="str">
        <f t="shared" si="0"/>
        <v/>
      </c>
      <c r="F19" s="80" t="str">
        <f t="shared" si="1"/>
        <v/>
      </c>
      <c r="G19" s="79" t="str">
        <f t="shared" si="2"/>
        <v/>
      </c>
      <c r="H19" s="79" t="str">
        <f t="shared" si="3"/>
        <v/>
      </c>
      <c r="I19" s="57"/>
      <c r="J19" s="57"/>
      <c r="K19" s="56"/>
      <c r="L19" s="51"/>
      <c r="M19" s="43"/>
    </row>
    <row r="20" spans="1:22" s="20" customFormat="1" ht="15.95" customHeight="1" thickBot="1" x14ac:dyDescent="0.25">
      <c r="A20" s="67"/>
      <c r="B20" s="82"/>
      <c r="C20" s="58">
        <v>0</v>
      </c>
      <c r="D20" s="54"/>
      <c r="E20" s="81" t="str">
        <f t="shared" si="0"/>
        <v/>
      </c>
      <c r="F20" s="80" t="str">
        <f t="shared" si="1"/>
        <v/>
      </c>
      <c r="G20" s="79" t="str">
        <f t="shared" si="2"/>
        <v/>
      </c>
      <c r="H20" s="79" t="str">
        <f t="shared" si="3"/>
        <v/>
      </c>
      <c r="I20" s="57"/>
      <c r="J20" s="57"/>
      <c r="K20" s="56"/>
      <c r="L20" s="51"/>
      <c r="M20" s="43"/>
    </row>
    <row r="21" spans="1:22" s="20" customFormat="1" ht="15.95" customHeight="1" x14ac:dyDescent="0.2">
      <c r="A21" s="67"/>
      <c r="B21" s="78"/>
      <c r="C21" s="76">
        <f>SUM(C11:C20)</f>
        <v>1</v>
      </c>
      <c r="D21" s="54"/>
      <c r="E21" s="78"/>
      <c r="F21" s="77">
        <f>SUM(F11:F20)</f>
        <v>5</v>
      </c>
      <c r="G21" s="76"/>
      <c r="H21" s="76">
        <f>IFERROR( SUM(H11:H20) / SUMIFS(C11:C20,H11:H20,"&gt;-1"),"")</f>
        <v>0.78</v>
      </c>
      <c r="I21" s="75" t="s">
        <v>116</v>
      </c>
      <c r="J21" s="57"/>
      <c r="K21" s="56"/>
      <c r="L21" s="51"/>
      <c r="M21" s="43"/>
    </row>
    <row r="22" spans="1:22" s="46" customFormat="1" ht="15.95" customHeight="1" x14ac:dyDescent="0.2">
      <c r="A22" s="67"/>
      <c r="B22" s="54"/>
      <c r="C22" s="54"/>
      <c r="D22" s="54"/>
      <c r="E22" s="54"/>
      <c r="F22" s="54"/>
      <c r="G22" s="57"/>
      <c r="H22" s="57"/>
      <c r="I22" s="57"/>
      <c r="J22" s="57"/>
      <c r="K22" s="56"/>
      <c r="L22" s="51"/>
      <c r="M22" s="43"/>
      <c r="N22" s="19"/>
      <c r="O22" s="19"/>
      <c r="U22" s="20"/>
      <c r="V22" s="20"/>
    </row>
    <row r="23" spans="1:22" s="46" customFormat="1" ht="15.95" customHeight="1" x14ac:dyDescent="0.2">
      <c r="A23" s="67"/>
      <c r="B23" s="133" t="s">
        <v>115</v>
      </c>
      <c r="C23" s="133"/>
      <c r="D23" s="133"/>
      <c r="E23" s="133"/>
      <c r="F23" s="54"/>
      <c r="G23" s="57"/>
      <c r="H23" s="57"/>
      <c r="I23" s="57"/>
      <c r="J23" s="57"/>
      <c r="K23" s="56"/>
      <c r="L23" s="51"/>
      <c r="M23" s="43"/>
      <c r="U23" s="20"/>
      <c r="V23" s="20"/>
    </row>
    <row r="24" spans="1:22" s="45" customFormat="1" ht="54" customHeight="1" thickBot="1" x14ac:dyDescent="0.25">
      <c r="A24" s="67"/>
      <c r="B24" s="73" t="s">
        <v>114</v>
      </c>
      <c r="C24" s="73" t="s">
        <v>113</v>
      </c>
      <c r="D24" s="72" t="s">
        <v>112</v>
      </c>
      <c r="E24" s="72" t="s">
        <v>111</v>
      </c>
      <c r="F24" s="57"/>
      <c r="G24" s="57"/>
      <c r="H24" s="57"/>
      <c r="I24" s="57"/>
      <c r="J24" s="57"/>
      <c r="K24" s="56"/>
      <c r="L24" s="51"/>
      <c r="M24" s="43"/>
      <c r="U24" s="20"/>
      <c r="V24" s="20"/>
    </row>
    <row r="25" spans="1:22" s="44" customFormat="1" ht="15.95" customHeight="1" x14ac:dyDescent="0.2">
      <c r="A25" s="67"/>
      <c r="B25" s="71" t="s">
        <v>107</v>
      </c>
      <c r="C25" s="70" t="s">
        <v>145</v>
      </c>
      <c r="D25" s="69" t="s">
        <v>94</v>
      </c>
      <c r="E25" s="68">
        <v>23.23</v>
      </c>
      <c r="F25" s="57"/>
      <c r="G25" s="57"/>
      <c r="H25" s="57"/>
      <c r="I25" s="57"/>
      <c r="J25" s="57"/>
      <c r="K25" s="56"/>
      <c r="L25" s="51"/>
      <c r="M25" s="43"/>
      <c r="U25" s="20"/>
      <c r="V25" s="20"/>
    </row>
    <row r="26" spans="1:22" s="45" customFormat="1" ht="15.95" customHeight="1" x14ac:dyDescent="0.2">
      <c r="A26" s="67"/>
      <c r="B26" s="65" t="s">
        <v>98</v>
      </c>
      <c r="C26" s="64" t="s">
        <v>142</v>
      </c>
      <c r="D26" s="63" t="s">
        <v>94</v>
      </c>
      <c r="E26" s="62">
        <v>0.23</v>
      </c>
      <c r="F26" s="57"/>
      <c r="G26" s="57"/>
      <c r="H26" s="57"/>
      <c r="I26" s="57"/>
      <c r="J26" s="57"/>
      <c r="K26" s="56"/>
      <c r="L26" s="51"/>
      <c r="M26" s="43"/>
      <c r="U26" s="20"/>
      <c r="V26" s="20"/>
    </row>
    <row r="27" spans="1:22" s="44" customFormat="1" ht="15.95" customHeight="1" x14ac:dyDescent="0.2">
      <c r="A27" s="67"/>
      <c r="B27" s="65" t="s">
        <v>141</v>
      </c>
      <c r="C27" s="64" t="s">
        <v>146</v>
      </c>
      <c r="D27" s="63" t="s">
        <v>94</v>
      </c>
      <c r="E27" s="62">
        <v>0.78</v>
      </c>
      <c r="F27" s="57"/>
      <c r="G27" s="57"/>
      <c r="H27" s="57"/>
      <c r="I27" s="57"/>
      <c r="J27" s="57"/>
      <c r="K27" s="56"/>
      <c r="L27" s="51"/>
      <c r="M27" s="43"/>
      <c r="U27" s="20"/>
      <c r="V27" s="20"/>
    </row>
    <row r="28" spans="1:22" ht="15.95" customHeight="1" x14ac:dyDescent="0.2">
      <c r="A28" s="67"/>
      <c r="B28" s="65" t="s">
        <v>96</v>
      </c>
      <c r="C28" s="64" t="s">
        <v>142</v>
      </c>
      <c r="D28" s="63" t="s">
        <v>94</v>
      </c>
      <c r="E28" s="62">
        <v>0.64</v>
      </c>
      <c r="F28" s="57"/>
      <c r="G28" s="57"/>
      <c r="H28" s="57"/>
      <c r="I28" s="57"/>
      <c r="J28" s="57"/>
      <c r="K28" s="56"/>
      <c r="L28" s="51"/>
      <c r="U28" s="20"/>
      <c r="V28" s="20"/>
    </row>
    <row r="29" spans="1:22" ht="15.95" customHeight="1" x14ac:dyDescent="0.2">
      <c r="A29" s="66"/>
      <c r="B29" s="65" t="s">
        <v>101</v>
      </c>
      <c r="C29" s="64" t="s">
        <v>146</v>
      </c>
      <c r="D29" s="63" t="s">
        <v>94</v>
      </c>
      <c r="E29" s="62">
        <v>0.32</v>
      </c>
      <c r="F29" s="57"/>
      <c r="G29" s="57"/>
      <c r="H29" s="57"/>
      <c r="I29" s="57"/>
      <c r="J29" s="57"/>
      <c r="K29" s="56"/>
      <c r="L29" s="51"/>
      <c r="U29" s="20"/>
      <c r="V29" s="20"/>
    </row>
    <row r="30" spans="1:22" ht="15.95" customHeight="1" x14ac:dyDescent="0.25">
      <c r="A30" s="55"/>
      <c r="B30" s="65"/>
      <c r="C30" s="64"/>
      <c r="D30" s="63"/>
      <c r="E30" s="62"/>
      <c r="F30" s="57"/>
      <c r="G30" s="57"/>
      <c r="H30" s="57"/>
      <c r="I30" s="57"/>
      <c r="J30" s="57"/>
      <c r="K30" s="56"/>
      <c r="L30" s="51"/>
      <c r="U30" s="20"/>
      <c r="V30" s="20"/>
    </row>
    <row r="31" spans="1:22" ht="15.95" customHeight="1" x14ac:dyDescent="0.25">
      <c r="A31" s="55"/>
      <c r="B31" s="65"/>
      <c r="C31" s="64"/>
      <c r="D31" s="63"/>
      <c r="E31" s="62"/>
      <c r="F31" s="57"/>
      <c r="G31" s="57"/>
      <c r="H31" s="57"/>
      <c r="I31" s="57"/>
      <c r="J31" s="57"/>
      <c r="K31" s="56"/>
      <c r="L31" s="51"/>
      <c r="U31" s="20"/>
      <c r="V31" s="20"/>
    </row>
    <row r="32" spans="1:22" ht="15.95" customHeight="1" x14ac:dyDescent="0.25">
      <c r="A32" s="55"/>
      <c r="B32" s="65"/>
      <c r="C32" s="64"/>
      <c r="D32" s="63"/>
      <c r="E32" s="62"/>
      <c r="F32" s="57"/>
      <c r="G32" s="57"/>
      <c r="H32" s="57"/>
      <c r="I32" s="57"/>
      <c r="J32" s="57"/>
      <c r="K32" s="56"/>
      <c r="L32" s="51"/>
      <c r="U32" s="20"/>
      <c r="V32" s="20"/>
    </row>
    <row r="33" spans="1:22" ht="15.95" customHeight="1" x14ac:dyDescent="0.25">
      <c r="A33" s="55"/>
      <c r="B33" s="65"/>
      <c r="C33" s="64"/>
      <c r="D33" s="63"/>
      <c r="E33" s="62"/>
      <c r="F33" s="57"/>
      <c r="G33" s="57"/>
      <c r="H33" s="57"/>
      <c r="I33" s="57"/>
      <c r="J33" s="57"/>
      <c r="K33" s="56"/>
      <c r="L33" s="51"/>
      <c r="U33" s="20"/>
      <c r="V33" s="20"/>
    </row>
    <row r="34" spans="1:22" ht="15.95" customHeight="1" x14ac:dyDescent="0.25">
      <c r="A34" s="55"/>
      <c r="B34" s="65"/>
      <c r="C34" s="64"/>
      <c r="D34" s="63"/>
      <c r="E34" s="62"/>
      <c r="F34" s="57"/>
      <c r="G34" s="57"/>
      <c r="H34" s="57"/>
      <c r="I34" s="57"/>
      <c r="J34" s="57"/>
      <c r="K34" s="56"/>
      <c r="L34" s="51"/>
      <c r="U34" s="20"/>
      <c r="V34" s="20"/>
    </row>
    <row r="35" spans="1:22" ht="15.95" customHeight="1" x14ac:dyDescent="0.25">
      <c r="A35" s="55"/>
      <c r="B35" s="65"/>
      <c r="C35" s="64"/>
      <c r="D35" s="63"/>
      <c r="E35" s="62"/>
      <c r="F35" s="57"/>
      <c r="G35" s="57"/>
      <c r="H35" s="57"/>
      <c r="I35" s="57"/>
      <c r="J35" s="57"/>
      <c r="K35" s="56"/>
      <c r="L35" s="51"/>
      <c r="U35" s="20"/>
      <c r="V35" s="20"/>
    </row>
    <row r="36" spans="1:22" ht="15.95" customHeight="1" x14ac:dyDescent="0.25">
      <c r="A36" s="55"/>
      <c r="B36" s="65"/>
      <c r="C36" s="64"/>
      <c r="D36" s="63"/>
      <c r="E36" s="62"/>
      <c r="F36" s="57"/>
      <c r="G36" s="57"/>
      <c r="H36" s="57"/>
      <c r="I36" s="57"/>
      <c r="J36" s="57"/>
      <c r="K36" s="56"/>
      <c r="L36" s="51"/>
      <c r="R36" s="20"/>
      <c r="S36" s="20"/>
      <c r="T36" s="20"/>
      <c r="U36" s="20"/>
      <c r="V36" s="20"/>
    </row>
    <row r="37" spans="1:22" s="44" customFormat="1" ht="15.95" customHeight="1" x14ac:dyDescent="0.2">
      <c r="A37" s="67"/>
      <c r="B37" s="65"/>
      <c r="C37" s="64"/>
      <c r="D37" s="63"/>
      <c r="E37" s="62"/>
      <c r="F37" s="57"/>
      <c r="G37" s="57"/>
      <c r="H37" s="57"/>
      <c r="I37" s="57"/>
      <c r="J37" s="57"/>
      <c r="K37" s="56"/>
      <c r="L37" s="51"/>
      <c r="M37" s="43"/>
      <c r="N37" s="19"/>
      <c r="O37" s="19"/>
      <c r="U37" s="20"/>
      <c r="V37" s="20"/>
    </row>
    <row r="38" spans="1:22" s="45" customFormat="1" ht="15.95" customHeight="1" x14ac:dyDescent="0.2">
      <c r="A38" s="67"/>
      <c r="B38" s="65"/>
      <c r="C38" s="64"/>
      <c r="D38" s="63"/>
      <c r="E38" s="62"/>
      <c r="F38" s="57"/>
      <c r="G38" s="57"/>
      <c r="H38" s="57"/>
      <c r="I38" s="57"/>
      <c r="J38" s="57"/>
      <c r="K38" s="56"/>
      <c r="L38" s="51"/>
      <c r="M38" s="43"/>
      <c r="N38" s="19"/>
      <c r="O38" s="19"/>
      <c r="U38" s="20"/>
      <c r="V38" s="20"/>
    </row>
    <row r="39" spans="1:22" s="44" customFormat="1" ht="15.95" customHeight="1" x14ac:dyDescent="0.2">
      <c r="A39" s="67"/>
      <c r="B39" s="65"/>
      <c r="C39" s="64"/>
      <c r="D39" s="63"/>
      <c r="E39" s="62"/>
      <c r="F39" s="57"/>
      <c r="G39" s="57"/>
      <c r="H39" s="57"/>
      <c r="I39" s="57"/>
      <c r="J39" s="57"/>
      <c r="K39" s="56"/>
      <c r="L39" s="51"/>
      <c r="M39" s="43"/>
      <c r="N39" s="19"/>
      <c r="O39" s="19"/>
      <c r="U39" s="20"/>
      <c r="V39" s="20"/>
    </row>
    <row r="40" spans="1:22" ht="15.95" customHeight="1" x14ac:dyDescent="0.2">
      <c r="A40" s="67"/>
      <c r="B40" s="65"/>
      <c r="C40" s="64"/>
      <c r="D40" s="63"/>
      <c r="E40" s="62"/>
      <c r="F40" s="57"/>
      <c r="G40" s="57"/>
      <c r="H40" s="57"/>
      <c r="I40" s="57"/>
      <c r="J40" s="57"/>
      <c r="K40" s="56"/>
      <c r="L40" s="51"/>
      <c r="U40" s="20"/>
      <c r="V40" s="20"/>
    </row>
    <row r="41" spans="1:22" ht="15.95" customHeight="1" x14ac:dyDescent="0.2">
      <c r="A41" s="66"/>
      <c r="B41" s="65"/>
      <c r="C41" s="64"/>
      <c r="D41" s="63"/>
      <c r="E41" s="62"/>
      <c r="F41" s="57"/>
      <c r="G41" s="57"/>
      <c r="H41" s="57"/>
      <c r="I41" s="57"/>
      <c r="J41" s="57"/>
      <c r="K41" s="56"/>
      <c r="L41" s="51"/>
      <c r="U41" s="20"/>
      <c r="V41" s="20"/>
    </row>
    <row r="42" spans="1:22" ht="15.95" customHeight="1" x14ac:dyDescent="0.25">
      <c r="A42" s="55"/>
      <c r="B42" s="65"/>
      <c r="C42" s="64"/>
      <c r="D42" s="63"/>
      <c r="E42" s="62"/>
      <c r="F42" s="57"/>
      <c r="G42" s="57"/>
      <c r="H42" s="57"/>
      <c r="I42" s="57"/>
      <c r="J42" s="57"/>
      <c r="K42" s="56"/>
      <c r="L42" s="51"/>
      <c r="U42" s="20"/>
      <c r="V42" s="20"/>
    </row>
    <row r="43" spans="1:22" ht="15.95" customHeight="1" x14ac:dyDescent="0.25">
      <c r="A43" s="55"/>
      <c r="B43" s="65"/>
      <c r="C43" s="64"/>
      <c r="D43" s="63"/>
      <c r="E43" s="62"/>
      <c r="F43" s="57"/>
      <c r="G43" s="57"/>
      <c r="H43" s="57"/>
      <c r="I43" s="57"/>
      <c r="J43" s="57"/>
      <c r="K43" s="56"/>
      <c r="L43" s="51"/>
      <c r="U43" s="20"/>
      <c r="V43" s="20"/>
    </row>
    <row r="44" spans="1:22" ht="15.95" customHeight="1" x14ac:dyDescent="0.25">
      <c r="A44" s="55"/>
      <c r="B44" s="65"/>
      <c r="C44" s="64"/>
      <c r="D44" s="63"/>
      <c r="E44" s="62"/>
      <c r="F44" s="57"/>
      <c r="G44" s="57"/>
      <c r="H44" s="57"/>
      <c r="I44" s="57"/>
      <c r="J44" s="57"/>
      <c r="K44" s="56"/>
      <c r="L44" s="51"/>
      <c r="U44" s="20"/>
      <c r="V44" s="20"/>
    </row>
    <row r="45" spans="1:22" ht="15.95" customHeight="1" x14ac:dyDescent="0.25">
      <c r="A45" s="55"/>
      <c r="B45" s="65"/>
      <c r="C45" s="64"/>
      <c r="D45" s="63"/>
      <c r="E45" s="62"/>
      <c r="F45" s="57"/>
      <c r="G45" s="57"/>
      <c r="H45" s="57"/>
      <c r="I45" s="57"/>
      <c r="J45" s="57"/>
      <c r="K45" s="56"/>
      <c r="L45" s="51"/>
      <c r="R45" s="20"/>
      <c r="S45" s="20"/>
      <c r="T45" s="20"/>
      <c r="U45" s="20"/>
      <c r="V45" s="20"/>
    </row>
    <row r="46" spans="1:22" s="44" customFormat="1" ht="15.95" customHeight="1" x14ac:dyDescent="0.2">
      <c r="A46" s="67"/>
      <c r="B46" s="65"/>
      <c r="C46" s="64"/>
      <c r="D46" s="63"/>
      <c r="E46" s="62"/>
      <c r="F46" s="57"/>
      <c r="G46" s="57"/>
      <c r="H46" s="57"/>
      <c r="I46" s="57"/>
      <c r="J46" s="57"/>
      <c r="K46" s="56"/>
      <c r="L46" s="51"/>
      <c r="M46" s="43"/>
      <c r="N46" s="19"/>
      <c r="O46" s="19"/>
      <c r="U46" s="20"/>
      <c r="V46" s="20"/>
    </row>
    <row r="47" spans="1:22" s="45" customFormat="1" ht="15.95" customHeight="1" x14ac:dyDescent="0.2">
      <c r="A47" s="67"/>
      <c r="B47" s="65"/>
      <c r="C47" s="64"/>
      <c r="D47" s="63"/>
      <c r="E47" s="62"/>
      <c r="F47" s="57"/>
      <c r="G47" s="57"/>
      <c r="H47" s="57"/>
      <c r="I47" s="57"/>
      <c r="J47" s="57"/>
      <c r="K47" s="56"/>
      <c r="L47" s="51"/>
      <c r="M47" s="43"/>
      <c r="N47" s="19"/>
      <c r="O47" s="19"/>
      <c r="U47" s="20"/>
      <c r="V47" s="20"/>
    </row>
    <row r="48" spans="1:22" s="44" customFormat="1" ht="15.95" customHeight="1" x14ac:dyDescent="0.2">
      <c r="A48" s="67"/>
      <c r="B48" s="65"/>
      <c r="C48" s="64"/>
      <c r="D48" s="63"/>
      <c r="E48" s="62"/>
      <c r="F48" s="57"/>
      <c r="G48" s="57"/>
      <c r="H48" s="57"/>
      <c r="I48" s="57"/>
      <c r="J48" s="57"/>
      <c r="K48" s="56"/>
      <c r="L48" s="51"/>
      <c r="M48" s="43"/>
      <c r="N48" s="19"/>
      <c r="O48" s="19"/>
      <c r="U48" s="20"/>
      <c r="V48" s="20"/>
    </row>
    <row r="49" spans="1:22" ht="15.95" customHeight="1" x14ac:dyDescent="0.2">
      <c r="A49" s="67"/>
      <c r="B49" s="65"/>
      <c r="C49" s="64"/>
      <c r="D49" s="63"/>
      <c r="E49" s="62"/>
      <c r="F49" s="57"/>
      <c r="G49" s="57"/>
      <c r="H49" s="57"/>
      <c r="I49" s="57"/>
      <c r="J49" s="57"/>
      <c r="K49" s="56"/>
      <c r="L49" s="51"/>
      <c r="U49" s="20"/>
      <c r="V49" s="20"/>
    </row>
    <row r="50" spans="1:22" ht="15.95" customHeight="1" x14ac:dyDescent="0.2">
      <c r="A50" s="66"/>
      <c r="B50" s="65"/>
      <c r="C50" s="64"/>
      <c r="D50" s="63"/>
      <c r="E50" s="62"/>
      <c r="F50" s="57"/>
      <c r="G50" s="57"/>
      <c r="H50" s="57"/>
      <c r="I50" s="57"/>
      <c r="J50" s="57"/>
      <c r="K50" s="56"/>
      <c r="L50" s="51"/>
      <c r="U50" s="20"/>
      <c r="V50" s="20"/>
    </row>
    <row r="51" spans="1:22" ht="15.95" customHeight="1" x14ac:dyDescent="0.25">
      <c r="A51" s="55"/>
      <c r="B51" s="65"/>
      <c r="C51" s="64"/>
      <c r="D51" s="63"/>
      <c r="E51" s="62"/>
      <c r="F51" s="57"/>
      <c r="G51" s="57"/>
      <c r="H51" s="57"/>
      <c r="I51" s="57"/>
      <c r="J51" s="57"/>
      <c r="K51" s="56"/>
      <c r="L51" s="51"/>
      <c r="R51" s="20"/>
      <c r="S51" s="20"/>
      <c r="T51" s="20"/>
      <c r="U51" s="20"/>
      <c r="V51" s="20"/>
    </row>
    <row r="52" spans="1:22" s="44" customFormat="1" ht="15.95" customHeight="1" x14ac:dyDescent="0.2">
      <c r="A52" s="67"/>
      <c r="B52" s="65"/>
      <c r="C52" s="64"/>
      <c r="D52" s="63"/>
      <c r="E52" s="62"/>
      <c r="F52" s="57"/>
      <c r="G52" s="57"/>
      <c r="H52" s="57"/>
      <c r="I52" s="57"/>
      <c r="J52" s="57"/>
      <c r="K52" s="56"/>
      <c r="L52" s="51"/>
      <c r="M52" s="43"/>
      <c r="N52" s="19"/>
      <c r="O52" s="19"/>
      <c r="U52" s="20"/>
      <c r="V52" s="20"/>
    </row>
    <row r="53" spans="1:22" s="45" customFormat="1" ht="15.95" customHeight="1" x14ac:dyDescent="0.2">
      <c r="A53" s="67"/>
      <c r="B53" s="65"/>
      <c r="C53" s="64"/>
      <c r="D53" s="63"/>
      <c r="E53" s="62"/>
      <c r="F53" s="57"/>
      <c r="G53" s="57"/>
      <c r="H53" s="57"/>
      <c r="I53" s="57"/>
      <c r="J53" s="57"/>
      <c r="K53" s="56"/>
      <c r="L53" s="51"/>
      <c r="M53" s="43"/>
      <c r="N53" s="19"/>
      <c r="O53" s="19"/>
      <c r="U53" s="20"/>
      <c r="V53" s="20"/>
    </row>
    <row r="54" spans="1:22" s="44" customFormat="1" ht="15.95" customHeight="1" x14ac:dyDescent="0.2">
      <c r="A54" s="67"/>
      <c r="B54" s="65"/>
      <c r="C54" s="64"/>
      <c r="D54" s="63"/>
      <c r="E54" s="62"/>
      <c r="F54" s="57"/>
      <c r="G54" s="57"/>
      <c r="H54" s="57"/>
      <c r="I54" s="57"/>
      <c r="J54" s="57"/>
      <c r="K54" s="56"/>
      <c r="L54" s="51"/>
      <c r="M54" s="43"/>
      <c r="N54" s="19"/>
      <c r="O54" s="19"/>
      <c r="U54" s="20"/>
      <c r="V54" s="20"/>
    </row>
    <row r="55" spans="1:22" ht="15.95" customHeight="1" x14ac:dyDescent="0.2">
      <c r="A55" s="67"/>
      <c r="B55" s="65"/>
      <c r="C55" s="64"/>
      <c r="D55" s="63"/>
      <c r="E55" s="62"/>
      <c r="F55" s="57"/>
      <c r="G55" s="57"/>
      <c r="H55" s="57"/>
      <c r="I55" s="57"/>
      <c r="J55" s="57"/>
      <c r="K55" s="56"/>
      <c r="L55" s="51"/>
      <c r="U55" s="20"/>
      <c r="V55" s="20"/>
    </row>
    <row r="56" spans="1:22" ht="15.95" customHeight="1" x14ac:dyDescent="0.2">
      <c r="A56" s="66"/>
      <c r="B56" s="65"/>
      <c r="C56" s="64"/>
      <c r="D56" s="63"/>
      <c r="E56" s="62"/>
      <c r="F56" s="57"/>
      <c r="G56" s="57"/>
      <c r="H56" s="57"/>
      <c r="I56" s="57"/>
      <c r="J56" s="57"/>
      <c r="K56" s="56"/>
      <c r="L56" s="51"/>
      <c r="U56" s="20"/>
      <c r="V56" s="20"/>
    </row>
    <row r="57" spans="1:22" ht="15.95" customHeight="1" x14ac:dyDescent="0.25">
      <c r="A57" s="55"/>
      <c r="B57" s="65"/>
      <c r="C57" s="64"/>
      <c r="D57" s="63"/>
      <c r="E57" s="62"/>
      <c r="F57" s="57"/>
      <c r="G57" s="57"/>
      <c r="H57" s="57"/>
      <c r="I57" s="57"/>
      <c r="J57" s="57"/>
      <c r="K57" s="56"/>
      <c r="L57" s="51"/>
      <c r="U57" s="20"/>
      <c r="V57" s="20"/>
    </row>
    <row r="58" spans="1:22" ht="15.95" customHeight="1" x14ac:dyDescent="0.25">
      <c r="A58" s="55"/>
      <c r="B58" s="65"/>
      <c r="C58" s="64"/>
      <c r="D58" s="63"/>
      <c r="E58" s="62"/>
      <c r="F58" s="57"/>
      <c r="G58" s="57"/>
      <c r="H58" s="57"/>
      <c r="I58" s="57"/>
      <c r="J58" s="57"/>
      <c r="K58" s="56"/>
      <c r="L58" s="51"/>
      <c r="U58" s="20"/>
      <c r="V58" s="20"/>
    </row>
    <row r="59" spans="1:22" ht="15.95" customHeight="1" x14ac:dyDescent="0.25">
      <c r="A59" s="55"/>
      <c r="B59" s="65"/>
      <c r="C59" s="64"/>
      <c r="D59" s="63"/>
      <c r="E59" s="62"/>
      <c r="F59" s="57"/>
      <c r="G59" s="57"/>
      <c r="H59" s="57"/>
      <c r="I59" s="57"/>
      <c r="J59" s="57"/>
      <c r="K59" s="56"/>
      <c r="L59" s="51"/>
      <c r="U59" s="20"/>
      <c r="V59" s="20"/>
    </row>
    <row r="60" spans="1:22" ht="15.95" customHeight="1" x14ac:dyDescent="0.25">
      <c r="A60" s="55"/>
      <c r="B60" s="65"/>
      <c r="C60" s="64"/>
      <c r="D60" s="63"/>
      <c r="E60" s="62"/>
      <c r="F60" s="57"/>
      <c r="G60" s="57"/>
      <c r="H60" s="57"/>
      <c r="I60" s="57"/>
      <c r="J60" s="57"/>
      <c r="K60" s="56"/>
      <c r="L60" s="51"/>
      <c r="R60" s="20"/>
      <c r="S60" s="20"/>
      <c r="T60" s="20"/>
      <c r="U60" s="20"/>
      <c r="V60" s="20"/>
    </row>
    <row r="61" spans="1:22" s="44" customFormat="1" ht="15.95" customHeight="1" x14ac:dyDescent="0.2">
      <c r="A61" s="67"/>
      <c r="B61" s="65"/>
      <c r="C61" s="64"/>
      <c r="D61" s="63"/>
      <c r="E61" s="62"/>
      <c r="F61" s="57"/>
      <c r="G61" s="57"/>
      <c r="H61" s="57"/>
      <c r="I61" s="57"/>
      <c r="J61" s="57"/>
      <c r="K61" s="56"/>
      <c r="L61" s="51"/>
      <c r="M61" s="43"/>
      <c r="N61" s="19"/>
      <c r="O61" s="19"/>
      <c r="U61" s="20"/>
      <c r="V61" s="20"/>
    </row>
    <row r="62" spans="1:22" s="45" customFormat="1" ht="15.95" customHeight="1" x14ac:dyDescent="0.2">
      <c r="A62" s="67"/>
      <c r="B62" s="65"/>
      <c r="C62" s="64"/>
      <c r="D62" s="63"/>
      <c r="E62" s="62"/>
      <c r="F62" s="57"/>
      <c r="G62" s="57"/>
      <c r="H62" s="57"/>
      <c r="I62" s="57"/>
      <c r="J62" s="57"/>
      <c r="K62" s="56"/>
      <c r="L62" s="51"/>
      <c r="M62" s="43"/>
      <c r="N62" s="19"/>
      <c r="O62" s="19"/>
      <c r="U62" s="20"/>
      <c r="V62" s="20"/>
    </row>
    <row r="63" spans="1:22" s="44" customFormat="1" ht="15.95" customHeight="1" x14ac:dyDescent="0.2">
      <c r="A63" s="67"/>
      <c r="B63" s="65"/>
      <c r="C63" s="64"/>
      <c r="D63" s="63"/>
      <c r="E63" s="62"/>
      <c r="F63" s="57"/>
      <c r="G63" s="57"/>
      <c r="H63" s="57"/>
      <c r="I63" s="57"/>
      <c r="J63" s="57"/>
      <c r="K63" s="56"/>
      <c r="L63" s="51"/>
      <c r="M63" s="43"/>
      <c r="N63" s="19"/>
      <c r="O63" s="19"/>
      <c r="U63" s="20"/>
      <c r="V63" s="20"/>
    </row>
    <row r="64" spans="1:22" s="45" customFormat="1" ht="15.95" customHeight="1" x14ac:dyDescent="0.2">
      <c r="A64" s="67"/>
      <c r="B64" s="65"/>
      <c r="C64" s="64"/>
      <c r="D64" s="63"/>
      <c r="E64" s="62"/>
      <c r="F64" s="57"/>
      <c r="G64" s="57"/>
      <c r="H64" s="57"/>
      <c r="I64" s="57"/>
      <c r="J64" s="57"/>
      <c r="K64" s="56"/>
      <c r="L64" s="51"/>
      <c r="M64" s="43"/>
      <c r="N64" s="19"/>
      <c r="O64" s="19"/>
      <c r="U64" s="20"/>
      <c r="V64" s="20"/>
    </row>
    <row r="65" spans="1:22" s="44" customFormat="1" ht="15.95" customHeight="1" x14ac:dyDescent="0.2">
      <c r="A65" s="67"/>
      <c r="B65" s="65"/>
      <c r="C65" s="64"/>
      <c r="D65" s="63"/>
      <c r="E65" s="62"/>
      <c r="F65" s="57"/>
      <c r="G65" s="57"/>
      <c r="H65" s="57"/>
      <c r="I65" s="57"/>
      <c r="J65" s="57"/>
      <c r="K65" s="56"/>
      <c r="L65" s="51"/>
      <c r="M65" s="43"/>
      <c r="N65" s="19"/>
      <c r="O65" s="19"/>
      <c r="U65" s="20"/>
      <c r="V65" s="20"/>
    </row>
    <row r="66" spans="1:22" ht="15.95" customHeight="1" x14ac:dyDescent="0.2">
      <c r="A66" s="67"/>
      <c r="B66" s="65"/>
      <c r="C66" s="64"/>
      <c r="D66" s="63"/>
      <c r="E66" s="62"/>
      <c r="F66" s="57"/>
      <c r="G66" s="57"/>
      <c r="H66" s="57"/>
      <c r="I66" s="57"/>
      <c r="J66" s="57"/>
      <c r="K66" s="56"/>
      <c r="L66" s="51"/>
      <c r="U66" s="20"/>
      <c r="V66" s="20"/>
    </row>
    <row r="67" spans="1:22" ht="15.95" customHeight="1" x14ac:dyDescent="0.2">
      <c r="A67" s="66"/>
      <c r="B67" s="65"/>
      <c r="C67" s="64"/>
      <c r="D67" s="63"/>
      <c r="E67" s="62"/>
      <c r="F67" s="57"/>
      <c r="G67" s="57"/>
      <c r="H67" s="57"/>
      <c r="I67" s="57"/>
      <c r="J67" s="57"/>
      <c r="K67" s="56"/>
      <c r="L67" s="51"/>
      <c r="U67" s="20"/>
      <c r="V67" s="20"/>
    </row>
    <row r="68" spans="1:22" ht="15.95" customHeight="1" x14ac:dyDescent="0.25">
      <c r="A68" s="55"/>
      <c r="B68" s="65"/>
      <c r="C68" s="64"/>
      <c r="D68" s="63"/>
      <c r="E68" s="62"/>
      <c r="F68" s="57"/>
      <c r="G68" s="57"/>
      <c r="H68" s="57"/>
      <c r="I68" s="57"/>
      <c r="J68" s="57"/>
      <c r="K68" s="56"/>
      <c r="L68" s="51"/>
      <c r="U68" s="20"/>
      <c r="V68" s="20"/>
    </row>
    <row r="69" spans="1:22" ht="15.95" customHeight="1" x14ac:dyDescent="0.25">
      <c r="A69" s="55"/>
      <c r="B69" s="65"/>
      <c r="C69" s="64"/>
      <c r="D69" s="63"/>
      <c r="E69" s="62"/>
      <c r="F69" s="57"/>
      <c r="G69" s="57"/>
      <c r="H69" s="57"/>
      <c r="I69" s="57"/>
      <c r="J69" s="57"/>
      <c r="K69" s="56"/>
      <c r="L69" s="51"/>
      <c r="U69" s="20"/>
      <c r="V69" s="20"/>
    </row>
    <row r="70" spans="1:22" ht="15.95" customHeight="1" x14ac:dyDescent="0.25">
      <c r="A70" s="55"/>
      <c r="B70" s="65"/>
      <c r="C70" s="64"/>
      <c r="D70" s="63"/>
      <c r="E70" s="62"/>
      <c r="F70" s="57"/>
      <c r="G70" s="57"/>
      <c r="H70" s="57"/>
      <c r="I70" s="57"/>
      <c r="J70" s="57"/>
      <c r="K70" s="56"/>
      <c r="L70" s="51"/>
      <c r="U70" s="20"/>
      <c r="V70" s="20"/>
    </row>
    <row r="71" spans="1:22" ht="15.95" customHeight="1" x14ac:dyDescent="0.25">
      <c r="A71" s="55"/>
      <c r="B71" s="65"/>
      <c r="C71" s="64"/>
      <c r="D71" s="63"/>
      <c r="E71" s="62"/>
      <c r="F71" s="57"/>
      <c r="G71" s="57"/>
      <c r="H71" s="57"/>
      <c r="I71" s="57"/>
      <c r="J71" s="57"/>
      <c r="K71" s="56"/>
      <c r="L71" s="51"/>
      <c r="R71" s="20"/>
      <c r="S71" s="20"/>
      <c r="T71" s="20"/>
      <c r="U71" s="20"/>
      <c r="V71" s="20"/>
    </row>
    <row r="72" spans="1:22" s="44" customFormat="1" ht="15.95" customHeight="1" x14ac:dyDescent="0.2">
      <c r="A72" s="67"/>
      <c r="B72" s="65"/>
      <c r="C72" s="64"/>
      <c r="D72" s="63"/>
      <c r="E72" s="62"/>
      <c r="F72" s="57"/>
      <c r="G72" s="57"/>
      <c r="H72" s="57"/>
      <c r="I72" s="57"/>
      <c r="J72" s="57"/>
      <c r="K72" s="56"/>
      <c r="L72" s="51"/>
      <c r="M72" s="43"/>
      <c r="N72" s="19"/>
      <c r="O72" s="19"/>
      <c r="U72" s="20"/>
      <c r="V72" s="20"/>
    </row>
    <row r="73" spans="1:22" s="45" customFormat="1" ht="15.95" customHeight="1" x14ac:dyDescent="0.2">
      <c r="A73" s="67"/>
      <c r="B73" s="65"/>
      <c r="C73" s="64"/>
      <c r="D73" s="63"/>
      <c r="E73" s="62"/>
      <c r="F73" s="57"/>
      <c r="G73" s="57"/>
      <c r="H73" s="57"/>
      <c r="I73" s="57"/>
      <c r="J73" s="57"/>
      <c r="K73" s="56"/>
      <c r="L73" s="51"/>
      <c r="M73" s="43"/>
      <c r="N73" s="19"/>
      <c r="O73" s="19"/>
      <c r="U73" s="20"/>
      <c r="V73" s="20"/>
    </row>
    <row r="74" spans="1:22" s="44" customFormat="1" ht="15.95" customHeight="1" x14ac:dyDescent="0.2">
      <c r="A74" s="67"/>
      <c r="B74" s="65"/>
      <c r="C74" s="64"/>
      <c r="D74" s="63"/>
      <c r="E74" s="62"/>
      <c r="F74" s="57"/>
      <c r="G74" s="57"/>
      <c r="H74" s="57"/>
      <c r="I74" s="57"/>
      <c r="J74" s="57"/>
      <c r="K74" s="56"/>
      <c r="L74" s="51"/>
      <c r="M74" s="43"/>
      <c r="N74" s="19"/>
      <c r="O74" s="19"/>
      <c r="U74" s="20"/>
      <c r="V74" s="20"/>
    </row>
    <row r="75" spans="1:22" ht="15.95" customHeight="1" x14ac:dyDescent="0.2">
      <c r="A75" s="67"/>
      <c r="B75" s="65"/>
      <c r="C75" s="64"/>
      <c r="D75" s="63"/>
      <c r="E75" s="62"/>
      <c r="F75" s="57"/>
      <c r="G75" s="57"/>
      <c r="H75" s="57"/>
      <c r="I75" s="57"/>
      <c r="J75" s="57"/>
      <c r="K75" s="56"/>
      <c r="L75" s="51"/>
      <c r="U75" s="20"/>
      <c r="V75" s="20"/>
    </row>
    <row r="76" spans="1:22" ht="15.95" customHeight="1" x14ac:dyDescent="0.2">
      <c r="A76" s="66"/>
      <c r="B76" s="65"/>
      <c r="C76" s="64"/>
      <c r="D76" s="63"/>
      <c r="E76" s="62"/>
      <c r="F76" s="57"/>
      <c r="G76" s="57"/>
      <c r="H76" s="57"/>
      <c r="I76" s="57"/>
      <c r="J76" s="57"/>
      <c r="K76" s="56"/>
      <c r="L76" s="51"/>
      <c r="U76" s="20"/>
      <c r="V76" s="20"/>
    </row>
    <row r="77" spans="1:22" ht="15.95" customHeight="1" x14ac:dyDescent="0.25">
      <c r="A77" s="55"/>
      <c r="B77" s="65"/>
      <c r="C77" s="64"/>
      <c r="D77" s="63"/>
      <c r="E77" s="62"/>
      <c r="F77" s="57"/>
      <c r="G77" s="57"/>
      <c r="H77" s="57"/>
      <c r="I77" s="57"/>
      <c r="J77" s="57"/>
      <c r="K77" s="56"/>
      <c r="L77" s="51"/>
      <c r="R77" s="20"/>
      <c r="S77" s="20"/>
      <c r="T77" s="20"/>
      <c r="U77" s="20"/>
      <c r="V77" s="20"/>
    </row>
    <row r="78" spans="1:22" s="44" customFormat="1" ht="15.95" customHeight="1" x14ac:dyDescent="0.2">
      <c r="A78" s="67"/>
      <c r="B78" s="65"/>
      <c r="C78" s="64"/>
      <c r="D78" s="63"/>
      <c r="E78" s="62"/>
      <c r="F78" s="57"/>
      <c r="G78" s="57"/>
      <c r="H78" s="57"/>
      <c r="I78" s="57"/>
      <c r="J78" s="57"/>
      <c r="K78" s="56"/>
      <c r="L78" s="51"/>
      <c r="M78" s="43"/>
      <c r="N78" s="19"/>
      <c r="O78" s="19"/>
      <c r="U78" s="20"/>
      <c r="V78" s="20"/>
    </row>
    <row r="79" spans="1:22" s="45" customFormat="1" ht="15.95" customHeight="1" x14ac:dyDescent="0.2">
      <c r="A79" s="67"/>
      <c r="B79" s="65"/>
      <c r="C79" s="64"/>
      <c r="D79" s="63"/>
      <c r="E79" s="62"/>
      <c r="F79" s="57"/>
      <c r="G79" s="57"/>
      <c r="H79" s="57"/>
      <c r="I79" s="57"/>
      <c r="J79" s="57"/>
      <c r="K79" s="56"/>
      <c r="L79" s="51"/>
      <c r="M79" s="43"/>
      <c r="N79" s="19"/>
      <c r="O79" s="19"/>
      <c r="U79" s="20"/>
      <c r="V79" s="20"/>
    </row>
    <row r="80" spans="1:22" s="44" customFormat="1" ht="15.95" customHeight="1" x14ac:dyDescent="0.2">
      <c r="A80" s="67"/>
      <c r="B80" s="65"/>
      <c r="C80" s="64"/>
      <c r="D80" s="63"/>
      <c r="E80" s="62"/>
      <c r="F80" s="57"/>
      <c r="G80" s="57"/>
      <c r="H80" s="57"/>
      <c r="I80" s="57"/>
      <c r="J80" s="57"/>
      <c r="K80" s="56"/>
      <c r="L80" s="51"/>
      <c r="M80" s="43"/>
      <c r="N80" s="19"/>
      <c r="O80" s="19"/>
      <c r="U80" s="20"/>
      <c r="V80" s="20"/>
    </row>
    <row r="81" spans="1:22" ht="15.95" customHeight="1" x14ac:dyDescent="0.2">
      <c r="A81" s="67"/>
      <c r="B81" s="65"/>
      <c r="C81" s="64"/>
      <c r="D81" s="63"/>
      <c r="E81" s="62"/>
      <c r="F81" s="57"/>
      <c r="G81" s="57"/>
      <c r="H81" s="57"/>
      <c r="I81" s="57"/>
      <c r="J81" s="57"/>
      <c r="K81" s="56"/>
      <c r="L81" s="51"/>
      <c r="U81" s="20"/>
      <c r="V81" s="20"/>
    </row>
    <row r="82" spans="1:22" ht="15.95" customHeight="1" x14ac:dyDescent="0.2">
      <c r="A82" s="66"/>
      <c r="B82" s="65"/>
      <c r="C82" s="64"/>
      <c r="D82" s="63"/>
      <c r="E82" s="62"/>
      <c r="F82" s="57"/>
      <c r="G82" s="57"/>
      <c r="H82" s="57"/>
      <c r="I82" s="57"/>
      <c r="J82" s="57"/>
      <c r="K82" s="56"/>
      <c r="L82" s="51"/>
      <c r="U82" s="20"/>
      <c r="V82" s="20"/>
    </row>
    <row r="83" spans="1:22" ht="15.95" customHeight="1" x14ac:dyDescent="0.25">
      <c r="A83" s="55"/>
      <c r="B83" s="65"/>
      <c r="C83" s="64"/>
      <c r="D83" s="63"/>
      <c r="E83" s="62"/>
      <c r="F83" s="57"/>
      <c r="G83" s="57"/>
      <c r="H83" s="57"/>
      <c r="I83" s="57"/>
      <c r="J83" s="57"/>
      <c r="K83" s="56"/>
      <c r="L83" s="51"/>
      <c r="U83" s="20"/>
      <c r="V83" s="20"/>
    </row>
    <row r="84" spans="1:22" ht="15.95" customHeight="1" x14ac:dyDescent="0.25">
      <c r="A84" s="55"/>
      <c r="B84" s="65"/>
      <c r="C84" s="64"/>
      <c r="D84" s="63"/>
      <c r="E84" s="62"/>
      <c r="F84" s="57"/>
      <c r="G84" s="57"/>
      <c r="H84" s="57"/>
      <c r="I84" s="57"/>
      <c r="J84" s="57"/>
      <c r="K84" s="56"/>
      <c r="L84" s="51"/>
      <c r="U84" s="20"/>
      <c r="V84" s="20"/>
    </row>
    <row r="85" spans="1:22" ht="15.95" customHeight="1" x14ac:dyDescent="0.25">
      <c r="A85" s="55"/>
      <c r="B85" s="65"/>
      <c r="C85" s="64"/>
      <c r="D85" s="63"/>
      <c r="E85" s="62"/>
      <c r="F85" s="57"/>
      <c r="G85" s="57"/>
      <c r="H85" s="57"/>
      <c r="I85" s="57"/>
      <c r="J85" s="57"/>
      <c r="K85" s="56"/>
      <c r="L85" s="51"/>
      <c r="U85" s="20"/>
      <c r="V85" s="20"/>
    </row>
    <row r="86" spans="1:22" ht="15.95" customHeight="1" x14ac:dyDescent="0.25">
      <c r="A86" s="55"/>
      <c r="B86" s="65"/>
      <c r="C86" s="64"/>
      <c r="D86" s="63"/>
      <c r="E86" s="62"/>
      <c r="F86" s="57"/>
      <c r="G86" s="57"/>
      <c r="H86" s="57"/>
      <c r="I86" s="57"/>
      <c r="J86" s="57"/>
      <c r="K86" s="56"/>
      <c r="L86" s="51"/>
      <c r="R86" s="20"/>
      <c r="S86" s="20"/>
      <c r="T86" s="20"/>
      <c r="U86" s="20"/>
      <c r="V86" s="20"/>
    </row>
    <row r="87" spans="1:22" s="44" customFormat="1" ht="15.95" customHeight="1" x14ac:dyDescent="0.2">
      <c r="A87" s="67"/>
      <c r="B87" s="65"/>
      <c r="C87" s="64"/>
      <c r="D87" s="63"/>
      <c r="E87" s="62"/>
      <c r="F87" s="57"/>
      <c r="G87" s="57"/>
      <c r="H87" s="57"/>
      <c r="I87" s="57"/>
      <c r="J87" s="57"/>
      <c r="K87" s="56"/>
      <c r="L87" s="51"/>
      <c r="M87" s="43"/>
      <c r="N87" s="19"/>
      <c r="O87" s="19"/>
      <c r="U87" s="20"/>
      <c r="V87" s="20"/>
    </row>
    <row r="88" spans="1:22" s="45" customFormat="1" ht="15.95" customHeight="1" x14ac:dyDescent="0.2">
      <c r="A88" s="67"/>
      <c r="B88" s="65"/>
      <c r="C88" s="64"/>
      <c r="D88" s="63"/>
      <c r="E88" s="62"/>
      <c r="F88" s="57"/>
      <c r="G88" s="57"/>
      <c r="H88" s="57"/>
      <c r="I88" s="57"/>
      <c r="J88" s="57"/>
      <c r="K88" s="56"/>
      <c r="L88" s="51"/>
      <c r="M88" s="43"/>
      <c r="N88" s="19"/>
      <c r="O88" s="19"/>
      <c r="U88" s="20"/>
      <c r="V88" s="20"/>
    </row>
    <row r="89" spans="1:22" s="44" customFormat="1" ht="15.95" customHeight="1" x14ac:dyDescent="0.2">
      <c r="A89" s="67"/>
      <c r="B89" s="65"/>
      <c r="C89" s="64"/>
      <c r="D89" s="63"/>
      <c r="E89" s="62"/>
      <c r="F89" s="57"/>
      <c r="G89" s="57"/>
      <c r="H89" s="57"/>
      <c r="I89" s="57"/>
      <c r="J89" s="57"/>
      <c r="K89" s="56"/>
      <c r="L89" s="51"/>
      <c r="M89" s="43"/>
      <c r="N89" s="19"/>
      <c r="O89" s="19"/>
      <c r="U89" s="20"/>
      <c r="V89" s="20"/>
    </row>
    <row r="90" spans="1:22" ht="15.95" customHeight="1" x14ac:dyDescent="0.2">
      <c r="A90" s="67"/>
      <c r="B90" s="65"/>
      <c r="C90" s="64"/>
      <c r="D90" s="63"/>
      <c r="E90" s="62"/>
      <c r="F90" s="57"/>
      <c r="G90" s="57"/>
      <c r="H90" s="57"/>
      <c r="I90" s="57"/>
      <c r="J90" s="57"/>
      <c r="K90" s="56"/>
      <c r="L90" s="51"/>
      <c r="U90" s="20"/>
      <c r="V90" s="20"/>
    </row>
    <row r="91" spans="1:22" ht="15.95" customHeight="1" x14ac:dyDescent="0.2">
      <c r="A91" s="66"/>
      <c r="B91" s="65"/>
      <c r="C91" s="64"/>
      <c r="D91" s="63"/>
      <c r="E91" s="62"/>
      <c r="F91" s="57"/>
      <c r="G91" s="57"/>
      <c r="H91" s="57"/>
      <c r="I91" s="57"/>
      <c r="J91" s="57"/>
      <c r="K91" s="56"/>
      <c r="L91" s="51"/>
      <c r="U91" s="20"/>
      <c r="V91" s="20"/>
    </row>
    <row r="92" spans="1:22" ht="15.95" customHeight="1" x14ac:dyDescent="0.25">
      <c r="A92" s="55"/>
      <c r="B92" s="65"/>
      <c r="C92" s="64"/>
      <c r="D92" s="63"/>
      <c r="E92" s="62"/>
      <c r="F92" s="57"/>
      <c r="G92" s="57"/>
      <c r="H92" s="57"/>
      <c r="I92" s="57"/>
      <c r="J92" s="57"/>
      <c r="K92" s="56"/>
      <c r="L92" s="51"/>
      <c r="U92" s="20"/>
      <c r="V92" s="20"/>
    </row>
    <row r="93" spans="1:22" ht="15.95" customHeight="1" x14ac:dyDescent="0.25">
      <c r="A93" s="55"/>
      <c r="B93" s="65"/>
      <c r="C93" s="64"/>
      <c r="D93" s="63"/>
      <c r="E93" s="62"/>
      <c r="F93" s="57"/>
      <c r="G93" s="57"/>
      <c r="H93" s="57"/>
      <c r="I93" s="57"/>
      <c r="J93" s="57"/>
      <c r="K93" s="56"/>
      <c r="L93" s="51"/>
      <c r="U93" s="20"/>
      <c r="V93" s="20"/>
    </row>
    <row r="94" spans="1:22" ht="15.95" customHeight="1" thickBot="1" x14ac:dyDescent="0.3">
      <c r="A94" s="55"/>
      <c r="B94" s="61"/>
      <c r="C94" s="60"/>
      <c r="D94" s="59"/>
      <c r="E94" s="58"/>
      <c r="F94" s="57"/>
      <c r="G94" s="57"/>
      <c r="H94" s="57"/>
      <c r="I94" s="57"/>
      <c r="J94" s="57"/>
      <c r="K94" s="56"/>
      <c r="L94" s="51"/>
      <c r="U94" s="20"/>
      <c r="V94" s="20"/>
    </row>
    <row r="95" spans="1:22" ht="15.95" customHeight="1" x14ac:dyDescent="0.25">
      <c r="A95" s="55"/>
      <c r="B95" s="54"/>
      <c r="C95" s="54"/>
      <c r="D95" s="54"/>
      <c r="E95" s="54"/>
      <c r="F95" s="54"/>
      <c r="G95" s="57"/>
      <c r="H95" s="57"/>
      <c r="I95" s="57"/>
      <c r="J95" s="57"/>
      <c r="K95" s="56"/>
      <c r="L95" s="51"/>
      <c r="U95" s="20"/>
      <c r="V95" s="20"/>
    </row>
    <row r="96" spans="1:22" ht="15.95" customHeight="1" x14ac:dyDescent="0.25">
      <c r="A96" s="55"/>
      <c r="B96" s="54"/>
      <c r="C96" s="54"/>
      <c r="D96" s="54"/>
      <c r="E96" s="54"/>
      <c r="F96" s="54"/>
      <c r="G96" s="57"/>
      <c r="H96" s="57"/>
      <c r="I96" s="57"/>
      <c r="J96" s="57"/>
      <c r="K96" s="56"/>
      <c r="L96" s="51"/>
      <c r="U96" s="20"/>
      <c r="V96" s="20"/>
    </row>
    <row r="97" spans="1:22" ht="15" x14ac:dyDescent="0.25">
      <c r="A97" s="111"/>
      <c r="B97" s="112"/>
      <c r="C97" s="112"/>
      <c r="D97" s="112"/>
      <c r="E97" s="112"/>
      <c r="F97" s="112"/>
      <c r="G97" s="112"/>
      <c r="H97" s="112"/>
      <c r="I97" s="112"/>
      <c r="J97" s="112"/>
      <c r="K97" s="113"/>
      <c r="L97" s="51"/>
      <c r="M97" s="19"/>
      <c r="O97" s="20"/>
      <c r="R97" s="20"/>
      <c r="S97" s="20"/>
      <c r="T97" s="20"/>
      <c r="U97" s="20"/>
      <c r="V97" s="20"/>
    </row>
    <row r="98" spans="1:22" ht="15" customHeight="1" x14ac:dyDescent="0.2">
      <c r="B98" s="47"/>
      <c r="C98" s="47"/>
      <c r="D98" s="47"/>
      <c r="E98" s="47"/>
      <c r="F98" s="48"/>
      <c r="G98" s="47"/>
      <c r="H98" s="47"/>
      <c r="I98" s="47"/>
      <c r="J98" s="47"/>
      <c r="K98" s="47"/>
      <c r="T98" s="20"/>
      <c r="U98" s="20"/>
      <c r="V98" s="20"/>
    </row>
    <row r="99" spans="1:22" ht="15" customHeight="1" x14ac:dyDescent="0.2">
      <c r="B99" s="47"/>
      <c r="C99" s="47"/>
      <c r="D99" s="47"/>
      <c r="E99" s="47"/>
      <c r="F99" s="47"/>
      <c r="G99" s="47"/>
      <c r="H99" s="47"/>
      <c r="I99" s="47"/>
      <c r="J99" s="47"/>
      <c r="K99" s="47"/>
    </row>
    <row r="100" spans="1:22" ht="15" customHeight="1" x14ac:dyDescent="0.2"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51"/>
      <c r="M100" s="20"/>
      <c r="N100" s="20"/>
      <c r="O100" s="20"/>
    </row>
    <row r="101" spans="1:22" x14ac:dyDescent="0.2">
      <c r="B101" s="47"/>
      <c r="C101" s="47"/>
      <c r="D101" s="48"/>
      <c r="E101" s="48"/>
      <c r="F101" s="47"/>
      <c r="G101" s="47"/>
      <c r="H101" s="47"/>
      <c r="I101" s="47"/>
      <c r="J101" s="47"/>
      <c r="K101" s="47"/>
      <c r="L101" s="51"/>
      <c r="M101" s="19"/>
      <c r="O101" s="20"/>
    </row>
    <row r="102" spans="1:22" x14ac:dyDescent="0.2">
      <c r="B102" s="47"/>
      <c r="C102" s="47"/>
      <c r="D102" s="52"/>
      <c r="E102" s="52"/>
      <c r="F102" s="47"/>
      <c r="G102" s="47"/>
      <c r="H102" s="47"/>
      <c r="I102" s="47"/>
      <c r="J102" s="47"/>
      <c r="K102" s="47"/>
      <c r="L102" s="51"/>
      <c r="M102" s="19"/>
      <c r="O102" s="20"/>
    </row>
    <row r="103" spans="1:22" x14ac:dyDescent="0.2">
      <c r="B103" s="47"/>
      <c r="C103" s="47"/>
      <c r="D103" s="50"/>
      <c r="E103" s="50"/>
      <c r="F103" s="47"/>
      <c r="G103" s="47"/>
      <c r="H103" s="47"/>
      <c r="I103" s="47"/>
      <c r="J103" s="47"/>
      <c r="K103" s="47"/>
      <c r="L103" s="51"/>
      <c r="M103" s="19"/>
      <c r="O103" s="20"/>
    </row>
    <row r="104" spans="1:22" x14ac:dyDescent="0.2">
      <c r="B104" s="47"/>
      <c r="C104" s="47"/>
      <c r="D104" s="50"/>
      <c r="E104" s="50"/>
      <c r="F104" s="47"/>
      <c r="G104" s="47"/>
      <c r="H104" s="47"/>
      <c r="I104" s="47"/>
      <c r="J104" s="47"/>
      <c r="K104" s="47"/>
      <c r="O104" s="20"/>
    </row>
    <row r="105" spans="1:22" x14ac:dyDescent="0.2">
      <c r="B105" s="47"/>
      <c r="C105" s="47"/>
      <c r="D105" s="49"/>
      <c r="E105" s="49"/>
      <c r="F105" s="48"/>
      <c r="G105" s="47"/>
      <c r="H105" s="47"/>
      <c r="I105" s="47"/>
      <c r="J105" s="47"/>
      <c r="K105" s="47"/>
      <c r="O105" s="20"/>
    </row>
    <row r="106" spans="1:22" x14ac:dyDescent="0.2">
      <c r="B106" s="47"/>
      <c r="C106" s="47"/>
      <c r="D106" s="47"/>
      <c r="E106" s="47"/>
      <c r="F106" s="48"/>
      <c r="G106" s="47"/>
      <c r="H106" s="47"/>
      <c r="I106" s="47"/>
      <c r="J106" s="47"/>
      <c r="K106" s="47"/>
      <c r="O106" s="20"/>
    </row>
    <row r="107" spans="1:22" x14ac:dyDescent="0.2">
      <c r="D107" s="19"/>
      <c r="E107" s="19"/>
      <c r="F107" s="20"/>
      <c r="M107" s="19"/>
      <c r="N107" s="43"/>
      <c r="O107" s="20"/>
    </row>
    <row r="108" spans="1:22" x14ac:dyDescent="0.2">
      <c r="B108" s="46"/>
      <c r="C108" s="46"/>
      <c r="D108" s="19"/>
      <c r="E108" s="19"/>
      <c r="F108" s="20"/>
      <c r="G108" s="46"/>
      <c r="H108" s="46"/>
      <c r="I108" s="46"/>
      <c r="J108" s="46"/>
      <c r="K108" s="46"/>
      <c r="M108" s="19"/>
      <c r="N108" s="43"/>
      <c r="O108" s="20"/>
    </row>
    <row r="109" spans="1:22" ht="15" x14ac:dyDescent="0.2">
      <c r="B109" s="45"/>
      <c r="C109" s="45"/>
      <c r="D109" s="19"/>
      <c r="E109" s="19"/>
      <c r="F109" s="20"/>
      <c r="G109" s="45"/>
      <c r="H109" s="45"/>
      <c r="I109" s="45"/>
      <c r="J109" s="45"/>
      <c r="K109" s="45"/>
      <c r="M109" s="19"/>
      <c r="N109" s="43"/>
      <c r="O109" s="20"/>
    </row>
    <row r="110" spans="1:22" x14ac:dyDescent="0.2">
      <c r="B110" s="44"/>
      <c r="C110" s="44"/>
      <c r="D110" s="19"/>
      <c r="E110" s="19"/>
      <c r="F110" s="20"/>
      <c r="G110" s="44"/>
      <c r="H110" s="44"/>
      <c r="I110" s="44"/>
      <c r="J110" s="44"/>
      <c r="K110" s="44"/>
      <c r="M110" s="19"/>
      <c r="N110" s="43"/>
      <c r="O110" s="20"/>
    </row>
    <row r="111" spans="1:22" x14ac:dyDescent="0.2">
      <c r="D111" s="19"/>
      <c r="E111" s="19"/>
      <c r="F111" s="20"/>
      <c r="M111" s="19"/>
      <c r="N111" s="43"/>
      <c r="O111" s="20"/>
    </row>
    <row r="112" spans="1:22" ht="15" customHeight="1" x14ac:dyDescent="0.2">
      <c r="D112" s="19"/>
      <c r="E112" s="19"/>
      <c r="F112" s="20"/>
      <c r="M112" s="19"/>
      <c r="N112" s="43"/>
      <c r="O112" s="20"/>
    </row>
    <row r="113" spans="4:15" x14ac:dyDescent="0.2">
      <c r="D113" s="19"/>
      <c r="E113" s="19"/>
      <c r="F113" s="20"/>
      <c r="M113" s="19"/>
      <c r="N113" s="43"/>
      <c r="O113" s="20"/>
    </row>
    <row r="114" spans="4:15" x14ac:dyDescent="0.2">
      <c r="D114" s="19"/>
      <c r="E114" s="19"/>
      <c r="F114" s="20"/>
      <c r="M114" s="19"/>
      <c r="O114" s="20"/>
    </row>
    <row r="115" spans="4:15" x14ac:dyDescent="0.2">
      <c r="D115" s="19"/>
      <c r="E115" s="19"/>
      <c r="F115" s="20"/>
      <c r="M115" s="19"/>
      <c r="O115" s="20"/>
    </row>
    <row r="116" spans="4:15" x14ac:dyDescent="0.2">
      <c r="M116" s="19"/>
      <c r="O116" s="20"/>
    </row>
    <row r="117" spans="4:15" x14ac:dyDescent="0.2">
      <c r="M117" s="19"/>
      <c r="O117" s="20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97314E2F-5E1E-4DB7-AAE8-4A5E2A3E567A}">
      <formula1>"Yes, No"</formula1>
    </dataValidation>
    <dataValidation type="list" allowBlank="1" showInputMessage="1" showErrorMessage="1" sqref="F6" xr:uid="{6BFB36A4-1604-4D27-A661-6DA21EDD0758}">
      <formula1>"1,2,3,4,5,6,7,8"</formula1>
    </dataValidation>
    <dataValidation type="list" allowBlank="1" showInputMessage="1" showErrorMessage="1" sqref="B25:B94" xr:uid="{877191F1-F7A0-4DA2-834E-E341AD3E9B3A}">
      <formula1>$B$11:$B$20</formula1>
    </dataValidation>
    <dataValidation type="list" allowBlank="1" showInputMessage="1" showErrorMessage="1" sqref="D25:D94" xr:uid="{8FFF3AFF-FCCE-413F-9720-44A6C6DF6110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BE33F-F1A1-4A96-8765-C9455DE177C0}">
  <sheetPr codeName="Sheet14">
    <pageSetUpPr fitToPage="1"/>
  </sheetPr>
  <dimension ref="A1:V117"/>
  <sheetViews>
    <sheetView showGridLines="0" showRuler="0" zoomScale="71" zoomScaleNormal="120" workbookViewId="0">
      <selection activeCell="N68" sqref="N68"/>
    </sheetView>
  </sheetViews>
  <sheetFormatPr defaultColWidth="8.85546875" defaultRowHeight="14.25" x14ac:dyDescent="0.2"/>
  <cols>
    <col min="1" max="1" width="5" style="19" customWidth="1"/>
    <col min="2" max="2" width="20.140625" style="19" customWidth="1"/>
    <col min="3" max="3" width="27.140625" style="19" customWidth="1"/>
    <col min="4" max="4" width="14.42578125" style="43" customWidth="1"/>
    <col min="5" max="5" width="23" style="43" customWidth="1"/>
    <col min="6" max="6" width="14.85546875" style="19" customWidth="1"/>
    <col min="7" max="7" width="12.85546875" style="19" customWidth="1"/>
    <col min="8" max="8" width="13.7109375" style="19" customWidth="1"/>
    <col min="9" max="9" width="7.7109375" style="19" customWidth="1"/>
    <col min="10" max="10" width="35.85546875" style="19" customWidth="1"/>
    <col min="11" max="11" width="6.28515625" style="19" customWidth="1"/>
    <col min="12" max="12" width="15" style="43" customWidth="1"/>
    <col min="13" max="13" width="11" style="43" customWidth="1"/>
    <col min="14" max="15" width="10.140625" style="19" bestFit="1" customWidth="1"/>
    <col min="16" max="16" width="14.140625" style="19" bestFit="1" customWidth="1"/>
    <col min="17" max="18" width="11.140625" style="19" bestFit="1" customWidth="1"/>
    <col min="19" max="19" width="10.140625" style="19" bestFit="1" customWidth="1"/>
    <col min="20" max="16384" width="8.85546875" style="19"/>
  </cols>
  <sheetData>
    <row r="1" spans="1:22" s="20" customFormat="1" ht="45.75" x14ac:dyDescent="0.2">
      <c r="A1" s="134" t="str">
        <f ca="1">IF(F4="","CLASS GPA TRACKER",F4&amp;": "&amp;C6)</f>
        <v>MSE300: A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2" ht="20.25" x14ac:dyDescent="0.3">
      <c r="A2" s="135" t="s">
        <v>133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51"/>
      <c r="U2" s="20"/>
      <c r="V2" s="20"/>
    </row>
    <row r="3" spans="1:22" s="46" customFormat="1" ht="18" customHeight="1" x14ac:dyDescent="0.2">
      <c r="A3" s="67"/>
      <c r="B3" s="95"/>
      <c r="C3" s="95"/>
      <c r="D3" s="96"/>
      <c r="E3" s="96"/>
      <c r="F3" s="95"/>
      <c r="G3" s="95"/>
      <c r="H3" s="95"/>
      <c r="I3" s="95"/>
      <c r="J3" s="95"/>
      <c r="K3" s="94"/>
      <c r="L3" s="51"/>
      <c r="M3" s="51"/>
      <c r="N3" s="20"/>
    </row>
    <row r="4" spans="1:22" ht="15.75" customHeight="1" thickBot="1" x14ac:dyDescent="0.3">
      <c r="A4" s="55"/>
      <c r="B4" s="136" t="s">
        <v>132</v>
      </c>
      <c r="C4" s="136"/>
      <c r="D4" s="57"/>
      <c r="E4" s="93" t="s">
        <v>131</v>
      </c>
      <c r="F4" s="92" t="str" cm="1">
        <f t="array" aca="1" ref="F4" ca="1">MID(CELL("filename",A1),FIND("]",CELL("filename",A1))+1,255)</f>
        <v>MSE300</v>
      </c>
      <c r="G4" s="57"/>
      <c r="H4" s="137" t="s">
        <v>130</v>
      </c>
      <c r="I4" s="54"/>
      <c r="J4" s="84"/>
      <c r="K4" s="56"/>
      <c r="L4" s="51"/>
      <c r="R4" s="20"/>
      <c r="S4" s="20"/>
      <c r="T4" s="20"/>
      <c r="U4" s="20"/>
      <c r="V4" s="20"/>
    </row>
    <row r="5" spans="1:22" ht="33" customHeight="1" x14ac:dyDescent="0.25">
      <c r="A5" s="55"/>
      <c r="B5" s="110" t="s">
        <v>129</v>
      </c>
      <c r="C5" s="90">
        <v>3.9</v>
      </c>
      <c r="D5" s="57"/>
      <c r="E5" s="89" t="s">
        <v>128</v>
      </c>
      <c r="F5" s="91">
        <v>0.5</v>
      </c>
      <c r="G5" s="57"/>
      <c r="H5" s="137"/>
      <c r="I5" s="54"/>
      <c r="J5" s="139" t="s">
        <v>127</v>
      </c>
      <c r="K5" s="56"/>
      <c r="L5" s="51"/>
      <c r="R5" s="20"/>
      <c r="S5" s="20"/>
      <c r="T5" s="20"/>
      <c r="U5" s="20"/>
      <c r="V5" s="20"/>
    </row>
    <row r="6" spans="1:22" ht="28.5" customHeight="1" thickBot="1" x14ac:dyDescent="0.3">
      <c r="A6" s="55"/>
      <c r="B6" s="110" t="s">
        <v>126</v>
      </c>
      <c r="C6" s="90" t="s">
        <v>136</v>
      </c>
      <c r="D6" s="57"/>
      <c r="E6" s="89" t="s">
        <v>125</v>
      </c>
      <c r="F6" s="88">
        <v>1</v>
      </c>
      <c r="G6" s="57"/>
      <c r="H6" s="138"/>
      <c r="I6" s="54"/>
      <c r="J6" s="140"/>
      <c r="K6" s="56"/>
      <c r="L6" s="51"/>
      <c r="R6" s="20"/>
      <c r="S6" s="20"/>
      <c r="T6" s="20"/>
      <c r="U6" s="20"/>
      <c r="V6" s="20"/>
    </row>
    <row r="7" spans="1:22" ht="15.95" customHeight="1" thickBot="1" x14ac:dyDescent="0.3">
      <c r="A7" s="55"/>
      <c r="B7" s="110" t="s">
        <v>124</v>
      </c>
      <c r="C7" s="75">
        <f>C5*F5</f>
        <v>1.95</v>
      </c>
      <c r="D7" s="57"/>
      <c r="E7" s="57"/>
      <c r="F7" s="54"/>
      <c r="G7" s="57"/>
      <c r="H7" s="87" t="s">
        <v>138</v>
      </c>
      <c r="I7" s="54"/>
      <c r="J7" s="140"/>
      <c r="K7" s="56"/>
      <c r="L7" s="51"/>
      <c r="R7" s="20"/>
      <c r="S7" s="20"/>
      <c r="T7" s="20"/>
      <c r="U7" s="20"/>
      <c r="V7" s="20"/>
    </row>
    <row r="8" spans="1:22" ht="15.95" customHeight="1" x14ac:dyDescent="0.25">
      <c r="A8" s="55"/>
      <c r="B8" s="54"/>
      <c r="C8" s="54"/>
      <c r="D8" s="57"/>
      <c r="E8" s="57"/>
      <c r="F8" s="54"/>
      <c r="G8" s="57"/>
      <c r="H8" s="54"/>
      <c r="I8" s="54"/>
      <c r="J8" s="142"/>
      <c r="K8" s="56"/>
      <c r="L8" s="51"/>
      <c r="R8" s="20"/>
      <c r="S8" s="20"/>
      <c r="T8" s="20"/>
      <c r="U8" s="20"/>
      <c r="V8" s="20"/>
    </row>
    <row r="9" spans="1:22" ht="15" customHeight="1" x14ac:dyDescent="0.25">
      <c r="A9" s="55"/>
      <c r="B9" s="136" t="s">
        <v>122</v>
      </c>
      <c r="C9" s="136"/>
      <c r="D9" s="54"/>
      <c r="E9" s="136" t="s">
        <v>121</v>
      </c>
      <c r="F9" s="136"/>
      <c r="G9" s="136"/>
      <c r="H9" s="136"/>
      <c r="I9" s="57"/>
      <c r="J9" s="142"/>
      <c r="K9" s="53"/>
      <c r="L9" s="51"/>
      <c r="T9" s="20"/>
      <c r="U9" s="20"/>
      <c r="V9" s="20"/>
    </row>
    <row r="10" spans="1:22" ht="32.1" customHeight="1" thickBot="1" x14ac:dyDescent="0.3">
      <c r="A10" s="55"/>
      <c r="B10" s="73" t="s">
        <v>114</v>
      </c>
      <c r="C10" s="86" t="s">
        <v>120</v>
      </c>
      <c r="D10" s="54"/>
      <c r="E10" s="73" t="s">
        <v>114</v>
      </c>
      <c r="F10" s="86" t="s">
        <v>119</v>
      </c>
      <c r="G10" s="72" t="s">
        <v>118</v>
      </c>
      <c r="H10" s="72" t="s">
        <v>117</v>
      </c>
      <c r="I10" s="57"/>
      <c r="J10" s="142"/>
      <c r="K10" s="53"/>
      <c r="L10" s="51"/>
      <c r="T10" s="20"/>
      <c r="U10" s="20"/>
      <c r="V10" s="20"/>
    </row>
    <row r="11" spans="1:22" s="46" customFormat="1" ht="15.95" customHeight="1" x14ac:dyDescent="0.2">
      <c r="A11" s="67"/>
      <c r="B11" s="85" t="s">
        <v>139</v>
      </c>
      <c r="C11" s="68">
        <v>1</v>
      </c>
      <c r="D11" s="54"/>
      <c r="E11" s="81" t="str">
        <f t="shared" ref="E11:E20" si="0">IF(B11="","",B11)</f>
        <v>Midterm</v>
      </c>
      <c r="F11" s="80" t="str">
        <f t="shared" ref="F11:F20" si="1">IF( IF(E11&lt;&gt;"",COUNTIF($B$25:$B$94,E11),"") = 0,"", IF(E11&lt;&gt;"",COUNTIF($B$25:$B$94,E11),""))</f>
        <v/>
      </c>
      <c r="G11" s="79" t="str">
        <f t="shared" ref="G11:G20" si="2">IFERROR( IF(F11&lt;&gt;"",AVERAGEIFS($E$25:$E$94,$B$25:$B$94, E11),""),"")</f>
        <v/>
      </c>
      <c r="H11" s="79" t="str">
        <f t="shared" ref="H11:H20" si="3">IFERROR(G11*C11,"")</f>
        <v/>
      </c>
      <c r="I11" s="57"/>
      <c r="J11" s="142"/>
      <c r="K11" s="56"/>
      <c r="L11" s="19"/>
    </row>
    <row r="12" spans="1:22" s="20" customFormat="1" ht="15" customHeight="1" x14ac:dyDescent="0.2">
      <c r="A12" s="67"/>
      <c r="B12" s="83" t="s">
        <v>98</v>
      </c>
      <c r="C12" s="62">
        <v>0</v>
      </c>
      <c r="D12" s="54"/>
      <c r="E12" s="81" t="str">
        <f t="shared" si="0"/>
        <v>Final Exam</v>
      </c>
      <c r="F12" s="80" t="str">
        <f t="shared" si="1"/>
        <v/>
      </c>
      <c r="G12" s="79" t="str">
        <f t="shared" si="2"/>
        <v/>
      </c>
      <c r="H12" s="79" t="str">
        <f t="shared" si="3"/>
        <v/>
      </c>
      <c r="I12" s="57"/>
      <c r="J12" s="142"/>
      <c r="K12" s="56"/>
      <c r="L12" s="19"/>
    </row>
    <row r="13" spans="1:22" s="20" customFormat="1" ht="15.95" customHeight="1" x14ac:dyDescent="0.2">
      <c r="A13" s="67"/>
      <c r="B13" s="83" t="s">
        <v>96</v>
      </c>
      <c r="C13" s="62">
        <v>0</v>
      </c>
      <c r="D13" s="54"/>
      <c r="E13" s="81" t="str">
        <f t="shared" si="0"/>
        <v>Projects</v>
      </c>
      <c r="F13" s="80" t="str">
        <f t="shared" si="1"/>
        <v/>
      </c>
      <c r="G13" s="79" t="str">
        <f t="shared" si="2"/>
        <v/>
      </c>
      <c r="H13" s="79" t="str">
        <f t="shared" si="3"/>
        <v/>
      </c>
      <c r="I13" s="57"/>
      <c r="J13" s="142"/>
      <c r="K13" s="56"/>
      <c r="L13" s="19"/>
      <c r="M13" s="19"/>
    </row>
    <row r="14" spans="1:22" s="20" customFormat="1" ht="15.95" customHeight="1" x14ac:dyDescent="0.2">
      <c r="A14" s="67"/>
      <c r="B14" s="83" t="s">
        <v>101</v>
      </c>
      <c r="C14" s="62">
        <v>0</v>
      </c>
      <c r="D14" s="54"/>
      <c r="E14" s="81" t="str">
        <f t="shared" si="0"/>
        <v>Homework</v>
      </c>
      <c r="F14" s="80" t="str">
        <f t="shared" si="1"/>
        <v/>
      </c>
      <c r="G14" s="79" t="str">
        <f t="shared" si="2"/>
        <v/>
      </c>
      <c r="H14" s="79" t="str">
        <f t="shared" si="3"/>
        <v/>
      </c>
      <c r="I14" s="57"/>
      <c r="J14" s="142"/>
      <c r="K14" s="56"/>
      <c r="L14" s="19"/>
      <c r="M14" s="19"/>
    </row>
    <row r="15" spans="1:22" s="20" customFormat="1" ht="15.95" customHeight="1" x14ac:dyDescent="0.2">
      <c r="A15" s="67"/>
      <c r="B15" s="83" t="s">
        <v>107</v>
      </c>
      <c r="C15" s="62">
        <v>0</v>
      </c>
      <c r="D15" s="54"/>
      <c r="E15" s="81" t="str">
        <f t="shared" si="0"/>
        <v>Class Exercises</v>
      </c>
      <c r="F15" s="80" t="str">
        <f t="shared" si="1"/>
        <v/>
      </c>
      <c r="G15" s="79" t="str">
        <f t="shared" si="2"/>
        <v/>
      </c>
      <c r="H15" s="79" t="str">
        <f t="shared" si="3"/>
        <v/>
      </c>
      <c r="I15" s="57"/>
      <c r="J15" s="142"/>
      <c r="K15" s="56"/>
      <c r="L15" s="43"/>
      <c r="M15" s="43"/>
    </row>
    <row r="16" spans="1:22" s="20" customFormat="1" ht="15.95" customHeight="1" x14ac:dyDescent="0.2">
      <c r="A16" s="67"/>
      <c r="B16" s="83" t="s">
        <v>140</v>
      </c>
      <c r="C16" s="62">
        <v>0</v>
      </c>
      <c r="D16" s="54"/>
      <c r="E16" s="81" t="str">
        <f t="shared" si="0"/>
        <v>Other</v>
      </c>
      <c r="F16" s="80" t="str">
        <f t="shared" si="1"/>
        <v/>
      </c>
      <c r="G16" s="79" t="str">
        <f t="shared" si="2"/>
        <v/>
      </c>
      <c r="H16" s="79" t="str">
        <f t="shared" si="3"/>
        <v/>
      </c>
      <c r="I16" s="57"/>
      <c r="J16" s="57"/>
      <c r="K16" s="56"/>
      <c r="L16" s="51"/>
      <c r="M16" s="43"/>
    </row>
    <row r="17" spans="1:22" s="20" customFormat="1" ht="15.95" customHeight="1" x14ac:dyDescent="0.2">
      <c r="A17" s="67"/>
      <c r="B17" s="83"/>
      <c r="C17" s="62">
        <v>0</v>
      </c>
      <c r="D17" s="54"/>
      <c r="E17" s="81" t="str">
        <f t="shared" si="0"/>
        <v/>
      </c>
      <c r="F17" s="80" t="str">
        <f t="shared" si="1"/>
        <v/>
      </c>
      <c r="G17" s="79" t="str">
        <f t="shared" si="2"/>
        <v/>
      </c>
      <c r="H17" s="79" t="str">
        <f t="shared" si="3"/>
        <v/>
      </c>
      <c r="I17" s="57"/>
      <c r="J17" s="57"/>
      <c r="K17" s="56"/>
      <c r="L17" s="51"/>
      <c r="M17" s="43"/>
    </row>
    <row r="18" spans="1:22" s="20" customFormat="1" ht="15.95" customHeight="1" x14ac:dyDescent="0.2">
      <c r="A18" s="67"/>
      <c r="B18" s="83"/>
      <c r="C18" s="62">
        <v>0</v>
      </c>
      <c r="D18" s="54"/>
      <c r="E18" s="81" t="str">
        <f t="shared" si="0"/>
        <v/>
      </c>
      <c r="F18" s="80" t="str">
        <f t="shared" si="1"/>
        <v/>
      </c>
      <c r="G18" s="79" t="str">
        <f t="shared" si="2"/>
        <v/>
      </c>
      <c r="H18" s="79" t="str">
        <f t="shared" si="3"/>
        <v/>
      </c>
      <c r="I18" s="57"/>
      <c r="J18" s="57"/>
      <c r="K18" s="56"/>
      <c r="L18" s="51"/>
      <c r="M18" s="43"/>
    </row>
    <row r="19" spans="1:22" s="20" customFormat="1" ht="15.95" customHeight="1" x14ac:dyDescent="0.2">
      <c r="A19" s="67"/>
      <c r="B19" s="83"/>
      <c r="C19" s="62">
        <v>0</v>
      </c>
      <c r="D19" s="54"/>
      <c r="E19" s="81" t="str">
        <f t="shared" si="0"/>
        <v/>
      </c>
      <c r="F19" s="80" t="str">
        <f t="shared" si="1"/>
        <v/>
      </c>
      <c r="G19" s="79" t="str">
        <f t="shared" si="2"/>
        <v/>
      </c>
      <c r="H19" s="79" t="str">
        <f t="shared" si="3"/>
        <v/>
      </c>
      <c r="I19" s="57"/>
      <c r="J19" s="57"/>
      <c r="K19" s="56"/>
      <c r="L19" s="51"/>
      <c r="M19" s="43"/>
    </row>
    <row r="20" spans="1:22" s="20" customFormat="1" ht="15.95" customHeight="1" thickBot="1" x14ac:dyDescent="0.25">
      <c r="A20" s="67"/>
      <c r="B20" s="82"/>
      <c r="C20" s="58">
        <v>0</v>
      </c>
      <c r="D20" s="54"/>
      <c r="E20" s="81" t="str">
        <f t="shared" si="0"/>
        <v/>
      </c>
      <c r="F20" s="80" t="str">
        <f t="shared" si="1"/>
        <v/>
      </c>
      <c r="G20" s="79" t="str">
        <f t="shared" si="2"/>
        <v/>
      </c>
      <c r="H20" s="79" t="str">
        <f t="shared" si="3"/>
        <v/>
      </c>
      <c r="I20" s="57"/>
      <c r="J20" s="57"/>
      <c r="K20" s="56"/>
      <c r="L20" s="51"/>
      <c r="M20" s="43"/>
    </row>
    <row r="21" spans="1:22" s="20" customFormat="1" ht="15.95" customHeight="1" x14ac:dyDescent="0.2">
      <c r="A21" s="67"/>
      <c r="B21" s="78"/>
      <c r="C21" s="76">
        <f>SUM(C11:C20)</f>
        <v>1</v>
      </c>
      <c r="D21" s="54"/>
      <c r="E21" s="78"/>
      <c r="F21" s="77">
        <f>SUM(F11:F20)</f>
        <v>0</v>
      </c>
      <c r="G21" s="76"/>
      <c r="H21" s="76" t="str">
        <f>IFERROR( SUM(H11:H20) / SUMIFS(C11:C20,H11:H20,"&gt;-1"),"")</f>
        <v/>
      </c>
      <c r="I21" s="75" t="s">
        <v>116</v>
      </c>
      <c r="J21" s="57"/>
      <c r="K21" s="56"/>
      <c r="L21" s="51"/>
      <c r="M21" s="43"/>
    </row>
    <row r="22" spans="1:22" s="46" customFormat="1" ht="15.95" customHeight="1" x14ac:dyDescent="0.2">
      <c r="A22" s="67"/>
      <c r="B22" s="54"/>
      <c r="C22" s="54"/>
      <c r="D22" s="54"/>
      <c r="E22" s="54"/>
      <c r="F22" s="54"/>
      <c r="G22" s="57"/>
      <c r="H22" s="57"/>
      <c r="I22" s="57"/>
      <c r="J22" s="57"/>
      <c r="K22" s="56"/>
      <c r="L22" s="51"/>
      <c r="M22" s="43"/>
      <c r="N22" s="19"/>
      <c r="O22" s="19"/>
      <c r="U22" s="20"/>
      <c r="V22" s="20"/>
    </row>
    <row r="23" spans="1:22" s="46" customFormat="1" ht="15.95" customHeight="1" x14ac:dyDescent="0.2">
      <c r="A23" s="67"/>
      <c r="B23" s="133" t="s">
        <v>115</v>
      </c>
      <c r="C23" s="133"/>
      <c r="D23" s="133"/>
      <c r="E23" s="133"/>
      <c r="F23" s="54"/>
      <c r="G23" s="57"/>
      <c r="H23" s="57"/>
      <c r="I23" s="57"/>
      <c r="J23" s="57"/>
      <c r="K23" s="56"/>
      <c r="L23" s="51"/>
      <c r="M23" s="43"/>
      <c r="U23" s="20"/>
      <c r="V23" s="20"/>
    </row>
    <row r="24" spans="1:22" s="45" customFormat="1" ht="54" customHeight="1" thickBot="1" x14ac:dyDescent="0.25">
      <c r="A24" s="67"/>
      <c r="B24" s="73" t="s">
        <v>114</v>
      </c>
      <c r="C24" s="73" t="s">
        <v>113</v>
      </c>
      <c r="D24" s="72" t="s">
        <v>112</v>
      </c>
      <c r="E24" s="72" t="s">
        <v>111</v>
      </c>
      <c r="F24" s="57"/>
      <c r="G24" s="57"/>
      <c r="H24" s="57"/>
      <c r="I24" s="57"/>
      <c r="J24" s="57"/>
      <c r="K24" s="56"/>
      <c r="L24" s="51"/>
      <c r="M24" s="43"/>
      <c r="U24" s="20"/>
      <c r="V24" s="20"/>
    </row>
    <row r="25" spans="1:22" s="44" customFormat="1" ht="15.95" customHeight="1" x14ac:dyDescent="0.2">
      <c r="A25" s="67"/>
      <c r="B25" s="71"/>
      <c r="C25" s="70"/>
      <c r="D25" s="69"/>
      <c r="E25" s="68"/>
      <c r="F25" s="57"/>
      <c r="G25" s="57"/>
      <c r="H25" s="57"/>
      <c r="I25" s="57"/>
      <c r="J25" s="57"/>
      <c r="K25" s="56"/>
      <c r="L25" s="51"/>
      <c r="M25" s="43"/>
      <c r="U25" s="20"/>
      <c r="V25" s="20"/>
    </row>
    <row r="26" spans="1:22" s="45" customFormat="1" ht="15.95" customHeight="1" x14ac:dyDescent="0.2">
      <c r="A26" s="67"/>
      <c r="B26" s="65"/>
      <c r="C26" s="64"/>
      <c r="D26" s="63"/>
      <c r="E26" s="62"/>
      <c r="F26" s="57"/>
      <c r="G26" s="57"/>
      <c r="H26" s="57"/>
      <c r="I26" s="57"/>
      <c r="J26" s="57"/>
      <c r="K26" s="56"/>
      <c r="L26" s="51"/>
      <c r="M26" s="43"/>
      <c r="U26" s="20"/>
      <c r="V26" s="20"/>
    </row>
    <row r="27" spans="1:22" s="44" customFormat="1" ht="15.95" customHeight="1" x14ac:dyDescent="0.2">
      <c r="A27" s="67"/>
      <c r="B27" s="65"/>
      <c r="C27" s="64"/>
      <c r="D27" s="63"/>
      <c r="E27" s="62"/>
      <c r="F27" s="57"/>
      <c r="G27" s="57"/>
      <c r="H27" s="57"/>
      <c r="I27" s="57"/>
      <c r="J27" s="57"/>
      <c r="K27" s="56"/>
      <c r="L27" s="51"/>
      <c r="M27" s="43"/>
      <c r="U27" s="20"/>
      <c r="V27" s="20"/>
    </row>
    <row r="28" spans="1:22" ht="15.95" customHeight="1" x14ac:dyDescent="0.2">
      <c r="A28" s="67"/>
      <c r="B28" s="65"/>
      <c r="C28" s="64"/>
      <c r="D28" s="63"/>
      <c r="E28" s="62"/>
      <c r="F28" s="57"/>
      <c r="G28" s="57"/>
      <c r="H28" s="57"/>
      <c r="I28" s="57"/>
      <c r="J28" s="57"/>
      <c r="K28" s="56"/>
      <c r="L28" s="51"/>
      <c r="U28" s="20"/>
      <c r="V28" s="20"/>
    </row>
    <row r="29" spans="1:22" ht="15.95" customHeight="1" x14ac:dyDescent="0.2">
      <c r="A29" s="66"/>
      <c r="B29" s="65"/>
      <c r="C29" s="64"/>
      <c r="D29" s="63"/>
      <c r="E29" s="62"/>
      <c r="F29" s="57"/>
      <c r="G29" s="57"/>
      <c r="H29" s="57"/>
      <c r="I29" s="57"/>
      <c r="J29" s="57"/>
      <c r="K29" s="56"/>
      <c r="L29" s="51"/>
      <c r="U29" s="20"/>
      <c r="V29" s="20"/>
    </row>
    <row r="30" spans="1:22" ht="15.95" customHeight="1" x14ac:dyDescent="0.25">
      <c r="A30" s="55"/>
      <c r="B30" s="65"/>
      <c r="C30" s="64"/>
      <c r="D30" s="63"/>
      <c r="E30" s="62"/>
      <c r="F30" s="57"/>
      <c r="G30" s="57"/>
      <c r="H30" s="57"/>
      <c r="I30" s="57"/>
      <c r="J30" s="57"/>
      <c r="K30" s="56"/>
      <c r="L30" s="51"/>
      <c r="U30" s="20"/>
      <c r="V30" s="20"/>
    </row>
    <row r="31" spans="1:22" ht="15.95" customHeight="1" x14ac:dyDescent="0.25">
      <c r="A31" s="55"/>
      <c r="B31" s="65"/>
      <c r="C31" s="64"/>
      <c r="D31" s="63"/>
      <c r="E31" s="62"/>
      <c r="F31" s="57"/>
      <c r="G31" s="57"/>
      <c r="H31" s="57"/>
      <c r="I31" s="57"/>
      <c r="J31" s="57"/>
      <c r="K31" s="56"/>
      <c r="L31" s="51"/>
      <c r="U31" s="20"/>
      <c r="V31" s="20"/>
    </row>
    <row r="32" spans="1:22" ht="15.95" customHeight="1" x14ac:dyDescent="0.25">
      <c r="A32" s="55"/>
      <c r="B32" s="65"/>
      <c r="C32" s="64"/>
      <c r="D32" s="63"/>
      <c r="E32" s="62"/>
      <c r="F32" s="57"/>
      <c r="G32" s="57"/>
      <c r="H32" s="57"/>
      <c r="I32" s="57"/>
      <c r="J32" s="57"/>
      <c r="K32" s="56"/>
      <c r="L32" s="51"/>
      <c r="U32" s="20"/>
      <c r="V32" s="20"/>
    </row>
    <row r="33" spans="1:22" ht="15.95" customHeight="1" x14ac:dyDescent="0.25">
      <c r="A33" s="55"/>
      <c r="B33" s="65"/>
      <c r="C33" s="64"/>
      <c r="D33" s="63"/>
      <c r="E33" s="62"/>
      <c r="F33" s="57"/>
      <c r="G33" s="57"/>
      <c r="H33" s="57"/>
      <c r="I33" s="57"/>
      <c r="J33" s="57"/>
      <c r="K33" s="56"/>
      <c r="L33" s="51"/>
      <c r="U33" s="20"/>
      <c r="V33" s="20"/>
    </row>
    <row r="34" spans="1:22" ht="15.95" customHeight="1" x14ac:dyDescent="0.25">
      <c r="A34" s="55"/>
      <c r="B34" s="65"/>
      <c r="C34" s="64"/>
      <c r="D34" s="63"/>
      <c r="E34" s="62"/>
      <c r="F34" s="57"/>
      <c r="G34" s="57"/>
      <c r="H34" s="57"/>
      <c r="I34" s="57"/>
      <c r="J34" s="57"/>
      <c r="K34" s="56"/>
      <c r="L34" s="51"/>
      <c r="U34" s="20"/>
      <c r="V34" s="20"/>
    </row>
    <row r="35" spans="1:22" ht="15.95" customHeight="1" x14ac:dyDescent="0.25">
      <c r="A35" s="55"/>
      <c r="B35" s="65"/>
      <c r="C35" s="64"/>
      <c r="D35" s="63"/>
      <c r="E35" s="62"/>
      <c r="F35" s="57"/>
      <c r="G35" s="57"/>
      <c r="H35" s="57"/>
      <c r="I35" s="57"/>
      <c r="J35" s="57"/>
      <c r="K35" s="56"/>
      <c r="L35" s="51"/>
      <c r="U35" s="20"/>
      <c r="V35" s="20"/>
    </row>
    <row r="36" spans="1:22" ht="15.95" customHeight="1" x14ac:dyDescent="0.25">
      <c r="A36" s="55"/>
      <c r="B36" s="65"/>
      <c r="C36" s="64"/>
      <c r="D36" s="63"/>
      <c r="E36" s="62"/>
      <c r="F36" s="57"/>
      <c r="G36" s="57"/>
      <c r="H36" s="57"/>
      <c r="I36" s="57"/>
      <c r="J36" s="57"/>
      <c r="K36" s="56"/>
      <c r="L36" s="51"/>
      <c r="R36" s="20"/>
      <c r="S36" s="20"/>
      <c r="T36" s="20"/>
      <c r="U36" s="20"/>
      <c r="V36" s="20"/>
    </row>
    <row r="37" spans="1:22" s="44" customFormat="1" ht="15.95" customHeight="1" x14ac:dyDescent="0.2">
      <c r="A37" s="67"/>
      <c r="B37" s="65"/>
      <c r="C37" s="64"/>
      <c r="D37" s="63"/>
      <c r="E37" s="62"/>
      <c r="F37" s="57"/>
      <c r="G37" s="57"/>
      <c r="H37" s="57"/>
      <c r="I37" s="57"/>
      <c r="J37" s="57"/>
      <c r="K37" s="56"/>
      <c r="L37" s="51"/>
      <c r="M37" s="43"/>
      <c r="N37" s="19"/>
      <c r="O37" s="19"/>
      <c r="U37" s="20"/>
      <c r="V37" s="20"/>
    </row>
    <row r="38" spans="1:22" s="45" customFormat="1" ht="15.95" customHeight="1" x14ac:dyDescent="0.2">
      <c r="A38" s="67"/>
      <c r="B38" s="65"/>
      <c r="C38" s="64"/>
      <c r="D38" s="63"/>
      <c r="E38" s="62"/>
      <c r="F38" s="57"/>
      <c r="G38" s="57"/>
      <c r="H38" s="57"/>
      <c r="I38" s="57"/>
      <c r="J38" s="57"/>
      <c r="K38" s="56"/>
      <c r="L38" s="51"/>
      <c r="M38" s="43"/>
      <c r="N38" s="19"/>
      <c r="O38" s="19"/>
      <c r="U38" s="20"/>
      <c r="V38" s="20"/>
    </row>
    <row r="39" spans="1:22" s="44" customFormat="1" ht="15.95" customHeight="1" x14ac:dyDescent="0.2">
      <c r="A39" s="67"/>
      <c r="B39" s="65"/>
      <c r="C39" s="64"/>
      <c r="D39" s="63"/>
      <c r="E39" s="62"/>
      <c r="F39" s="57"/>
      <c r="G39" s="57"/>
      <c r="H39" s="57"/>
      <c r="I39" s="57"/>
      <c r="J39" s="57"/>
      <c r="K39" s="56"/>
      <c r="L39" s="51"/>
      <c r="M39" s="43"/>
      <c r="N39" s="19"/>
      <c r="O39" s="19"/>
      <c r="U39" s="20"/>
      <c r="V39" s="20"/>
    </row>
    <row r="40" spans="1:22" ht="15.95" customHeight="1" x14ac:dyDescent="0.2">
      <c r="A40" s="67"/>
      <c r="B40" s="65"/>
      <c r="C40" s="64"/>
      <c r="D40" s="63"/>
      <c r="E40" s="62"/>
      <c r="F40" s="57"/>
      <c r="G40" s="57"/>
      <c r="H40" s="57"/>
      <c r="I40" s="57"/>
      <c r="J40" s="57"/>
      <c r="K40" s="56"/>
      <c r="L40" s="51"/>
      <c r="U40" s="20"/>
      <c r="V40" s="20"/>
    </row>
    <row r="41" spans="1:22" ht="15.95" customHeight="1" x14ac:dyDescent="0.2">
      <c r="A41" s="66"/>
      <c r="B41" s="65"/>
      <c r="C41" s="64"/>
      <c r="D41" s="63"/>
      <c r="E41" s="62"/>
      <c r="F41" s="57"/>
      <c r="G41" s="57"/>
      <c r="H41" s="57"/>
      <c r="I41" s="57"/>
      <c r="J41" s="57"/>
      <c r="K41" s="56"/>
      <c r="L41" s="51"/>
      <c r="U41" s="20"/>
      <c r="V41" s="20"/>
    </row>
    <row r="42" spans="1:22" ht="15.95" customHeight="1" x14ac:dyDescent="0.25">
      <c r="A42" s="55"/>
      <c r="B42" s="65"/>
      <c r="C42" s="64"/>
      <c r="D42" s="63"/>
      <c r="E42" s="62"/>
      <c r="F42" s="57"/>
      <c r="G42" s="57"/>
      <c r="H42" s="57"/>
      <c r="I42" s="57"/>
      <c r="J42" s="57"/>
      <c r="K42" s="56"/>
      <c r="L42" s="51"/>
      <c r="U42" s="20"/>
      <c r="V42" s="20"/>
    </row>
    <row r="43" spans="1:22" ht="15.95" customHeight="1" x14ac:dyDescent="0.25">
      <c r="A43" s="55"/>
      <c r="B43" s="65"/>
      <c r="C43" s="64"/>
      <c r="D43" s="63"/>
      <c r="E43" s="62"/>
      <c r="F43" s="57"/>
      <c r="G43" s="57"/>
      <c r="H43" s="57"/>
      <c r="I43" s="57"/>
      <c r="J43" s="57"/>
      <c r="K43" s="56"/>
      <c r="L43" s="51"/>
      <c r="U43" s="20"/>
      <c r="V43" s="20"/>
    </row>
    <row r="44" spans="1:22" ht="15.95" customHeight="1" x14ac:dyDescent="0.25">
      <c r="A44" s="55"/>
      <c r="B44" s="65"/>
      <c r="C44" s="64"/>
      <c r="D44" s="63"/>
      <c r="E44" s="62"/>
      <c r="F44" s="57"/>
      <c r="G44" s="57"/>
      <c r="H44" s="57"/>
      <c r="I44" s="57"/>
      <c r="J44" s="57"/>
      <c r="K44" s="56"/>
      <c r="L44" s="51"/>
      <c r="U44" s="20"/>
      <c r="V44" s="20"/>
    </row>
    <row r="45" spans="1:22" ht="15.95" customHeight="1" x14ac:dyDescent="0.25">
      <c r="A45" s="55"/>
      <c r="B45" s="65"/>
      <c r="C45" s="64"/>
      <c r="D45" s="63"/>
      <c r="E45" s="62"/>
      <c r="F45" s="57"/>
      <c r="G45" s="57"/>
      <c r="H45" s="57"/>
      <c r="I45" s="57"/>
      <c r="J45" s="57"/>
      <c r="K45" s="56"/>
      <c r="L45" s="51"/>
      <c r="R45" s="20"/>
      <c r="S45" s="20"/>
      <c r="T45" s="20"/>
      <c r="U45" s="20"/>
      <c r="V45" s="20"/>
    </row>
    <row r="46" spans="1:22" s="44" customFormat="1" ht="15.95" customHeight="1" x14ac:dyDescent="0.2">
      <c r="A46" s="67"/>
      <c r="B46" s="65"/>
      <c r="C46" s="64"/>
      <c r="D46" s="63"/>
      <c r="E46" s="62"/>
      <c r="F46" s="57"/>
      <c r="G46" s="57"/>
      <c r="H46" s="57"/>
      <c r="I46" s="57"/>
      <c r="J46" s="57"/>
      <c r="K46" s="56"/>
      <c r="L46" s="51"/>
      <c r="M46" s="43"/>
      <c r="N46" s="19"/>
      <c r="O46" s="19"/>
      <c r="U46" s="20"/>
      <c r="V46" s="20"/>
    </row>
    <row r="47" spans="1:22" s="45" customFormat="1" ht="15.95" customHeight="1" x14ac:dyDescent="0.2">
      <c r="A47" s="67"/>
      <c r="B47" s="65"/>
      <c r="C47" s="64"/>
      <c r="D47" s="63"/>
      <c r="E47" s="62"/>
      <c r="F47" s="57"/>
      <c r="G47" s="57"/>
      <c r="H47" s="57"/>
      <c r="I47" s="57"/>
      <c r="J47" s="57"/>
      <c r="K47" s="56"/>
      <c r="L47" s="51"/>
      <c r="M47" s="43"/>
      <c r="N47" s="19"/>
      <c r="O47" s="19"/>
      <c r="U47" s="20"/>
      <c r="V47" s="20"/>
    </row>
    <row r="48" spans="1:22" s="44" customFormat="1" ht="15.95" customHeight="1" x14ac:dyDescent="0.2">
      <c r="A48" s="67"/>
      <c r="B48" s="65"/>
      <c r="C48" s="64"/>
      <c r="D48" s="63"/>
      <c r="E48" s="62"/>
      <c r="F48" s="57"/>
      <c r="G48" s="57"/>
      <c r="H48" s="57"/>
      <c r="I48" s="57"/>
      <c r="J48" s="57"/>
      <c r="K48" s="56"/>
      <c r="L48" s="51"/>
      <c r="M48" s="43"/>
      <c r="N48" s="19"/>
      <c r="O48" s="19"/>
      <c r="U48" s="20"/>
      <c r="V48" s="20"/>
    </row>
    <row r="49" spans="1:22" ht="15.95" customHeight="1" x14ac:dyDescent="0.2">
      <c r="A49" s="67"/>
      <c r="B49" s="65"/>
      <c r="C49" s="64"/>
      <c r="D49" s="63"/>
      <c r="E49" s="62"/>
      <c r="F49" s="57"/>
      <c r="G49" s="57"/>
      <c r="H49" s="57"/>
      <c r="I49" s="57"/>
      <c r="J49" s="57"/>
      <c r="K49" s="56"/>
      <c r="L49" s="51"/>
      <c r="U49" s="20"/>
      <c r="V49" s="20"/>
    </row>
    <row r="50" spans="1:22" ht="15.95" customHeight="1" x14ac:dyDescent="0.2">
      <c r="A50" s="66"/>
      <c r="B50" s="65"/>
      <c r="C50" s="64"/>
      <c r="D50" s="63"/>
      <c r="E50" s="62"/>
      <c r="F50" s="57"/>
      <c r="G50" s="57"/>
      <c r="H50" s="57"/>
      <c r="I50" s="57"/>
      <c r="J50" s="57"/>
      <c r="K50" s="56"/>
      <c r="L50" s="51"/>
      <c r="U50" s="20"/>
      <c r="V50" s="20"/>
    </row>
    <row r="51" spans="1:22" ht="15.95" customHeight="1" x14ac:dyDescent="0.25">
      <c r="A51" s="55"/>
      <c r="B51" s="65"/>
      <c r="C51" s="64"/>
      <c r="D51" s="63"/>
      <c r="E51" s="62"/>
      <c r="F51" s="57"/>
      <c r="G51" s="57"/>
      <c r="H51" s="57"/>
      <c r="I51" s="57"/>
      <c r="J51" s="57"/>
      <c r="K51" s="56"/>
      <c r="L51" s="51"/>
      <c r="R51" s="20"/>
      <c r="S51" s="20"/>
      <c r="T51" s="20"/>
      <c r="U51" s="20"/>
      <c r="V51" s="20"/>
    </row>
    <row r="52" spans="1:22" s="44" customFormat="1" ht="15.95" customHeight="1" x14ac:dyDescent="0.2">
      <c r="A52" s="67"/>
      <c r="B52" s="65"/>
      <c r="C52" s="64"/>
      <c r="D52" s="63"/>
      <c r="E52" s="62"/>
      <c r="F52" s="57"/>
      <c r="G52" s="57"/>
      <c r="H52" s="57"/>
      <c r="I52" s="57"/>
      <c r="J52" s="57"/>
      <c r="K52" s="56"/>
      <c r="L52" s="51"/>
      <c r="M52" s="43"/>
      <c r="N52" s="19"/>
      <c r="O52" s="19"/>
      <c r="U52" s="20"/>
      <c r="V52" s="20"/>
    </row>
    <row r="53" spans="1:22" s="45" customFormat="1" ht="15.95" customHeight="1" x14ac:dyDescent="0.2">
      <c r="A53" s="67"/>
      <c r="B53" s="65"/>
      <c r="C53" s="64"/>
      <c r="D53" s="63"/>
      <c r="E53" s="62"/>
      <c r="F53" s="57"/>
      <c r="G53" s="57"/>
      <c r="H53" s="57"/>
      <c r="I53" s="57"/>
      <c r="J53" s="57"/>
      <c r="K53" s="56"/>
      <c r="L53" s="51"/>
      <c r="M53" s="43"/>
      <c r="N53" s="19"/>
      <c r="O53" s="19"/>
      <c r="U53" s="20"/>
      <c r="V53" s="20"/>
    </row>
    <row r="54" spans="1:22" s="44" customFormat="1" ht="15.95" customHeight="1" x14ac:dyDescent="0.2">
      <c r="A54" s="67"/>
      <c r="B54" s="65"/>
      <c r="C54" s="64"/>
      <c r="D54" s="63"/>
      <c r="E54" s="62"/>
      <c r="F54" s="57"/>
      <c r="G54" s="57"/>
      <c r="H54" s="57"/>
      <c r="I54" s="57"/>
      <c r="J54" s="57"/>
      <c r="K54" s="56"/>
      <c r="L54" s="51"/>
      <c r="M54" s="43"/>
      <c r="N54" s="19"/>
      <c r="O54" s="19"/>
      <c r="U54" s="20"/>
      <c r="V54" s="20"/>
    </row>
    <row r="55" spans="1:22" ht="15.95" customHeight="1" x14ac:dyDescent="0.2">
      <c r="A55" s="67"/>
      <c r="B55" s="65"/>
      <c r="C55" s="64"/>
      <c r="D55" s="63"/>
      <c r="E55" s="62"/>
      <c r="F55" s="57"/>
      <c r="G55" s="57"/>
      <c r="H55" s="57"/>
      <c r="I55" s="57"/>
      <c r="J55" s="57"/>
      <c r="K55" s="56"/>
      <c r="L55" s="51"/>
      <c r="U55" s="20"/>
      <c r="V55" s="20"/>
    </row>
    <row r="56" spans="1:22" ht="15.95" customHeight="1" x14ac:dyDescent="0.2">
      <c r="A56" s="66"/>
      <c r="B56" s="65"/>
      <c r="C56" s="64"/>
      <c r="D56" s="63"/>
      <c r="E56" s="62"/>
      <c r="F56" s="57"/>
      <c r="G56" s="57"/>
      <c r="H56" s="57"/>
      <c r="I56" s="57"/>
      <c r="J56" s="57"/>
      <c r="K56" s="56"/>
      <c r="L56" s="51"/>
      <c r="U56" s="20"/>
      <c r="V56" s="20"/>
    </row>
    <row r="57" spans="1:22" ht="15.95" customHeight="1" x14ac:dyDescent="0.25">
      <c r="A57" s="55"/>
      <c r="B57" s="65"/>
      <c r="C57" s="64"/>
      <c r="D57" s="63"/>
      <c r="E57" s="62"/>
      <c r="F57" s="57"/>
      <c r="G57" s="57"/>
      <c r="H57" s="57"/>
      <c r="I57" s="57"/>
      <c r="J57" s="57"/>
      <c r="K57" s="56"/>
      <c r="L57" s="51"/>
      <c r="U57" s="20"/>
      <c r="V57" s="20"/>
    </row>
    <row r="58" spans="1:22" ht="15.95" customHeight="1" x14ac:dyDescent="0.25">
      <c r="A58" s="55"/>
      <c r="B58" s="65"/>
      <c r="C58" s="64"/>
      <c r="D58" s="63"/>
      <c r="E58" s="62"/>
      <c r="F58" s="57"/>
      <c r="G58" s="57"/>
      <c r="H58" s="57"/>
      <c r="I58" s="57"/>
      <c r="J58" s="57"/>
      <c r="K58" s="56"/>
      <c r="L58" s="51"/>
      <c r="U58" s="20"/>
      <c r="V58" s="20"/>
    </row>
    <row r="59" spans="1:22" ht="15.95" customHeight="1" x14ac:dyDescent="0.25">
      <c r="A59" s="55"/>
      <c r="B59" s="65"/>
      <c r="C59" s="64"/>
      <c r="D59" s="63"/>
      <c r="E59" s="62"/>
      <c r="F59" s="57"/>
      <c r="G59" s="57"/>
      <c r="H59" s="57"/>
      <c r="I59" s="57"/>
      <c r="J59" s="57"/>
      <c r="K59" s="56"/>
      <c r="L59" s="51"/>
      <c r="U59" s="20"/>
      <c r="V59" s="20"/>
    </row>
    <row r="60" spans="1:22" ht="15.95" customHeight="1" x14ac:dyDescent="0.25">
      <c r="A60" s="55"/>
      <c r="B60" s="65"/>
      <c r="C60" s="64"/>
      <c r="D60" s="63"/>
      <c r="E60" s="62"/>
      <c r="F60" s="57"/>
      <c r="G60" s="57"/>
      <c r="H60" s="57"/>
      <c r="I60" s="57"/>
      <c r="J60" s="57"/>
      <c r="K60" s="56"/>
      <c r="L60" s="51"/>
      <c r="R60" s="20"/>
      <c r="S60" s="20"/>
      <c r="T60" s="20"/>
      <c r="U60" s="20"/>
      <c r="V60" s="20"/>
    </row>
    <row r="61" spans="1:22" s="44" customFormat="1" ht="15.95" customHeight="1" x14ac:dyDescent="0.2">
      <c r="A61" s="67"/>
      <c r="B61" s="65"/>
      <c r="C61" s="64"/>
      <c r="D61" s="63"/>
      <c r="E61" s="62"/>
      <c r="F61" s="57"/>
      <c r="G61" s="57"/>
      <c r="H61" s="57"/>
      <c r="I61" s="57"/>
      <c r="J61" s="57"/>
      <c r="K61" s="56"/>
      <c r="L61" s="51"/>
      <c r="M61" s="43"/>
      <c r="N61" s="19"/>
      <c r="O61" s="19"/>
      <c r="U61" s="20"/>
      <c r="V61" s="20"/>
    </row>
    <row r="62" spans="1:22" s="45" customFormat="1" ht="15.95" customHeight="1" x14ac:dyDescent="0.2">
      <c r="A62" s="67"/>
      <c r="B62" s="65"/>
      <c r="C62" s="64"/>
      <c r="D62" s="63"/>
      <c r="E62" s="62"/>
      <c r="F62" s="57"/>
      <c r="G62" s="57"/>
      <c r="H62" s="57"/>
      <c r="I62" s="57"/>
      <c r="J62" s="57"/>
      <c r="K62" s="56"/>
      <c r="L62" s="51"/>
      <c r="M62" s="43"/>
      <c r="N62" s="19"/>
      <c r="O62" s="19"/>
      <c r="U62" s="20"/>
      <c r="V62" s="20"/>
    </row>
    <row r="63" spans="1:22" s="44" customFormat="1" ht="15.95" customHeight="1" x14ac:dyDescent="0.2">
      <c r="A63" s="67"/>
      <c r="B63" s="65"/>
      <c r="C63" s="64"/>
      <c r="D63" s="63"/>
      <c r="E63" s="62"/>
      <c r="F63" s="57"/>
      <c r="G63" s="57"/>
      <c r="H63" s="57"/>
      <c r="I63" s="57"/>
      <c r="J63" s="57"/>
      <c r="K63" s="56"/>
      <c r="L63" s="51"/>
      <c r="M63" s="43"/>
      <c r="N63" s="19"/>
      <c r="O63" s="19"/>
      <c r="U63" s="20"/>
      <c r="V63" s="20"/>
    </row>
    <row r="64" spans="1:22" s="45" customFormat="1" ht="15.95" customHeight="1" x14ac:dyDescent="0.2">
      <c r="A64" s="67"/>
      <c r="B64" s="65"/>
      <c r="C64" s="64"/>
      <c r="D64" s="63"/>
      <c r="E64" s="62"/>
      <c r="F64" s="57"/>
      <c r="G64" s="57"/>
      <c r="H64" s="57"/>
      <c r="I64" s="57"/>
      <c r="J64" s="57"/>
      <c r="K64" s="56"/>
      <c r="L64" s="51"/>
      <c r="M64" s="43"/>
      <c r="N64" s="19"/>
      <c r="O64" s="19"/>
      <c r="U64" s="20"/>
      <c r="V64" s="20"/>
    </row>
    <row r="65" spans="1:22" s="44" customFormat="1" ht="15.95" customHeight="1" x14ac:dyDescent="0.2">
      <c r="A65" s="67"/>
      <c r="B65" s="65"/>
      <c r="C65" s="64"/>
      <c r="D65" s="63"/>
      <c r="E65" s="62"/>
      <c r="F65" s="57"/>
      <c r="G65" s="57"/>
      <c r="H65" s="57"/>
      <c r="I65" s="57"/>
      <c r="J65" s="57"/>
      <c r="K65" s="56"/>
      <c r="L65" s="51"/>
      <c r="M65" s="43"/>
      <c r="N65" s="19"/>
      <c r="O65" s="19"/>
      <c r="U65" s="20"/>
      <c r="V65" s="20"/>
    </row>
    <row r="66" spans="1:22" ht="15.95" customHeight="1" x14ac:dyDescent="0.2">
      <c r="A66" s="67"/>
      <c r="B66" s="65"/>
      <c r="C66" s="64"/>
      <c r="D66" s="63"/>
      <c r="E66" s="62"/>
      <c r="F66" s="57"/>
      <c r="G66" s="57"/>
      <c r="H66" s="57"/>
      <c r="I66" s="57"/>
      <c r="J66" s="57"/>
      <c r="K66" s="56"/>
      <c r="L66" s="51"/>
      <c r="U66" s="20"/>
      <c r="V66" s="20"/>
    </row>
    <row r="67" spans="1:22" ht="15.95" customHeight="1" x14ac:dyDescent="0.2">
      <c r="A67" s="66"/>
      <c r="B67" s="65"/>
      <c r="C67" s="64"/>
      <c r="D67" s="63"/>
      <c r="E67" s="62"/>
      <c r="F67" s="57"/>
      <c r="G67" s="57"/>
      <c r="H67" s="57"/>
      <c r="I67" s="57"/>
      <c r="J67" s="57"/>
      <c r="K67" s="56"/>
      <c r="L67" s="51"/>
      <c r="U67" s="20"/>
      <c r="V67" s="20"/>
    </row>
    <row r="68" spans="1:22" ht="15.95" customHeight="1" x14ac:dyDescent="0.25">
      <c r="A68" s="55"/>
      <c r="B68" s="65"/>
      <c r="C68" s="64"/>
      <c r="D68" s="63"/>
      <c r="E68" s="62"/>
      <c r="F68" s="57"/>
      <c r="G68" s="57"/>
      <c r="H68" s="57"/>
      <c r="I68" s="57"/>
      <c r="J68" s="57"/>
      <c r="K68" s="56"/>
      <c r="L68" s="51"/>
      <c r="U68" s="20"/>
      <c r="V68" s="20"/>
    </row>
    <row r="69" spans="1:22" ht="15.95" customHeight="1" x14ac:dyDescent="0.25">
      <c r="A69" s="55"/>
      <c r="B69" s="65"/>
      <c r="C69" s="64"/>
      <c r="D69" s="63"/>
      <c r="E69" s="62"/>
      <c r="F69" s="57"/>
      <c r="G69" s="57"/>
      <c r="H69" s="57"/>
      <c r="I69" s="57"/>
      <c r="J69" s="57"/>
      <c r="K69" s="56"/>
      <c r="L69" s="51"/>
      <c r="U69" s="20"/>
      <c r="V69" s="20"/>
    </row>
    <row r="70" spans="1:22" ht="15.95" customHeight="1" x14ac:dyDescent="0.25">
      <c r="A70" s="55"/>
      <c r="B70" s="65"/>
      <c r="C70" s="64"/>
      <c r="D70" s="63"/>
      <c r="E70" s="62"/>
      <c r="F70" s="57"/>
      <c r="G70" s="57"/>
      <c r="H70" s="57"/>
      <c r="I70" s="57"/>
      <c r="J70" s="57"/>
      <c r="K70" s="56"/>
      <c r="L70" s="51"/>
      <c r="U70" s="20"/>
      <c r="V70" s="20"/>
    </row>
    <row r="71" spans="1:22" ht="15.95" customHeight="1" x14ac:dyDescent="0.25">
      <c r="A71" s="55"/>
      <c r="B71" s="65"/>
      <c r="C71" s="64"/>
      <c r="D71" s="63"/>
      <c r="E71" s="62"/>
      <c r="F71" s="57"/>
      <c r="G71" s="57"/>
      <c r="H71" s="57"/>
      <c r="I71" s="57"/>
      <c r="J71" s="57"/>
      <c r="K71" s="56"/>
      <c r="L71" s="51"/>
      <c r="R71" s="20"/>
      <c r="S71" s="20"/>
      <c r="T71" s="20"/>
      <c r="U71" s="20"/>
      <c r="V71" s="20"/>
    </row>
    <row r="72" spans="1:22" s="44" customFormat="1" ht="15.95" customHeight="1" x14ac:dyDescent="0.2">
      <c r="A72" s="67"/>
      <c r="B72" s="65"/>
      <c r="C72" s="64"/>
      <c r="D72" s="63"/>
      <c r="E72" s="62"/>
      <c r="F72" s="57"/>
      <c r="G72" s="57"/>
      <c r="H72" s="57"/>
      <c r="I72" s="57"/>
      <c r="J72" s="57"/>
      <c r="K72" s="56"/>
      <c r="L72" s="51"/>
      <c r="M72" s="43"/>
      <c r="N72" s="19"/>
      <c r="O72" s="19"/>
      <c r="U72" s="20"/>
      <c r="V72" s="20"/>
    </row>
    <row r="73" spans="1:22" s="45" customFormat="1" ht="15.95" customHeight="1" x14ac:dyDescent="0.2">
      <c r="A73" s="67"/>
      <c r="B73" s="65"/>
      <c r="C73" s="64"/>
      <c r="D73" s="63"/>
      <c r="E73" s="62"/>
      <c r="F73" s="57"/>
      <c r="G73" s="57"/>
      <c r="H73" s="57"/>
      <c r="I73" s="57"/>
      <c r="J73" s="57"/>
      <c r="K73" s="56"/>
      <c r="L73" s="51"/>
      <c r="M73" s="43"/>
      <c r="N73" s="19"/>
      <c r="O73" s="19"/>
      <c r="U73" s="20"/>
      <c r="V73" s="20"/>
    </row>
    <row r="74" spans="1:22" s="44" customFormat="1" ht="15.95" customHeight="1" x14ac:dyDescent="0.2">
      <c r="A74" s="67"/>
      <c r="B74" s="65"/>
      <c r="C74" s="64"/>
      <c r="D74" s="63"/>
      <c r="E74" s="62"/>
      <c r="F74" s="57"/>
      <c r="G74" s="57"/>
      <c r="H74" s="57"/>
      <c r="I74" s="57"/>
      <c r="J74" s="57"/>
      <c r="K74" s="56"/>
      <c r="L74" s="51"/>
      <c r="M74" s="43"/>
      <c r="N74" s="19"/>
      <c r="O74" s="19"/>
      <c r="U74" s="20"/>
      <c r="V74" s="20"/>
    </row>
    <row r="75" spans="1:22" ht="15.95" customHeight="1" x14ac:dyDescent="0.2">
      <c r="A75" s="67"/>
      <c r="B75" s="65"/>
      <c r="C75" s="64"/>
      <c r="D75" s="63"/>
      <c r="E75" s="62"/>
      <c r="F75" s="57"/>
      <c r="G75" s="57"/>
      <c r="H75" s="57"/>
      <c r="I75" s="57"/>
      <c r="J75" s="57"/>
      <c r="K75" s="56"/>
      <c r="L75" s="51"/>
      <c r="U75" s="20"/>
      <c r="V75" s="20"/>
    </row>
    <row r="76" spans="1:22" ht="15.95" customHeight="1" x14ac:dyDescent="0.2">
      <c r="A76" s="66"/>
      <c r="B76" s="65"/>
      <c r="C76" s="64"/>
      <c r="D76" s="63"/>
      <c r="E76" s="62"/>
      <c r="F76" s="57"/>
      <c r="G76" s="57"/>
      <c r="H76" s="57"/>
      <c r="I76" s="57"/>
      <c r="J76" s="57"/>
      <c r="K76" s="56"/>
      <c r="L76" s="51"/>
      <c r="U76" s="20"/>
      <c r="V76" s="20"/>
    </row>
    <row r="77" spans="1:22" ht="15.95" customHeight="1" x14ac:dyDescent="0.25">
      <c r="A77" s="55"/>
      <c r="B77" s="65"/>
      <c r="C77" s="64"/>
      <c r="D77" s="63"/>
      <c r="E77" s="62"/>
      <c r="F77" s="57"/>
      <c r="G77" s="57"/>
      <c r="H77" s="57"/>
      <c r="I77" s="57"/>
      <c r="J77" s="57"/>
      <c r="K77" s="56"/>
      <c r="L77" s="51"/>
      <c r="R77" s="20"/>
      <c r="S77" s="20"/>
      <c r="T77" s="20"/>
      <c r="U77" s="20"/>
      <c r="V77" s="20"/>
    </row>
    <row r="78" spans="1:22" s="44" customFormat="1" ht="15.95" customHeight="1" x14ac:dyDescent="0.2">
      <c r="A78" s="67"/>
      <c r="B78" s="65"/>
      <c r="C78" s="64"/>
      <c r="D78" s="63"/>
      <c r="E78" s="62"/>
      <c r="F78" s="57"/>
      <c r="G78" s="57"/>
      <c r="H78" s="57"/>
      <c r="I78" s="57"/>
      <c r="J78" s="57"/>
      <c r="K78" s="56"/>
      <c r="L78" s="51"/>
      <c r="M78" s="43"/>
      <c r="N78" s="19"/>
      <c r="O78" s="19"/>
      <c r="U78" s="20"/>
      <c r="V78" s="20"/>
    </row>
    <row r="79" spans="1:22" s="45" customFormat="1" ht="15.95" customHeight="1" x14ac:dyDescent="0.2">
      <c r="A79" s="67"/>
      <c r="B79" s="65"/>
      <c r="C79" s="64"/>
      <c r="D79" s="63"/>
      <c r="E79" s="62"/>
      <c r="F79" s="57"/>
      <c r="G79" s="57"/>
      <c r="H79" s="57"/>
      <c r="I79" s="57"/>
      <c r="J79" s="57"/>
      <c r="K79" s="56"/>
      <c r="L79" s="51"/>
      <c r="M79" s="43"/>
      <c r="N79" s="19"/>
      <c r="O79" s="19"/>
      <c r="U79" s="20"/>
      <c r="V79" s="20"/>
    </row>
    <row r="80" spans="1:22" s="44" customFormat="1" ht="15.95" customHeight="1" x14ac:dyDescent="0.2">
      <c r="A80" s="67"/>
      <c r="B80" s="65"/>
      <c r="C80" s="64"/>
      <c r="D80" s="63"/>
      <c r="E80" s="62"/>
      <c r="F80" s="57"/>
      <c r="G80" s="57"/>
      <c r="H80" s="57"/>
      <c r="I80" s="57"/>
      <c r="J80" s="57"/>
      <c r="K80" s="56"/>
      <c r="L80" s="51"/>
      <c r="M80" s="43"/>
      <c r="N80" s="19"/>
      <c r="O80" s="19"/>
      <c r="U80" s="20"/>
      <c r="V80" s="20"/>
    </row>
    <row r="81" spans="1:22" ht="15.95" customHeight="1" x14ac:dyDescent="0.2">
      <c r="A81" s="67"/>
      <c r="B81" s="65"/>
      <c r="C81" s="64"/>
      <c r="D81" s="63"/>
      <c r="E81" s="62"/>
      <c r="F81" s="57"/>
      <c r="G81" s="57"/>
      <c r="H81" s="57"/>
      <c r="I81" s="57"/>
      <c r="J81" s="57"/>
      <c r="K81" s="56"/>
      <c r="L81" s="51"/>
      <c r="U81" s="20"/>
      <c r="V81" s="20"/>
    </row>
    <row r="82" spans="1:22" ht="15.95" customHeight="1" x14ac:dyDescent="0.2">
      <c r="A82" s="66"/>
      <c r="B82" s="65"/>
      <c r="C82" s="64"/>
      <c r="D82" s="63"/>
      <c r="E82" s="62"/>
      <c r="F82" s="57"/>
      <c r="G82" s="57"/>
      <c r="H82" s="57"/>
      <c r="I82" s="57"/>
      <c r="J82" s="57"/>
      <c r="K82" s="56"/>
      <c r="L82" s="51"/>
      <c r="U82" s="20"/>
      <c r="V82" s="20"/>
    </row>
    <row r="83" spans="1:22" ht="15.95" customHeight="1" x14ac:dyDescent="0.25">
      <c r="A83" s="55"/>
      <c r="B83" s="65"/>
      <c r="C83" s="64"/>
      <c r="D83" s="63"/>
      <c r="E83" s="62"/>
      <c r="F83" s="57"/>
      <c r="G83" s="57"/>
      <c r="H83" s="57"/>
      <c r="I83" s="57"/>
      <c r="J83" s="57"/>
      <c r="K83" s="56"/>
      <c r="L83" s="51"/>
      <c r="U83" s="20"/>
      <c r="V83" s="20"/>
    </row>
    <row r="84" spans="1:22" ht="15.95" customHeight="1" x14ac:dyDescent="0.25">
      <c r="A84" s="55"/>
      <c r="B84" s="65"/>
      <c r="C84" s="64"/>
      <c r="D84" s="63"/>
      <c r="E84" s="62"/>
      <c r="F84" s="57"/>
      <c r="G84" s="57"/>
      <c r="H84" s="57"/>
      <c r="I84" s="57"/>
      <c r="J84" s="57"/>
      <c r="K84" s="56"/>
      <c r="L84" s="51"/>
      <c r="U84" s="20"/>
      <c r="V84" s="20"/>
    </row>
    <row r="85" spans="1:22" ht="15.95" customHeight="1" x14ac:dyDescent="0.25">
      <c r="A85" s="55"/>
      <c r="B85" s="65"/>
      <c r="C85" s="64"/>
      <c r="D85" s="63"/>
      <c r="E85" s="62"/>
      <c r="F85" s="57"/>
      <c r="G85" s="57"/>
      <c r="H85" s="57"/>
      <c r="I85" s="57"/>
      <c r="J85" s="57"/>
      <c r="K85" s="56"/>
      <c r="L85" s="51"/>
      <c r="U85" s="20"/>
      <c r="V85" s="20"/>
    </row>
    <row r="86" spans="1:22" ht="15.95" customHeight="1" x14ac:dyDescent="0.25">
      <c r="A86" s="55"/>
      <c r="B86" s="65"/>
      <c r="C86" s="64"/>
      <c r="D86" s="63"/>
      <c r="E86" s="62"/>
      <c r="F86" s="57"/>
      <c r="G86" s="57"/>
      <c r="H86" s="57"/>
      <c r="I86" s="57"/>
      <c r="J86" s="57"/>
      <c r="K86" s="56"/>
      <c r="L86" s="51"/>
      <c r="R86" s="20"/>
      <c r="S86" s="20"/>
      <c r="T86" s="20"/>
      <c r="U86" s="20"/>
      <c r="V86" s="20"/>
    </row>
    <row r="87" spans="1:22" s="44" customFormat="1" ht="15.95" customHeight="1" x14ac:dyDescent="0.2">
      <c r="A87" s="67"/>
      <c r="B87" s="65"/>
      <c r="C87" s="64"/>
      <c r="D87" s="63"/>
      <c r="E87" s="62"/>
      <c r="F87" s="57"/>
      <c r="G87" s="57"/>
      <c r="H87" s="57"/>
      <c r="I87" s="57"/>
      <c r="J87" s="57"/>
      <c r="K87" s="56"/>
      <c r="L87" s="51"/>
      <c r="M87" s="43"/>
      <c r="N87" s="19"/>
      <c r="O87" s="19"/>
      <c r="U87" s="20"/>
      <c r="V87" s="20"/>
    </row>
    <row r="88" spans="1:22" s="45" customFormat="1" ht="15.95" customHeight="1" x14ac:dyDescent="0.2">
      <c r="A88" s="67"/>
      <c r="B88" s="65"/>
      <c r="C88" s="64"/>
      <c r="D88" s="63"/>
      <c r="E88" s="62"/>
      <c r="F88" s="57"/>
      <c r="G88" s="57"/>
      <c r="H88" s="57"/>
      <c r="I88" s="57"/>
      <c r="J88" s="57"/>
      <c r="K88" s="56"/>
      <c r="L88" s="51"/>
      <c r="M88" s="43"/>
      <c r="N88" s="19"/>
      <c r="O88" s="19"/>
      <c r="U88" s="20"/>
      <c r="V88" s="20"/>
    </row>
    <row r="89" spans="1:22" s="44" customFormat="1" ht="15.95" customHeight="1" x14ac:dyDescent="0.2">
      <c r="A89" s="67"/>
      <c r="B89" s="65"/>
      <c r="C89" s="64"/>
      <c r="D89" s="63"/>
      <c r="E89" s="62"/>
      <c r="F89" s="57"/>
      <c r="G89" s="57"/>
      <c r="H89" s="57"/>
      <c r="I89" s="57"/>
      <c r="J89" s="57"/>
      <c r="K89" s="56"/>
      <c r="L89" s="51"/>
      <c r="M89" s="43"/>
      <c r="N89" s="19"/>
      <c r="O89" s="19"/>
      <c r="U89" s="20"/>
      <c r="V89" s="20"/>
    </row>
    <row r="90" spans="1:22" ht="15.95" customHeight="1" x14ac:dyDescent="0.2">
      <c r="A90" s="67"/>
      <c r="B90" s="65"/>
      <c r="C90" s="64"/>
      <c r="D90" s="63"/>
      <c r="E90" s="62"/>
      <c r="F90" s="57"/>
      <c r="G90" s="57"/>
      <c r="H90" s="57"/>
      <c r="I90" s="57"/>
      <c r="J90" s="57"/>
      <c r="K90" s="56"/>
      <c r="L90" s="51"/>
      <c r="U90" s="20"/>
      <c r="V90" s="20"/>
    </row>
    <row r="91" spans="1:22" ht="15.95" customHeight="1" x14ac:dyDescent="0.2">
      <c r="A91" s="66"/>
      <c r="B91" s="65"/>
      <c r="C91" s="64"/>
      <c r="D91" s="63"/>
      <c r="E91" s="62"/>
      <c r="F91" s="57"/>
      <c r="G91" s="57"/>
      <c r="H91" s="57"/>
      <c r="I91" s="57"/>
      <c r="J91" s="57"/>
      <c r="K91" s="56"/>
      <c r="L91" s="51"/>
      <c r="U91" s="20"/>
      <c r="V91" s="20"/>
    </row>
    <row r="92" spans="1:22" ht="15.95" customHeight="1" x14ac:dyDescent="0.25">
      <c r="A92" s="55"/>
      <c r="B92" s="65"/>
      <c r="C92" s="64"/>
      <c r="D92" s="63"/>
      <c r="E92" s="62"/>
      <c r="F92" s="57"/>
      <c r="G92" s="57"/>
      <c r="H92" s="57"/>
      <c r="I92" s="57"/>
      <c r="J92" s="57"/>
      <c r="K92" s="56"/>
      <c r="L92" s="51"/>
      <c r="U92" s="20"/>
      <c r="V92" s="20"/>
    </row>
    <row r="93" spans="1:22" ht="15.95" customHeight="1" x14ac:dyDescent="0.25">
      <c r="A93" s="55"/>
      <c r="B93" s="65"/>
      <c r="C93" s="64"/>
      <c r="D93" s="63"/>
      <c r="E93" s="62"/>
      <c r="F93" s="57"/>
      <c r="G93" s="57"/>
      <c r="H93" s="57"/>
      <c r="I93" s="57"/>
      <c r="J93" s="57"/>
      <c r="K93" s="56"/>
      <c r="L93" s="51"/>
      <c r="U93" s="20"/>
      <c r="V93" s="20"/>
    </row>
    <row r="94" spans="1:22" ht="15.95" customHeight="1" thickBot="1" x14ac:dyDescent="0.3">
      <c r="A94" s="55"/>
      <c r="B94" s="61"/>
      <c r="C94" s="60"/>
      <c r="D94" s="59"/>
      <c r="E94" s="58"/>
      <c r="F94" s="57"/>
      <c r="G94" s="57"/>
      <c r="H94" s="57"/>
      <c r="I94" s="57"/>
      <c r="J94" s="57"/>
      <c r="K94" s="56"/>
      <c r="L94" s="51"/>
      <c r="U94" s="20"/>
      <c r="V94" s="20"/>
    </row>
    <row r="95" spans="1:22" ht="15.95" customHeight="1" x14ac:dyDescent="0.25">
      <c r="A95" s="55"/>
      <c r="B95" s="54"/>
      <c r="C95" s="54"/>
      <c r="D95" s="54"/>
      <c r="E95" s="54"/>
      <c r="F95" s="54"/>
      <c r="G95" s="57"/>
      <c r="H95" s="57"/>
      <c r="I95" s="57"/>
      <c r="J95" s="57"/>
      <c r="K95" s="56"/>
      <c r="L95" s="51"/>
      <c r="U95" s="20"/>
      <c r="V95" s="20"/>
    </row>
    <row r="96" spans="1:22" ht="15.95" customHeight="1" x14ac:dyDescent="0.25">
      <c r="A96" s="55"/>
      <c r="B96" s="54"/>
      <c r="C96" s="54"/>
      <c r="D96" s="54"/>
      <c r="E96" s="54"/>
      <c r="F96" s="54"/>
      <c r="G96" s="57"/>
      <c r="H96" s="57"/>
      <c r="I96" s="57"/>
      <c r="J96" s="57"/>
      <c r="K96" s="56"/>
      <c r="L96" s="51"/>
      <c r="U96" s="20"/>
      <c r="V96" s="20"/>
    </row>
    <row r="97" spans="1:22" ht="15" x14ac:dyDescent="0.25">
      <c r="A97" s="111"/>
      <c r="B97" s="112"/>
      <c r="C97" s="112"/>
      <c r="D97" s="112"/>
      <c r="E97" s="112"/>
      <c r="F97" s="112"/>
      <c r="G97" s="112"/>
      <c r="H97" s="112"/>
      <c r="I97" s="112"/>
      <c r="J97" s="112"/>
      <c r="K97" s="113"/>
      <c r="L97" s="51"/>
      <c r="M97" s="19"/>
      <c r="O97" s="20"/>
      <c r="R97" s="20"/>
      <c r="S97" s="20"/>
      <c r="T97" s="20"/>
      <c r="U97" s="20"/>
      <c r="V97" s="20"/>
    </row>
    <row r="98" spans="1:22" ht="15" customHeight="1" x14ac:dyDescent="0.2">
      <c r="B98" s="47"/>
      <c r="C98" s="47"/>
      <c r="D98" s="47"/>
      <c r="E98" s="47"/>
      <c r="F98" s="48"/>
      <c r="G98" s="47"/>
      <c r="H98" s="47"/>
      <c r="I98" s="47"/>
      <c r="J98" s="47"/>
      <c r="K98" s="47"/>
      <c r="T98" s="20"/>
      <c r="U98" s="20"/>
      <c r="V98" s="20"/>
    </row>
    <row r="99" spans="1:22" ht="15" customHeight="1" x14ac:dyDescent="0.2">
      <c r="B99" s="47"/>
      <c r="C99" s="47"/>
      <c r="D99" s="47"/>
      <c r="E99" s="47"/>
      <c r="F99" s="47"/>
      <c r="G99" s="47"/>
      <c r="H99" s="47"/>
      <c r="I99" s="47"/>
      <c r="J99" s="47"/>
      <c r="K99" s="47"/>
    </row>
    <row r="100" spans="1:22" ht="15" customHeight="1" x14ac:dyDescent="0.2"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51"/>
      <c r="M100" s="20"/>
      <c r="N100" s="20"/>
      <c r="O100" s="20"/>
    </row>
    <row r="101" spans="1:22" x14ac:dyDescent="0.2">
      <c r="B101" s="47"/>
      <c r="C101" s="47"/>
      <c r="D101" s="48"/>
      <c r="E101" s="48"/>
      <c r="F101" s="47"/>
      <c r="G101" s="47"/>
      <c r="H101" s="47"/>
      <c r="I101" s="47"/>
      <c r="J101" s="47"/>
      <c r="K101" s="47"/>
      <c r="L101" s="51"/>
      <c r="M101" s="19"/>
      <c r="O101" s="20"/>
    </row>
    <row r="102" spans="1:22" x14ac:dyDescent="0.2">
      <c r="B102" s="47"/>
      <c r="C102" s="47"/>
      <c r="D102" s="52"/>
      <c r="E102" s="52"/>
      <c r="F102" s="47"/>
      <c r="G102" s="47"/>
      <c r="H102" s="47"/>
      <c r="I102" s="47"/>
      <c r="J102" s="47"/>
      <c r="K102" s="47"/>
      <c r="L102" s="51"/>
      <c r="M102" s="19"/>
      <c r="O102" s="20"/>
    </row>
    <row r="103" spans="1:22" x14ac:dyDescent="0.2">
      <c r="B103" s="47"/>
      <c r="C103" s="47"/>
      <c r="D103" s="50"/>
      <c r="E103" s="50"/>
      <c r="F103" s="47"/>
      <c r="G103" s="47"/>
      <c r="H103" s="47"/>
      <c r="I103" s="47"/>
      <c r="J103" s="47"/>
      <c r="K103" s="47"/>
      <c r="L103" s="51"/>
      <c r="M103" s="19"/>
      <c r="O103" s="20"/>
    </row>
    <row r="104" spans="1:22" x14ac:dyDescent="0.2">
      <c r="B104" s="47"/>
      <c r="C104" s="47"/>
      <c r="D104" s="50"/>
      <c r="E104" s="50"/>
      <c r="F104" s="47"/>
      <c r="G104" s="47"/>
      <c r="H104" s="47"/>
      <c r="I104" s="47"/>
      <c r="J104" s="47"/>
      <c r="K104" s="47"/>
      <c r="O104" s="20"/>
    </row>
    <row r="105" spans="1:22" x14ac:dyDescent="0.2">
      <c r="B105" s="47"/>
      <c r="C105" s="47"/>
      <c r="D105" s="49"/>
      <c r="E105" s="49"/>
      <c r="F105" s="48"/>
      <c r="G105" s="47"/>
      <c r="H105" s="47"/>
      <c r="I105" s="47"/>
      <c r="J105" s="47"/>
      <c r="K105" s="47"/>
      <c r="O105" s="20"/>
    </row>
    <row r="106" spans="1:22" x14ac:dyDescent="0.2">
      <c r="B106" s="47"/>
      <c r="C106" s="47"/>
      <c r="D106" s="47"/>
      <c r="E106" s="47"/>
      <c r="F106" s="48"/>
      <c r="G106" s="47"/>
      <c r="H106" s="47"/>
      <c r="I106" s="47"/>
      <c r="J106" s="47"/>
      <c r="K106" s="47"/>
      <c r="O106" s="20"/>
    </row>
    <row r="107" spans="1:22" x14ac:dyDescent="0.2">
      <c r="D107" s="19"/>
      <c r="E107" s="19"/>
      <c r="F107" s="20"/>
      <c r="M107" s="19"/>
      <c r="N107" s="43"/>
      <c r="O107" s="20"/>
    </row>
    <row r="108" spans="1:22" x14ac:dyDescent="0.2">
      <c r="B108" s="46"/>
      <c r="C108" s="46"/>
      <c r="D108" s="19"/>
      <c r="E108" s="19"/>
      <c r="F108" s="20"/>
      <c r="G108" s="46"/>
      <c r="H108" s="46"/>
      <c r="I108" s="46"/>
      <c r="J108" s="46"/>
      <c r="K108" s="46"/>
      <c r="M108" s="19"/>
      <c r="N108" s="43"/>
      <c r="O108" s="20"/>
    </row>
    <row r="109" spans="1:22" ht="15" x14ac:dyDescent="0.2">
      <c r="B109" s="45"/>
      <c r="C109" s="45"/>
      <c r="D109" s="19"/>
      <c r="E109" s="19"/>
      <c r="F109" s="20"/>
      <c r="G109" s="45"/>
      <c r="H109" s="45"/>
      <c r="I109" s="45"/>
      <c r="J109" s="45"/>
      <c r="K109" s="45"/>
      <c r="M109" s="19"/>
      <c r="N109" s="43"/>
      <c r="O109" s="20"/>
    </row>
    <row r="110" spans="1:22" x14ac:dyDescent="0.2">
      <c r="B110" s="44"/>
      <c r="C110" s="44"/>
      <c r="D110" s="19"/>
      <c r="E110" s="19"/>
      <c r="F110" s="20"/>
      <c r="G110" s="44"/>
      <c r="H110" s="44"/>
      <c r="I110" s="44"/>
      <c r="J110" s="44"/>
      <c r="K110" s="44"/>
      <c r="M110" s="19"/>
      <c r="N110" s="43"/>
      <c r="O110" s="20"/>
    </row>
    <row r="111" spans="1:22" x14ac:dyDescent="0.2">
      <c r="D111" s="19"/>
      <c r="E111" s="19"/>
      <c r="F111" s="20"/>
      <c r="M111" s="19"/>
      <c r="N111" s="43"/>
      <c r="O111" s="20"/>
    </row>
    <row r="112" spans="1:22" ht="15" customHeight="1" x14ac:dyDescent="0.2">
      <c r="D112" s="19"/>
      <c r="E112" s="19"/>
      <c r="F112" s="20"/>
      <c r="M112" s="19"/>
      <c r="N112" s="43"/>
      <c r="O112" s="20"/>
    </row>
    <row r="113" spans="4:15" x14ac:dyDescent="0.2">
      <c r="D113" s="19"/>
      <c r="E113" s="19"/>
      <c r="F113" s="20"/>
      <c r="M113" s="19"/>
      <c r="N113" s="43"/>
      <c r="O113" s="20"/>
    </row>
    <row r="114" spans="4:15" x14ac:dyDescent="0.2">
      <c r="D114" s="19"/>
      <c r="E114" s="19"/>
      <c r="F114" s="20"/>
      <c r="M114" s="19"/>
      <c r="O114" s="20"/>
    </row>
    <row r="115" spans="4:15" x14ac:dyDescent="0.2">
      <c r="D115" s="19"/>
      <c r="E115" s="19"/>
      <c r="F115" s="20"/>
      <c r="M115" s="19"/>
      <c r="O115" s="20"/>
    </row>
    <row r="116" spans="4:15" x14ac:dyDescent="0.2">
      <c r="M116" s="19"/>
      <c r="O116" s="20"/>
    </row>
    <row r="117" spans="4:15" x14ac:dyDescent="0.2">
      <c r="M117" s="19"/>
      <c r="O117" s="20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FB28292E-5A9B-4F34-9549-1C007DD15F38}">
      <formula1>"Yes, No"</formula1>
    </dataValidation>
    <dataValidation type="list" allowBlank="1" showInputMessage="1" showErrorMessage="1" sqref="F6" xr:uid="{23E0037E-12BF-4A1A-AB5F-F78160FF913B}">
      <formula1>"1,2,3,4,5,6,7,8"</formula1>
    </dataValidation>
    <dataValidation type="list" allowBlank="1" showInputMessage="1" showErrorMessage="1" sqref="B25:B94" xr:uid="{94F56246-318A-4D1F-863A-0AC9C7C859EB}">
      <formula1>$B$11:$B$20</formula1>
    </dataValidation>
    <dataValidation type="list" allowBlank="1" showInputMessage="1" showErrorMessage="1" sqref="D25:D94" xr:uid="{2E24E01D-560D-4EF4-92DE-4397842450E7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FE50A-2701-4C03-B20E-18722E16FA05}">
  <sheetPr codeName="Sheet13">
    <pageSetUpPr fitToPage="1"/>
  </sheetPr>
  <dimension ref="A1:V117"/>
  <sheetViews>
    <sheetView showGridLines="0" showRuler="0" zoomScale="71" zoomScaleNormal="120" workbookViewId="0">
      <selection activeCell="J25" sqref="J25"/>
    </sheetView>
  </sheetViews>
  <sheetFormatPr defaultColWidth="8.85546875" defaultRowHeight="14.25" x14ac:dyDescent="0.2"/>
  <cols>
    <col min="1" max="1" width="5" style="19" customWidth="1"/>
    <col min="2" max="2" width="20.140625" style="19" customWidth="1"/>
    <col min="3" max="3" width="27.140625" style="19" customWidth="1"/>
    <col min="4" max="4" width="14.42578125" style="43" customWidth="1"/>
    <col min="5" max="5" width="23" style="43" customWidth="1"/>
    <col min="6" max="6" width="14.85546875" style="19" customWidth="1"/>
    <col min="7" max="7" width="12.85546875" style="19" customWidth="1"/>
    <col min="8" max="8" width="13.7109375" style="19" customWidth="1"/>
    <col min="9" max="9" width="7.7109375" style="19" customWidth="1"/>
    <col min="10" max="10" width="35.85546875" style="19" customWidth="1"/>
    <col min="11" max="11" width="6.28515625" style="19" customWidth="1"/>
    <col min="12" max="12" width="15" style="43" customWidth="1"/>
    <col min="13" max="13" width="11" style="43" customWidth="1"/>
    <col min="14" max="15" width="10.140625" style="19" bestFit="1" customWidth="1"/>
    <col min="16" max="16" width="14.140625" style="19" bestFit="1" customWidth="1"/>
    <col min="17" max="18" width="11.140625" style="19" bestFit="1" customWidth="1"/>
    <col min="19" max="19" width="10.140625" style="19" bestFit="1" customWidth="1"/>
    <col min="20" max="16384" width="8.85546875" style="19"/>
  </cols>
  <sheetData>
    <row r="1" spans="1:22" s="20" customFormat="1" ht="45.75" x14ac:dyDescent="0.2">
      <c r="A1" s="134" t="str">
        <f ca="1">IF(F4="","CLASS GPA TRACKER",F4&amp;": "&amp;C6)</f>
        <v>MSE320: A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2" ht="20.25" x14ac:dyDescent="0.3">
      <c r="A2" s="135" t="s">
        <v>133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51"/>
      <c r="U2" s="20"/>
      <c r="V2" s="20"/>
    </row>
    <row r="3" spans="1:22" s="46" customFormat="1" ht="18" customHeight="1" x14ac:dyDescent="0.2">
      <c r="A3" s="67"/>
      <c r="B3" s="95"/>
      <c r="C3" s="95"/>
      <c r="D3" s="96"/>
      <c r="E3" s="96"/>
      <c r="F3" s="95"/>
      <c r="G3" s="95"/>
      <c r="H3" s="95"/>
      <c r="I3" s="95"/>
      <c r="J3" s="95"/>
      <c r="K3" s="94"/>
      <c r="L3" s="51"/>
      <c r="M3" s="51"/>
      <c r="N3" s="20"/>
    </row>
    <row r="4" spans="1:22" ht="15.75" customHeight="1" thickBot="1" x14ac:dyDescent="0.3">
      <c r="A4" s="55"/>
      <c r="B4" s="136" t="s">
        <v>132</v>
      </c>
      <c r="C4" s="136"/>
      <c r="D4" s="57"/>
      <c r="E4" s="93" t="s">
        <v>131</v>
      </c>
      <c r="F4" s="92" t="str" cm="1">
        <f t="array" aca="1" ref="F4" ca="1">MID(CELL("filename",A1),FIND("]",CELL("filename",A1))+1,255)</f>
        <v>MSE320</v>
      </c>
      <c r="G4" s="57"/>
      <c r="H4" s="137" t="s">
        <v>130</v>
      </c>
      <c r="I4" s="54"/>
      <c r="J4" s="84"/>
      <c r="K4" s="56"/>
      <c r="L4" s="51"/>
      <c r="R4" s="20"/>
      <c r="S4" s="20"/>
      <c r="T4" s="20"/>
      <c r="U4" s="20"/>
      <c r="V4" s="20"/>
    </row>
    <row r="5" spans="1:22" ht="33" customHeight="1" x14ac:dyDescent="0.25">
      <c r="A5" s="55"/>
      <c r="B5" s="110" t="s">
        <v>129</v>
      </c>
      <c r="C5" s="90">
        <v>3.9</v>
      </c>
      <c r="D5" s="57"/>
      <c r="E5" s="89" t="s">
        <v>128</v>
      </c>
      <c r="F5" s="91">
        <v>0.5</v>
      </c>
      <c r="G5" s="57"/>
      <c r="H5" s="137"/>
      <c r="I5" s="54"/>
      <c r="J5" s="139" t="s">
        <v>127</v>
      </c>
      <c r="K5" s="56"/>
      <c r="L5" s="51"/>
      <c r="R5" s="20"/>
      <c r="S5" s="20"/>
      <c r="T5" s="20"/>
      <c r="U5" s="20"/>
      <c r="V5" s="20"/>
    </row>
    <row r="6" spans="1:22" ht="28.5" customHeight="1" thickBot="1" x14ac:dyDescent="0.3">
      <c r="A6" s="55"/>
      <c r="B6" s="110" t="s">
        <v>126</v>
      </c>
      <c r="C6" s="90" t="s">
        <v>136</v>
      </c>
      <c r="D6" s="57"/>
      <c r="E6" s="89" t="s">
        <v>125</v>
      </c>
      <c r="F6" s="88">
        <v>1</v>
      </c>
      <c r="G6" s="57"/>
      <c r="H6" s="138"/>
      <c r="I6" s="54"/>
      <c r="J6" s="140"/>
      <c r="K6" s="56"/>
      <c r="L6" s="51"/>
      <c r="R6" s="20"/>
      <c r="S6" s="20"/>
      <c r="T6" s="20"/>
      <c r="U6" s="20"/>
      <c r="V6" s="20"/>
    </row>
    <row r="7" spans="1:22" ht="15.95" customHeight="1" thickBot="1" x14ac:dyDescent="0.3">
      <c r="A7" s="55"/>
      <c r="B7" s="110" t="s">
        <v>124</v>
      </c>
      <c r="C7" s="75">
        <f>C5*F5</f>
        <v>1.95</v>
      </c>
      <c r="D7" s="57"/>
      <c r="E7" s="57"/>
      <c r="F7" s="54"/>
      <c r="G7" s="57"/>
      <c r="H7" s="87" t="s">
        <v>138</v>
      </c>
      <c r="I7" s="54"/>
      <c r="J7" s="140"/>
      <c r="K7" s="56"/>
      <c r="L7" s="51"/>
      <c r="R7" s="20"/>
      <c r="S7" s="20"/>
      <c r="T7" s="20"/>
      <c r="U7" s="20"/>
      <c r="V7" s="20"/>
    </row>
    <row r="8" spans="1:22" ht="15.95" customHeight="1" x14ac:dyDescent="0.25">
      <c r="A8" s="55"/>
      <c r="B8" s="54"/>
      <c r="C8" s="54"/>
      <c r="D8" s="57"/>
      <c r="E8" s="57"/>
      <c r="F8" s="54"/>
      <c r="G8" s="57"/>
      <c r="H8" s="54"/>
      <c r="I8" s="54"/>
      <c r="J8" s="142"/>
      <c r="K8" s="56"/>
      <c r="L8" s="51"/>
      <c r="R8" s="20"/>
      <c r="S8" s="20"/>
      <c r="T8" s="20"/>
      <c r="U8" s="20"/>
      <c r="V8" s="20"/>
    </row>
    <row r="9" spans="1:22" ht="15" customHeight="1" x14ac:dyDescent="0.25">
      <c r="A9" s="55"/>
      <c r="B9" s="136" t="s">
        <v>122</v>
      </c>
      <c r="C9" s="136"/>
      <c r="D9" s="54"/>
      <c r="E9" s="136" t="s">
        <v>121</v>
      </c>
      <c r="F9" s="136"/>
      <c r="G9" s="136"/>
      <c r="H9" s="136"/>
      <c r="I9" s="57"/>
      <c r="J9" s="142"/>
      <c r="K9" s="53"/>
      <c r="L9" s="51"/>
      <c r="T9" s="20"/>
      <c r="U9" s="20"/>
      <c r="V9" s="20"/>
    </row>
    <row r="10" spans="1:22" ht="32.1" customHeight="1" thickBot="1" x14ac:dyDescent="0.3">
      <c r="A10" s="55"/>
      <c r="B10" s="73" t="s">
        <v>114</v>
      </c>
      <c r="C10" s="86" t="s">
        <v>120</v>
      </c>
      <c r="D10" s="54"/>
      <c r="E10" s="73" t="s">
        <v>114</v>
      </c>
      <c r="F10" s="86" t="s">
        <v>119</v>
      </c>
      <c r="G10" s="72" t="s">
        <v>118</v>
      </c>
      <c r="H10" s="72" t="s">
        <v>117</v>
      </c>
      <c r="I10" s="57"/>
      <c r="J10" s="142"/>
      <c r="K10" s="53"/>
      <c r="L10" s="51"/>
      <c r="T10" s="20"/>
      <c r="U10" s="20"/>
      <c r="V10" s="20"/>
    </row>
    <row r="11" spans="1:22" s="46" customFormat="1" ht="15.95" customHeight="1" x14ac:dyDescent="0.2">
      <c r="A11" s="67"/>
      <c r="B11" s="85" t="s">
        <v>139</v>
      </c>
      <c r="C11" s="68">
        <v>1</v>
      </c>
      <c r="D11" s="54"/>
      <c r="E11" s="81" t="str">
        <f t="shared" ref="E11:E20" si="0">IF(B11="","",B11)</f>
        <v>Midterm</v>
      </c>
      <c r="F11" s="80" t="str">
        <f t="shared" ref="F11:F20" si="1">IF( IF(E11&lt;&gt;"",COUNTIF($B$25:$B$94,E11),"") = 0,"", IF(E11&lt;&gt;"",COUNTIF($B$25:$B$94,E11),""))</f>
        <v/>
      </c>
      <c r="G11" s="79" t="str">
        <f t="shared" ref="G11:G20" si="2">IFERROR( IF(F11&lt;&gt;"",AVERAGEIFS($E$25:$E$94,$B$25:$B$94, E11),""),"")</f>
        <v/>
      </c>
      <c r="H11" s="79" t="str">
        <f t="shared" ref="H11:H20" si="3">IFERROR(G11*C11,"")</f>
        <v/>
      </c>
      <c r="I11" s="57"/>
      <c r="J11" s="142"/>
      <c r="K11" s="56"/>
      <c r="L11" s="19"/>
    </row>
    <row r="12" spans="1:22" s="20" customFormat="1" ht="15" customHeight="1" x14ac:dyDescent="0.2">
      <c r="A12" s="67"/>
      <c r="B12" s="83" t="s">
        <v>98</v>
      </c>
      <c r="C12" s="62">
        <v>0</v>
      </c>
      <c r="D12" s="54"/>
      <c r="E12" s="81" t="str">
        <f t="shared" si="0"/>
        <v>Final Exam</v>
      </c>
      <c r="F12" s="80" t="str">
        <f t="shared" si="1"/>
        <v/>
      </c>
      <c r="G12" s="79" t="str">
        <f t="shared" si="2"/>
        <v/>
      </c>
      <c r="H12" s="79" t="str">
        <f t="shared" si="3"/>
        <v/>
      </c>
      <c r="I12" s="57"/>
      <c r="J12" s="142"/>
      <c r="K12" s="56"/>
      <c r="L12" s="19"/>
    </row>
    <row r="13" spans="1:22" s="20" customFormat="1" ht="15.95" customHeight="1" x14ac:dyDescent="0.2">
      <c r="A13" s="67"/>
      <c r="B13" s="83" t="s">
        <v>96</v>
      </c>
      <c r="C13" s="62">
        <v>0</v>
      </c>
      <c r="D13" s="54"/>
      <c r="E13" s="81" t="str">
        <f t="shared" si="0"/>
        <v>Projects</v>
      </c>
      <c r="F13" s="80" t="str">
        <f t="shared" si="1"/>
        <v/>
      </c>
      <c r="G13" s="79" t="str">
        <f t="shared" si="2"/>
        <v/>
      </c>
      <c r="H13" s="79" t="str">
        <f t="shared" si="3"/>
        <v/>
      </c>
      <c r="I13" s="57"/>
      <c r="J13" s="142"/>
      <c r="K13" s="56"/>
      <c r="L13" s="19"/>
      <c r="M13" s="19"/>
    </row>
    <row r="14" spans="1:22" s="20" customFormat="1" ht="15.95" customHeight="1" x14ac:dyDescent="0.2">
      <c r="A14" s="67"/>
      <c r="B14" s="83" t="s">
        <v>101</v>
      </c>
      <c r="C14" s="62">
        <v>0</v>
      </c>
      <c r="D14" s="54"/>
      <c r="E14" s="81" t="str">
        <f t="shared" si="0"/>
        <v>Homework</v>
      </c>
      <c r="F14" s="80" t="str">
        <f t="shared" si="1"/>
        <v/>
      </c>
      <c r="G14" s="79" t="str">
        <f t="shared" si="2"/>
        <v/>
      </c>
      <c r="H14" s="79" t="str">
        <f t="shared" si="3"/>
        <v/>
      </c>
      <c r="I14" s="57"/>
      <c r="J14" s="142"/>
      <c r="K14" s="56"/>
      <c r="L14" s="19"/>
      <c r="M14" s="19"/>
    </row>
    <row r="15" spans="1:22" s="20" customFormat="1" ht="15.95" customHeight="1" x14ac:dyDescent="0.2">
      <c r="A15" s="67"/>
      <c r="B15" s="83" t="s">
        <v>107</v>
      </c>
      <c r="C15" s="62">
        <v>0</v>
      </c>
      <c r="D15" s="54"/>
      <c r="E15" s="81" t="str">
        <f t="shared" si="0"/>
        <v>Class Exercises</v>
      </c>
      <c r="F15" s="80" t="str">
        <f t="shared" si="1"/>
        <v/>
      </c>
      <c r="G15" s="79" t="str">
        <f t="shared" si="2"/>
        <v/>
      </c>
      <c r="H15" s="79" t="str">
        <f t="shared" si="3"/>
        <v/>
      </c>
      <c r="I15" s="57"/>
      <c r="J15" s="142"/>
      <c r="K15" s="56"/>
      <c r="L15" s="43"/>
      <c r="M15" s="43"/>
    </row>
    <row r="16" spans="1:22" s="20" customFormat="1" ht="15.95" customHeight="1" x14ac:dyDescent="0.2">
      <c r="A16" s="67"/>
      <c r="B16" s="83" t="s">
        <v>140</v>
      </c>
      <c r="C16" s="62">
        <v>0</v>
      </c>
      <c r="D16" s="54"/>
      <c r="E16" s="81" t="str">
        <f t="shared" si="0"/>
        <v>Other</v>
      </c>
      <c r="F16" s="80" t="str">
        <f t="shared" si="1"/>
        <v/>
      </c>
      <c r="G16" s="79" t="str">
        <f t="shared" si="2"/>
        <v/>
      </c>
      <c r="H16" s="79" t="str">
        <f t="shared" si="3"/>
        <v/>
      </c>
      <c r="I16" s="57"/>
      <c r="J16" s="57"/>
      <c r="K16" s="56"/>
      <c r="L16" s="51"/>
      <c r="M16" s="43"/>
    </row>
    <row r="17" spans="1:22" s="20" customFormat="1" ht="15.95" customHeight="1" x14ac:dyDescent="0.2">
      <c r="A17" s="67"/>
      <c r="B17" s="83"/>
      <c r="C17" s="62">
        <v>0</v>
      </c>
      <c r="D17" s="54"/>
      <c r="E17" s="81" t="str">
        <f t="shared" si="0"/>
        <v/>
      </c>
      <c r="F17" s="80" t="str">
        <f t="shared" si="1"/>
        <v/>
      </c>
      <c r="G17" s="79" t="str">
        <f t="shared" si="2"/>
        <v/>
      </c>
      <c r="H17" s="79" t="str">
        <f t="shared" si="3"/>
        <v/>
      </c>
      <c r="I17" s="57"/>
      <c r="J17" s="57"/>
      <c r="K17" s="56"/>
      <c r="L17" s="51"/>
      <c r="M17" s="43"/>
    </row>
    <row r="18" spans="1:22" s="20" customFormat="1" ht="15.95" customHeight="1" x14ac:dyDescent="0.2">
      <c r="A18" s="67"/>
      <c r="B18" s="83"/>
      <c r="C18" s="62">
        <v>0</v>
      </c>
      <c r="D18" s="54"/>
      <c r="E18" s="81" t="str">
        <f t="shared" si="0"/>
        <v/>
      </c>
      <c r="F18" s="80" t="str">
        <f t="shared" si="1"/>
        <v/>
      </c>
      <c r="G18" s="79" t="str">
        <f t="shared" si="2"/>
        <v/>
      </c>
      <c r="H18" s="79" t="str">
        <f t="shared" si="3"/>
        <v/>
      </c>
      <c r="I18" s="57"/>
      <c r="J18" s="57"/>
      <c r="K18" s="56"/>
      <c r="L18" s="51"/>
      <c r="M18" s="43"/>
    </row>
    <row r="19" spans="1:22" s="20" customFormat="1" ht="15.95" customHeight="1" x14ac:dyDescent="0.2">
      <c r="A19" s="67"/>
      <c r="B19" s="83"/>
      <c r="C19" s="62">
        <v>0</v>
      </c>
      <c r="D19" s="54"/>
      <c r="E19" s="81" t="str">
        <f t="shared" si="0"/>
        <v/>
      </c>
      <c r="F19" s="80" t="str">
        <f t="shared" si="1"/>
        <v/>
      </c>
      <c r="G19" s="79" t="str">
        <f t="shared" si="2"/>
        <v/>
      </c>
      <c r="H19" s="79" t="str">
        <f t="shared" si="3"/>
        <v/>
      </c>
      <c r="I19" s="57"/>
      <c r="J19" s="57"/>
      <c r="K19" s="56"/>
      <c r="L19" s="51"/>
      <c r="M19" s="43"/>
    </row>
    <row r="20" spans="1:22" s="20" customFormat="1" ht="15.95" customHeight="1" thickBot="1" x14ac:dyDescent="0.25">
      <c r="A20" s="67"/>
      <c r="B20" s="82"/>
      <c r="C20" s="58">
        <v>0</v>
      </c>
      <c r="D20" s="54"/>
      <c r="E20" s="81" t="str">
        <f t="shared" si="0"/>
        <v/>
      </c>
      <c r="F20" s="80" t="str">
        <f t="shared" si="1"/>
        <v/>
      </c>
      <c r="G20" s="79" t="str">
        <f t="shared" si="2"/>
        <v/>
      </c>
      <c r="H20" s="79" t="str">
        <f t="shared" si="3"/>
        <v/>
      </c>
      <c r="I20" s="57"/>
      <c r="J20" s="57"/>
      <c r="K20" s="56"/>
      <c r="L20" s="51"/>
      <c r="M20" s="43"/>
    </row>
    <row r="21" spans="1:22" s="20" customFormat="1" ht="15.95" customHeight="1" x14ac:dyDescent="0.2">
      <c r="A21" s="67"/>
      <c r="B21" s="78"/>
      <c r="C21" s="76">
        <f>SUM(C11:C20)</f>
        <v>1</v>
      </c>
      <c r="D21" s="54"/>
      <c r="E21" s="78"/>
      <c r="F21" s="77">
        <f>SUM(F11:F20)</f>
        <v>0</v>
      </c>
      <c r="G21" s="76"/>
      <c r="H21" s="76" t="str">
        <f>IFERROR( SUM(H11:H20) / SUMIFS(C11:C20,H11:H20,"&gt;-1"),"")</f>
        <v/>
      </c>
      <c r="I21" s="75" t="s">
        <v>116</v>
      </c>
      <c r="J21" s="57"/>
      <c r="K21" s="56"/>
      <c r="L21" s="51"/>
      <c r="M21" s="43"/>
    </row>
    <row r="22" spans="1:22" s="46" customFormat="1" ht="15.95" customHeight="1" x14ac:dyDescent="0.2">
      <c r="A22" s="67"/>
      <c r="B22" s="54"/>
      <c r="C22" s="54"/>
      <c r="D22" s="54"/>
      <c r="E22" s="54"/>
      <c r="F22" s="54"/>
      <c r="G22" s="57"/>
      <c r="H22" s="57"/>
      <c r="I22" s="57"/>
      <c r="J22" s="57"/>
      <c r="K22" s="56"/>
      <c r="L22" s="51"/>
      <c r="M22" s="43"/>
      <c r="N22" s="19"/>
      <c r="O22" s="19"/>
      <c r="U22" s="20"/>
      <c r="V22" s="20"/>
    </row>
    <row r="23" spans="1:22" s="46" customFormat="1" ht="15.95" customHeight="1" x14ac:dyDescent="0.2">
      <c r="A23" s="67"/>
      <c r="B23" s="133" t="s">
        <v>115</v>
      </c>
      <c r="C23" s="133"/>
      <c r="D23" s="133"/>
      <c r="E23" s="133"/>
      <c r="F23" s="54"/>
      <c r="G23" s="57"/>
      <c r="H23" s="57"/>
      <c r="I23" s="57"/>
      <c r="J23" s="57"/>
      <c r="K23" s="56"/>
      <c r="L23" s="51"/>
      <c r="M23" s="43"/>
      <c r="U23" s="20"/>
      <c r="V23" s="20"/>
    </row>
    <row r="24" spans="1:22" s="45" customFormat="1" ht="54" customHeight="1" thickBot="1" x14ac:dyDescent="0.25">
      <c r="A24" s="67"/>
      <c r="B24" s="73" t="s">
        <v>114</v>
      </c>
      <c r="C24" s="73" t="s">
        <v>113</v>
      </c>
      <c r="D24" s="72" t="s">
        <v>112</v>
      </c>
      <c r="E24" s="72" t="s">
        <v>111</v>
      </c>
      <c r="F24" s="57"/>
      <c r="G24" s="57"/>
      <c r="H24" s="57"/>
      <c r="I24" s="57"/>
      <c r="J24" s="57"/>
      <c r="K24" s="56"/>
      <c r="L24" s="51"/>
      <c r="M24" s="43"/>
      <c r="U24" s="20"/>
      <c r="V24" s="20"/>
    </row>
    <row r="25" spans="1:22" s="44" customFormat="1" ht="15.95" customHeight="1" x14ac:dyDescent="0.2">
      <c r="A25" s="67"/>
      <c r="B25" s="71"/>
      <c r="C25" s="70"/>
      <c r="D25" s="69"/>
      <c r="E25" s="68"/>
      <c r="F25" s="57"/>
      <c r="G25" s="57"/>
      <c r="H25" s="57"/>
      <c r="I25" s="57"/>
      <c r="J25" s="57"/>
      <c r="K25" s="56"/>
      <c r="L25" s="51"/>
      <c r="M25" s="43"/>
      <c r="U25" s="20"/>
      <c r="V25" s="20"/>
    </row>
    <row r="26" spans="1:22" s="45" customFormat="1" ht="15.95" customHeight="1" x14ac:dyDescent="0.2">
      <c r="A26" s="67"/>
      <c r="B26" s="65"/>
      <c r="C26" s="64"/>
      <c r="D26" s="63"/>
      <c r="E26" s="62"/>
      <c r="F26" s="57"/>
      <c r="G26" s="57"/>
      <c r="H26" s="57"/>
      <c r="I26" s="57"/>
      <c r="J26" s="57"/>
      <c r="K26" s="56"/>
      <c r="L26" s="51"/>
      <c r="M26" s="43"/>
      <c r="U26" s="20"/>
      <c r="V26" s="20"/>
    </row>
    <row r="27" spans="1:22" s="44" customFormat="1" ht="15.95" customHeight="1" x14ac:dyDescent="0.2">
      <c r="A27" s="67"/>
      <c r="B27" s="65"/>
      <c r="C27" s="64"/>
      <c r="D27" s="63"/>
      <c r="E27" s="62"/>
      <c r="F27" s="57"/>
      <c r="G27" s="57"/>
      <c r="H27" s="57"/>
      <c r="I27" s="57"/>
      <c r="J27" s="57"/>
      <c r="K27" s="56"/>
      <c r="L27" s="51"/>
      <c r="M27" s="43"/>
      <c r="U27" s="20"/>
      <c r="V27" s="20"/>
    </row>
    <row r="28" spans="1:22" ht="15.95" customHeight="1" x14ac:dyDescent="0.2">
      <c r="A28" s="67"/>
      <c r="B28" s="65"/>
      <c r="C28" s="64"/>
      <c r="D28" s="63"/>
      <c r="E28" s="62"/>
      <c r="F28" s="57"/>
      <c r="G28" s="57"/>
      <c r="H28" s="57"/>
      <c r="I28" s="57"/>
      <c r="J28" s="57"/>
      <c r="K28" s="56"/>
      <c r="L28" s="51"/>
      <c r="U28" s="20"/>
      <c r="V28" s="20"/>
    </row>
    <row r="29" spans="1:22" ht="15.95" customHeight="1" x14ac:dyDescent="0.2">
      <c r="A29" s="66"/>
      <c r="B29" s="65"/>
      <c r="C29" s="64"/>
      <c r="D29" s="63"/>
      <c r="E29" s="62"/>
      <c r="F29" s="57"/>
      <c r="G29" s="57"/>
      <c r="H29" s="57"/>
      <c r="I29" s="57"/>
      <c r="J29" s="57"/>
      <c r="K29" s="56"/>
      <c r="L29" s="51"/>
      <c r="U29" s="20"/>
      <c r="V29" s="20"/>
    </row>
    <row r="30" spans="1:22" ht="15.95" customHeight="1" x14ac:dyDescent="0.25">
      <c r="A30" s="55"/>
      <c r="B30" s="65"/>
      <c r="C30" s="64"/>
      <c r="D30" s="63"/>
      <c r="E30" s="62"/>
      <c r="F30" s="57"/>
      <c r="G30" s="57"/>
      <c r="H30" s="57"/>
      <c r="I30" s="57"/>
      <c r="J30" s="57"/>
      <c r="K30" s="56"/>
      <c r="L30" s="51"/>
      <c r="U30" s="20"/>
      <c r="V30" s="20"/>
    </row>
    <row r="31" spans="1:22" ht="15.95" customHeight="1" x14ac:dyDescent="0.25">
      <c r="A31" s="55"/>
      <c r="B31" s="65"/>
      <c r="C31" s="64"/>
      <c r="D31" s="63"/>
      <c r="E31" s="62"/>
      <c r="F31" s="57"/>
      <c r="G31" s="57"/>
      <c r="H31" s="57"/>
      <c r="I31" s="57"/>
      <c r="J31" s="57"/>
      <c r="K31" s="56"/>
      <c r="L31" s="51"/>
      <c r="U31" s="20"/>
      <c r="V31" s="20"/>
    </row>
    <row r="32" spans="1:22" ht="15.95" customHeight="1" x14ac:dyDescent="0.25">
      <c r="A32" s="55"/>
      <c r="B32" s="65"/>
      <c r="C32" s="64"/>
      <c r="D32" s="63"/>
      <c r="E32" s="62"/>
      <c r="F32" s="57"/>
      <c r="G32" s="57"/>
      <c r="H32" s="57"/>
      <c r="I32" s="57"/>
      <c r="J32" s="57"/>
      <c r="K32" s="56"/>
      <c r="L32" s="51"/>
      <c r="U32" s="20"/>
      <c r="V32" s="20"/>
    </row>
    <row r="33" spans="1:22" ht="15.95" customHeight="1" x14ac:dyDescent="0.25">
      <c r="A33" s="55"/>
      <c r="B33" s="65"/>
      <c r="C33" s="64"/>
      <c r="D33" s="63"/>
      <c r="E33" s="62"/>
      <c r="F33" s="57"/>
      <c r="G33" s="57"/>
      <c r="H33" s="57"/>
      <c r="I33" s="57"/>
      <c r="J33" s="57"/>
      <c r="K33" s="56"/>
      <c r="L33" s="51"/>
      <c r="U33" s="20"/>
      <c r="V33" s="20"/>
    </row>
    <row r="34" spans="1:22" ht="15.95" customHeight="1" x14ac:dyDescent="0.25">
      <c r="A34" s="55"/>
      <c r="B34" s="65"/>
      <c r="C34" s="64"/>
      <c r="D34" s="63"/>
      <c r="E34" s="62"/>
      <c r="F34" s="57"/>
      <c r="G34" s="57"/>
      <c r="H34" s="57"/>
      <c r="I34" s="57"/>
      <c r="J34" s="57"/>
      <c r="K34" s="56"/>
      <c r="L34" s="51"/>
      <c r="U34" s="20"/>
      <c r="V34" s="20"/>
    </row>
    <row r="35" spans="1:22" ht="15.95" customHeight="1" x14ac:dyDescent="0.25">
      <c r="A35" s="55"/>
      <c r="B35" s="65"/>
      <c r="C35" s="64"/>
      <c r="D35" s="63"/>
      <c r="E35" s="62"/>
      <c r="F35" s="57"/>
      <c r="G35" s="57"/>
      <c r="H35" s="57"/>
      <c r="I35" s="57"/>
      <c r="J35" s="57"/>
      <c r="K35" s="56"/>
      <c r="L35" s="51"/>
      <c r="U35" s="20"/>
      <c r="V35" s="20"/>
    </row>
    <row r="36" spans="1:22" ht="15.95" customHeight="1" x14ac:dyDescent="0.25">
      <c r="A36" s="55"/>
      <c r="B36" s="65"/>
      <c r="C36" s="64"/>
      <c r="D36" s="63"/>
      <c r="E36" s="62"/>
      <c r="F36" s="57"/>
      <c r="G36" s="57"/>
      <c r="H36" s="57"/>
      <c r="I36" s="57"/>
      <c r="J36" s="57"/>
      <c r="K36" s="56"/>
      <c r="L36" s="51"/>
      <c r="R36" s="20"/>
      <c r="S36" s="20"/>
      <c r="T36" s="20"/>
      <c r="U36" s="20"/>
      <c r="V36" s="20"/>
    </row>
    <row r="37" spans="1:22" s="44" customFormat="1" ht="15.95" customHeight="1" x14ac:dyDescent="0.2">
      <c r="A37" s="67"/>
      <c r="B37" s="65"/>
      <c r="C37" s="64"/>
      <c r="D37" s="63"/>
      <c r="E37" s="62"/>
      <c r="F37" s="57"/>
      <c r="G37" s="57"/>
      <c r="H37" s="57"/>
      <c r="I37" s="57"/>
      <c r="J37" s="57"/>
      <c r="K37" s="56"/>
      <c r="L37" s="51"/>
      <c r="M37" s="43"/>
      <c r="N37" s="19"/>
      <c r="O37" s="19"/>
      <c r="U37" s="20"/>
      <c r="V37" s="20"/>
    </row>
    <row r="38" spans="1:22" s="45" customFormat="1" ht="15.95" customHeight="1" x14ac:dyDescent="0.2">
      <c r="A38" s="67"/>
      <c r="B38" s="65"/>
      <c r="C38" s="64"/>
      <c r="D38" s="63"/>
      <c r="E38" s="62"/>
      <c r="F38" s="57"/>
      <c r="G38" s="57"/>
      <c r="H38" s="57"/>
      <c r="I38" s="57"/>
      <c r="J38" s="57"/>
      <c r="K38" s="56"/>
      <c r="L38" s="51"/>
      <c r="M38" s="43"/>
      <c r="N38" s="19"/>
      <c r="O38" s="19"/>
      <c r="U38" s="20"/>
      <c r="V38" s="20"/>
    </row>
    <row r="39" spans="1:22" s="44" customFormat="1" ht="15.95" customHeight="1" x14ac:dyDescent="0.2">
      <c r="A39" s="67"/>
      <c r="B39" s="65"/>
      <c r="C39" s="64"/>
      <c r="D39" s="63"/>
      <c r="E39" s="62"/>
      <c r="F39" s="57"/>
      <c r="G39" s="57"/>
      <c r="H39" s="57"/>
      <c r="I39" s="57"/>
      <c r="J39" s="57"/>
      <c r="K39" s="56"/>
      <c r="L39" s="51"/>
      <c r="M39" s="43"/>
      <c r="N39" s="19"/>
      <c r="O39" s="19"/>
      <c r="U39" s="20"/>
      <c r="V39" s="20"/>
    </row>
    <row r="40" spans="1:22" ht="15.95" customHeight="1" x14ac:dyDescent="0.2">
      <c r="A40" s="67"/>
      <c r="B40" s="65"/>
      <c r="C40" s="64"/>
      <c r="D40" s="63"/>
      <c r="E40" s="62"/>
      <c r="F40" s="57"/>
      <c r="G40" s="57"/>
      <c r="H40" s="57"/>
      <c r="I40" s="57"/>
      <c r="J40" s="57"/>
      <c r="K40" s="56"/>
      <c r="L40" s="51"/>
      <c r="U40" s="20"/>
      <c r="V40" s="20"/>
    </row>
    <row r="41" spans="1:22" ht="15.95" customHeight="1" x14ac:dyDescent="0.2">
      <c r="A41" s="66"/>
      <c r="B41" s="65"/>
      <c r="C41" s="64"/>
      <c r="D41" s="63"/>
      <c r="E41" s="62"/>
      <c r="F41" s="57"/>
      <c r="G41" s="57"/>
      <c r="H41" s="57"/>
      <c r="I41" s="57"/>
      <c r="J41" s="57"/>
      <c r="K41" s="56"/>
      <c r="L41" s="51"/>
      <c r="U41" s="20"/>
      <c r="V41" s="20"/>
    </row>
    <row r="42" spans="1:22" ht="15.95" customHeight="1" x14ac:dyDescent="0.25">
      <c r="A42" s="55"/>
      <c r="B42" s="65"/>
      <c r="C42" s="64"/>
      <c r="D42" s="63"/>
      <c r="E42" s="62"/>
      <c r="F42" s="57"/>
      <c r="G42" s="57"/>
      <c r="H42" s="57"/>
      <c r="I42" s="57"/>
      <c r="J42" s="57"/>
      <c r="K42" s="56"/>
      <c r="L42" s="51"/>
      <c r="U42" s="20"/>
      <c r="V42" s="20"/>
    </row>
    <row r="43" spans="1:22" ht="15.95" customHeight="1" x14ac:dyDescent="0.25">
      <c r="A43" s="55"/>
      <c r="B43" s="65"/>
      <c r="C43" s="64"/>
      <c r="D43" s="63"/>
      <c r="E43" s="62"/>
      <c r="F43" s="57"/>
      <c r="G43" s="57"/>
      <c r="H43" s="57"/>
      <c r="I43" s="57"/>
      <c r="J43" s="57"/>
      <c r="K43" s="56"/>
      <c r="L43" s="51"/>
      <c r="U43" s="20"/>
      <c r="V43" s="20"/>
    </row>
    <row r="44" spans="1:22" ht="15.95" customHeight="1" x14ac:dyDescent="0.25">
      <c r="A44" s="55"/>
      <c r="B44" s="65"/>
      <c r="C44" s="64"/>
      <c r="D44" s="63"/>
      <c r="E44" s="62"/>
      <c r="F44" s="57"/>
      <c r="G44" s="57"/>
      <c r="H44" s="57"/>
      <c r="I44" s="57"/>
      <c r="J44" s="57"/>
      <c r="K44" s="56"/>
      <c r="L44" s="51"/>
      <c r="U44" s="20"/>
      <c r="V44" s="20"/>
    </row>
    <row r="45" spans="1:22" ht="15.95" customHeight="1" x14ac:dyDescent="0.25">
      <c r="A45" s="55"/>
      <c r="B45" s="65"/>
      <c r="C45" s="64"/>
      <c r="D45" s="63"/>
      <c r="E45" s="62"/>
      <c r="F45" s="57"/>
      <c r="G45" s="57"/>
      <c r="H45" s="57"/>
      <c r="I45" s="57"/>
      <c r="J45" s="57"/>
      <c r="K45" s="56"/>
      <c r="L45" s="51"/>
      <c r="R45" s="20"/>
      <c r="S45" s="20"/>
      <c r="T45" s="20"/>
      <c r="U45" s="20"/>
      <c r="V45" s="20"/>
    </row>
    <row r="46" spans="1:22" s="44" customFormat="1" ht="15.95" customHeight="1" x14ac:dyDescent="0.2">
      <c r="A46" s="67"/>
      <c r="B46" s="65"/>
      <c r="C46" s="64"/>
      <c r="D46" s="63"/>
      <c r="E46" s="62"/>
      <c r="F46" s="57"/>
      <c r="G46" s="57"/>
      <c r="H46" s="57"/>
      <c r="I46" s="57"/>
      <c r="J46" s="57"/>
      <c r="K46" s="56"/>
      <c r="L46" s="51"/>
      <c r="M46" s="43"/>
      <c r="N46" s="19"/>
      <c r="O46" s="19"/>
      <c r="U46" s="20"/>
      <c r="V46" s="20"/>
    </row>
    <row r="47" spans="1:22" s="45" customFormat="1" ht="15.95" customHeight="1" x14ac:dyDescent="0.2">
      <c r="A47" s="67"/>
      <c r="B47" s="65"/>
      <c r="C47" s="64"/>
      <c r="D47" s="63"/>
      <c r="E47" s="62"/>
      <c r="F47" s="57"/>
      <c r="G47" s="57"/>
      <c r="H47" s="57"/>
      <c r="I47" s="57"/>
      <c r="J47" s="57"/>
      <c r="K47" s="56"/>
      <c r="L47" s="51"/>
      <c r="M47" s="43"/>
      <c r="N47" s="19"/>
      <c r="O47" s="19"/>
      <c r="U47" s="20"/>
      <c r="V47" s="20"/>
    </row>
    <row r="48" spans="1:22" s="44" customFormat="1" ht="15.95" customHeight="1" x14ac:dyDescent="0.2">
      <c r="A48" s="67"/>
      <c r="B48" s="65"/>
      <c r="C48" s="64"/>
      <c r="D48" s="63"/>
      <c r="E48" s="62"/>
      <c r="F48" s="57"/>
      <c r="G48" s="57"/>
      <c r="H48" s="57"/>
      <c r="I48" s="57"/>
      <c r="J48" s="57"/>
      <c r="K48" s="56"/>
      <c r="L48" s="51"/>
      <c r="M48" s="43"/>
      <c r="N48" s="19"/>
      <c r="O48" s="19"/>
      <c r="U48" s="20"/>
      <c r="V48" s="20"/>
    </row>
    <row r="49" spans="1:22" ht="15.95" customHeight="1" x14ac:dyDescent="0.2">
      <c r="A49" s="67"/>
      <c r="B49" s="65"/>
      <c r="C49" s="64"/>
      <c r="D49" s="63"/>
      <c r="E49" s="62"/>
      <c r="F49" s="57"/>
      <c r="G49" s="57"/>
      <c r="H49" s="57"/>
      <c r="I49" s="57"/>
      <c r="J49" s="57"/>
      <c r="K49" s="56"/>
      <c r="L49" s="51"/>
      <c r="U49" s="20"/>
      <c r="V49" s="20"/>
    </row>
    <row r="50" spans="1:22" ht="15.95" customHeight="1" x14ac:dyDescent="0.2">
      <c r="A50" s="66"/>
      <c r="B50" s="65"/>
      <c r="C50" s="64"/>
      <c r="D50" s="63"/>
      <c r="E50" s="62"/>
      <c r="F50" s="57"/>
      <c r="G50" s="57"/>
      <c r="H50" s="57"/>
      <c r="I50" s="57"/>
      <c r="J50" s="57"/>
      <c r="K50" s="56"/>
      <c r="L50" s="51"/>
      <c r="U50" s="20"/>
      <c r="V50" s="20"/>
    </row>
    <row r="51" spans="1:22" ht="15.95" customHeight="1" x14ac:dyDescent="0.25">
      <c r="A51" s="55"/>
      <c r="B51" s="65"/>
      <c r="C51" s="64"/>
      <c r="D51" s="63"/>
      <c r="E51" s="62"/>
      <c r="F51" s="57"/>
      <c r="G51" s="57"/>
      <c r="H51" s="57"/>
      <c r="I51" s="57"/>
      <c r="J51" s="57"/>
      <c r="K51" s="56"/>
      <c r="L51" s="51"/>
      <c r="R51" s="20"/>
      <c r="S51" s="20"/>
      <c r="T51" s="20"/>
      <c r="U51" s="20"/>
      <c r="V51" s="20"/>
    </row>
    <row r="52" spans="1:22" s="44" customFormat="1" ht="15.95" customHeight="1" x14ac:dyDescent="0.2">
      <c r="A52" s="67"/>
      <c r="B52" s="65"/>
      <c r="C52" s="64"/>
      <c r="D52" s="63"/>
      <c r="E52" s="62"/>
      <c r="F52" s="57"/>
      <c r="G52" s="57"/>
      <c r="H52" s="57"/>
      <c r="I52" s="57"/>
      <c r="J52" s="57"/>
      <c r="K52" s="56"/>
      <c r="L52" s="51"/>
      <c r="M52" s="43"/>
      <c r="N52" s="19"/>
      <c r="O52" s="19"/>
      <c r="U52" s="20"/>
      <c r="V52" s="20"/>
    </row>
    <row r="53" spans="1:22" s="45" customFormat="1" ht="15.95" customHeight="1" x14ac:dyDescent="0.2">
      <c r="A53" s="67"/>
      <c r="B53" s="65"/>
      <c r="C53" s="64"/>
      <c r="D53" s="63"/>
      <c r="E53" s="62"/>
      <c r="F53" s="57"/>
      <c r="G53" s="57"/>
      <c r="H53" s="57"/>
      <c r="I53" s="57"/>
      <c r="J53" s="57"/>
      <c r="K53" s="56"/>
      <c r="L53" s="51"/>
      <c r="M53" s="43"/>
      <c r="N53" s="19"/>
      <c r="O53" s="19"/>
      <c r="U53" s="20"/>
      <c r="V53" s="20"/>
    </row>
    <row r="54" spans="1:22" s="44" customFormat="1" ht="15.95" customHeight="1" x14ac:dyDescent="0.2">
      <c r="A54" s="67"/>
      <c r="B54" s="65"/>
      <c r="C54" s="64"/>
      <c r="D54" s="63"/>
      <c r="E54" s="62"/>
      <c r="F54" s="57"/>
      <c r="G54" s="57"/>
      <c r="H54" s="57"/>
      <c r="I54" s="57"/>
      <c r="J54" s="57"/>
      <c r="K54" s="56"/>
      <c r="L54" s="51"/>
      <c r="M54" s="43"/>
      <c r="N54" s="19"/>
      <c r="O54" s="19"/>
      <c r="U54" s="20"/>
      <c r="V54" s="20"/>
    </row>
    <row r="55" spans="1:22" ht="15.95" customHeight="1" x14ac:dyDescent="0.2">
      <c r="A55" s="67"/>
      <c r="B55" s="65"/>
      <c r="C55" s="64"/>
      <c r="D55" s="63"/>
      <c r="E55" s="62"/>
      <c r="F55" s="57"/>
      <c r="G55" s="57"/>
      <c r="H55" s="57"/>
      <c r="I55" s="57"/>
      <c r="J55" s="57"/>
      <c r="K55" s="56"/>
      <c r="L55" s="51"/>
      <c r="U55" s="20"/>
      <c r="V55" s="20"/>
    </row>
    <row r="56" spans="1:22" ht="15.95" customHeight="1" x14ac:dyDescent="0.2">
      <c r="A56" s="66"/>
      <c r="B56" s="65"/>
      <c r="C56" s="64"/>
      <c r="D56" s="63"/>
      <c r="E56" s="62"/>
      <c r="F56" s="57"/>
      <c r="G56" s="57"/>
      <c r="H56" s="57"/>
      <c r="I56" s="57"/>
      <c r="J56" s="57"/>
      <c r="K56" s="56"/>
      <c r="L56" s="51"/>
      <c r="U56" s="20"/>
      <c r="V56" s="20"/>
    </row>
    <row r="57" spans="1:22" ht="15.95" customHeight="1" x14ac:dyDescent="0.25">
      <c r="A57" s="55"/>
      <c r="B57" s="65"/>
      <c r="C57" s="64"/>
      <c r="D57" s="63"/>
      <c r="E57" s="62"/>
      <c r="F57" s="57"/>
      <c r="G57" s="57"/>
      <c r="H57" s="57"/>
      <c r="I57" s="57"/>
      <c r="J57" s="57"/>
      <c r="K57" s="56"/>
      <c r="L57" s="51"/>
      <c r="U57" s="20"/>
      <c r="V57" s="20"/>
    </row>
    <row r="58" spans="1:22" ht="15.95" customHeight="1" x14ac:dyDescent="0.25">
      <c r="A58" s="55"/>
      <c r="B58" s="65"/>
      <c r="C58" s="64"/>
      <c r="D58" s="63"/>
      <c r="E58" s="62"/>
      <c r="F58" s="57"/>
      <c r="G58" s="57"/>
      <c r="H58" s="57"/>
      <c r="I58" s="57"/>
      <c r="J58" s="57"/>
      <c r="K58" s="56"/>
      <c r="L58" s="51"/>
      <c r="U58" s="20"/>
      <c r="V58" s="20"/>
    </row>
    <row r="59" spans="1:22" ht="15.95" customHeight="1" x14ac:dyDescent="0.25">
      <c r="A59" s="55"/>
      <c r="B59" s="65"/>
      <c r="C59" s="64"/>
      <c r="D59" s="63"/>
      <c r="E59" s="62"/>
      <c r="F59" s="57"/>
      <c r="G59" s="57"/>
      <c r="H59" s="57"/>
      <c r="I59" s="57"/>
      <c r="J59" s="57"/>
      <c r="K59" s="56"/>
      <c r="L59" s="51"/>
      <c r="U59" s="20"/>
      <c r="V59" s="20"/>
    </row>
    <row r="60" spans="1:22" ht="15.95" customHeight="1" x14ac:dyDescent="0.25">
      <c r="A60" s="55"/>
      <c r="B60" s="65"/>
      <c r="C60" s="64"/>
      <c r="D60" s="63"/>
      <c r="E60" s="62"/>
      <c r="F60" s="57"/>
      <c r="G60" s="57"/>
      <c r="H60" s="57"/>
      <c r="I60" s="57"/>
      <c r="J60" s="57"/>
      <c r="K60" s="56"/>
      <c r="L60" s="51"/>
      <c r="R60" s="20"/>
      <c r="S60" s="20"/>
      <c r="T60" s="20"/>
      <c r="U60" s="20"/>
      <c r="V60" s="20"/>
    </row>
    <row r="61" spans="1:22" s="44" customFormat="1" ht="15.95" customHeight="1" x14ac:dyDescent="0.2">
      <c r="A61" s="67"/>
      <c r="B61" s="65"/>
      <c r="C61" s="64"/>
      <c r="D61" s="63"/>
      <c r="E61" s="62"/>
      <c r="F61" s="57"/>
      <c r="G61" s="57"/>
      <c r="H61" s="57"/>
      <c r="I61" s="57"/>
      <c r="J61" s="57"/>
      <c r="K61" s="56"/>
      <c r="L61" s="51"/>
      <c r="M61" s="43"/>
      <c r="N61" s="19"/>
      <c r="O61" s="19"/>
      <c r="U61" s="20"/>
      <c r="V61" s="20"/>
    </row>
    <row r="62" spans="1:22" s="45" customFormat="1" ht="15.95" customHeight="1" x14ac:dyDescent="0.2">
      <c r="A62" s="67"/>
      <c r="B62" s="65"/>
      <c r="C62" s="64"/>
      <c r="D62" s="63"/>
      <c r="E62" s="62"/>
      <c r="F62" s="57"/>
      <c r="G62" s="57"/>
      <c r="H62" s="57"/>
      <c r="I62" s="57"/>
      <c r="J62" s="57"/>
      <c r="K62" s="56"/>
      <c r="L62" s="51"/>
      <c r="M62" s="43"/>
      <c r="N62" s="19"/>
      <c r="O62" s="19"/>
      <c r="U62" s="20"/>
      <c r="V62" s="20"/>
    </row>
    <row r="63" spans="1:22" s="44" customFormat="1" ht="15.95" customHeight="1" x14ac:dyDescent="0.2">
      <c r="A63" s="67"/>
      <c r="B63" s="65"/>
      <c r="C63" s="64"/>
      <c r="D63" s="63"/>
      <c r="E63" s="62"/>
      <c r="F63" s="57"/>
      <c r="G63" s="57"/>
      <c r="H63" s="57"/>
      <c r="I63" s="57"/>
      <c r="J63" s="57"/>
      <c r="K63" s="56"/>
      <c r="L63" s="51"/>
      <c r="M63" s="43"/>
      <c r="N63" s="19"/>
      <c r="O63" s="19"/>
      <c r="U63" s="20"/>
      <c r="V63" s="20"/>
    </row>
    <row r="64" spans="1:22" s="45" customFormat="1" ht="15.95" customHeight="1" x14ac:dyDescent="0.2">
      <c r="A64" s="67"/>
      <c r="B64" s="65"/>
      <c r="C64" s="64"/>
      <c r="D64" s="63"/>
      <c r="E64" s="62"/>
      <c r="F64" s="57"/>
      <c r="G64" s="57"/>
      <c r="H64" s="57"/>
      <c r="I64" s="57"/>
      <c r="J64" s="57"/>
      <c r="K64" s="56"/>
      <c r="L64" s="51"/>
      <c r="M64" s="43"/>
      <c r="N64" s="19"/>
      <c r="O64" s="19"/>
      <c r="U64" s="20"/>
      <c r="V64" s="20"/>
    </row>
    <row r="65" spans="1:22" s="44" customFormat="1" ht="15.95" customHeight="1" x14ac:dyDescent="0.2">
      <c r="A65" s="67"/>
      <c r="B65" s="65"/>
      <c r="C65" s="64"/>
      <c r="D65" s="63"/>
      <c r="E65" s="62"/>
      <c r="F65" s="57"/>
      <c r="G65" s="57"/>
      <c r="H65" s="57"/>
      <c r="I65" s="57"/>
      <c r="J65" s="57"/>
      <c r="K65" s="56"/>
      <c r="L65" s="51"/>
      <c r="M65" s="43"/>
      <c r="N65" s="19"/>
      <c r="O65" s="19"/>
      <c r="U65" s="20"/>
      <c r="V65" s="20"/>
    </row>
    <row r="66" spans="1:22" ht="15.95" customHeight="1" x14ac:dyDescent="0.2">
      <c r="A66" s="67"/>
      <c r="B66" s="65"/>
      <c r="C66" s="64"/>
      <c r="D66" s="63"/>
      <c r="E66" s="62"/>
      <c r="F66" s="57"/>
      <c r="G66" s="57"/>
      <c r="H66" s="57"/>
      <c r="I66" s="57"/>
      <c r="J66" s="57"/>
      <c r="K66" s="56"/>
      <c r="L66" s="51"/>
      <c r="U66" s="20"/>
      <c r="V66" s="20"/>
    </row>
    <row r="67" spans="1:22" ht="15.95" customHeight="1" x14ac:dyDescent="0.2">
      <c r="A67" s="66"/>
      <c r="B67" s="65"/>
      <c r="C67" s="64"/>
      <c r="D67" s="63"/>
      <c r="E67" s="62"/>
      <c r="F67" s="57"/>
      <c r="G67" s="57"/>
      <c r="H67" s="57"/>
      <c r="I67" s="57"/>
      <c r="J67" s="57"/>
      <c r="K67" s="56"/>
      <c r="L67" s="51"/>
      <c r="U67" s="20"/>
      <c r="V67" s="20"/>
    </row>
    <row r="68" spans="1:22" ht="15.95" customHeight="1" x14ac:dyDescent="0.25">
      <c r="A68" s="55"/>
      <c r="B68" s="65"/>
      <c r="C68" s="64"/>
      <c r="D68" s="63"/>
      <c r="E68" s="62"/>
      <c r="F68" s="57"/>
      <c r="G68" s="57"/>
      <c r="H68" s="57"/>
      <c r="I68" s="57"/>
      <c r="J68" s="57"/>
      <c r="K68" s="56"/>
      <c r="L68" s="51"/>
      <c r="U68" s="20"/>
      <c r="V68" s="20"/>
    </row>
    <row r="69" spans="1:22" ht="15.95" customHeight="1" x14ac:dyDescent="0.25">
      <c r="A69" s="55"/>
      <c r="B69" s="65"/>
      <c r="C69" s="64"/>
      <c r="D69" s="63"/>
      <c r="E69" s="62"/>
      <c r="F69" s="57"/>
      <c r="G69" s="57"/>
      <c r="H69" s="57"/>
      <c r="I69" s="57"/>
      <c r="J69" s="57"/>
      <c r="K69" s="56"/>
      <c r="L69" s="51"/>
      <c r="U69" s="20"/>
      <c r="V69" s="20"/>
    </row>
    <row r="70" spans="1:22" ht="15.95" customHeight="1" x14ac:dyDescent="0.25">
      <c r="A70" s="55"/>
      <c r="B70" s="65"/>
      <c r="C70" s="64"/>
      <c r="D70" s="63"/>
      <c r="E70" s="62"/>
      <c r="F70" s="57"/>
      <c r="G70" s="57"/>
      <c r="H70" s="57"/>
      <c r="I70" s="57"/>
      <c r="J70" s="57"/>
      <c r="K70" s="56"/>
      <c r="L70" s="51"/>
      <c r="U70" s="20"/>
      <c r="V70" s="20"/>
    </row>
    <row r="71" spans="1:22" ht="15.95" customHeight="1" x14ac:dyDescent="0.25">
      <c r="A71" s="55"/>
      <c r="B71" s="65"/>
      <c r="C71" s="64"/>
      <c r="D71" s="63"/>
      <c r="E71" s="62"/>
      <c r="F71" s="57"/>
      <c r="G71" s="57"/>
      <c r="H71" s="57"/>
      <c r="I71" s="57"/>
      <c r="J71" s="57"/>
      <c r="K71" s="56"/>
      <c r="L71" s="51"/>
      <c r="R71" s="20"/>
      <c r="S71" s="20"/>
      <c r="T71" s="20"/>
      <c r="U71" s="20"/>
      <c r="V71" s="20"/>
    </row>
    <row r="72" spans="1:22" s="44" customFormat="1" ht="15.95" customHeight="1" x14ac:dyDescent="0.2">
      <c r="A72" s="67"/>
      <c r="B72" s="65"/>
      <c r="C72" s="64"/>
      <c r="D72" s="63"/>
      <c r="E72" s="62"/>
      <c r="F72" s="57"/>
      <c r="G72" s="57"/>
      <c r="H72" s="57"/>
      <c r="I72" s="57"/>
      <c r="J72" s="57"/>
      <c r="K72" s="56"/>
      <c r="L72" s="51"/>
      <c r="M72" s="43"/>
      <c r="N72" s="19"/>
      <c r="O72" s="19"/>
      <c r="U72" s="20"/>
      <c r="V72" s="20"/>
    </row>
    <row r="73" spans="1:22" s="45" customFormat="1" ht="15.95" customHeight="1" x14ac:dyDescent="0.2">
      <c r="A73" s="67"/>
      <c r="B73" s="65"/>
      <c r="C73" s="64"/>
      <c r="D73" s="63"/>
      <c r="E73" s="62"/>
      <c r="F73" s="57"/>
      <c r="G73" s="57"/>
      <c r="H73" s="57"/>
      <c r="I73" s="57"/>
      <c r="J73" s="57"/>
      <c r="K73" s="56"/>
      <c r="L73" s="51"/>
      <c r="M73" s="43"/>
      <c r="N73" s="19"/>
      <c r="O73" s="19"/>
      <c r="U73" s="20"/>
      <c r="V73" s="20"/>
    </row>
    <row r="74" spans="1:22" s="44" customFormat="1" ht="15.95" customHeight="1" x14ac:dyDescent="0.2">
      <c r="A74" s="67"/>
      <c r="B74" s="65"/>
      <c r="C74" s="64"/>
      <c r="D74" s="63"/>
      <c r="E74" s="62"/>
      <c r="F74" s="57"/>
      <c r="G74" s="57"/>
      <c r="H74" s="57"/>
      <c r="I74" s="57"/>
      <c r="J74" s="57"/>
      <c r="K74" s="56"/>
      <c r="L74" s="51"/>
      <c r="M74" s="43"/>
      <c r="N74" s="19"/>
      <c r="O74" s="19"/>
      <c r="U74" s="20"/>
      <c r="V74" s="20"/>
    </row>
    <row r="75" spans="1:22" ht="15.95" customHeight="1" x14ac:dyDescent="0.2">
      <c r="A75" s="67"/>
      <c r="B75" s="65"/>
      <c r="C75" s="64"/>
      <c r="D75" s="63"/>
      <c r="E75" s="62"/>
      <c r="F75" s="57"/>
      <c r="G75" s="57"/>
      <c r="H75" s="57"/>
      <c r="I75" s="57"/>
      <c r="J75" s="57"/>
      <c r="K75" s="56"/>
      <c r="L75" s="51"/>
      <c r="U75" s="20"/>
      <c r="V75" s="20"/>
    </row>
    <row r="76" spans="1:22" ht="15.95" customHeight="1" x14ac:dyDescent="0.2">
      <c r="A76" s="66"/>
      <c r="B76" s="65"/>
      <c r="C76" s="64"/>
      <c r="D76" s="63"/>
      <c r="E76" s="62"/>
      <c r="F76" s="57"/>
      <c r="G76" s="57"/>
      <c r="H76" s="57"/>
      <c r="I76" s="57"/>
      <c r="J76" s="57"/>
      <c r="K76" s="56"/>
      <c r="L76" s="51"/>
      <c r="U76" s="20"/>
      <c r="V76" s="20"/>
    </row>
    <row r="77" spans="1:22" ht="15.95" customHeight="1" x14ac:dyDescent="0.25">
      <c r="A77" s="55"/>
      <c r="B77" s="65"/>
      <c r="C77" s="64"/>
      <c r="D77" s="63"/>
      <c r="E77" s="62"/>
      <c r="F77" s="57"/>
      <c r="G77" s="57"/>
      <c r="H77" s="57"/>
      <c r="I77" s="57"/>
      <c r="J77" s="57"/>
      <c r="K77" s="56"/>
      <c r="L77" s="51"/>
      <c r="R77" s="20"/>
      <c r="S77" s="20"/>
      <c r="T77" s="20"/>
      <c r="U77" s="20"/>
      <c r="V77" s="20"/>
    </row>
    <row r="78" spans="1:22" s="44" customFormat="1" ht="15.95" customHeight="1" x14ac:dyDescent="0.2">
      <c r="A78" s="67"/>
      <c r="B78" s="65"/>
      <c r="C78" s="64"/>
      <c r="D78" s="63"/>
      <c r="E78" s="62"/>
      <c r="F78" s="57"/>
      <c r="G78" s="57"/>
      <c r="H78" s="57"/>
      <c r="I78" s="57"/>
      <c r="J78" s="57"/>
      <c r="K78" s="56"/>
      <c r="L78" s="51"/>
      <c r="M78" s="43"/>
      <c r="N78" s="19"/>
      <c r="O78" s="19"/>
      <c r="U78" s="20"/>
      <c r="V78" s="20"/>
    </row>
    <row r="79" spans="1:22" s="45" customFormat="1" ht="15.95" customHeight="1" x14ac:dyDescent="0.2">
      <c r="A79" s="67"/>
      <c r="B79" s="65"/>
      <c r="C79" s="64"/>
      <c r="D79" s="63"/>
      <c r="E79" s="62"/>
      <c r="F79" s="57"/>
      <c r="G79" s="57"/>
      <c r="H79" s="57"/>
      <c r="I79" s="57"/>
      <c r="J79" s="57"/>
      <c r="K79" s="56"/>
      <c r="L79" s="51"/>
      <c r="M79" s="43"/>
      <c r="N79" s="19"/>
      <c r="O79" s="19"/>
      <c r="U79" s="20"/>
      <c r="V79" s="20"/>
    </row>
    <row r="80" spans="1:22" s="44" customFormat="1" ht="15.95" customHeight="1" x14ac:dyDescent="0.2">
      <c r="A80" s="67"/>
      <c r="B80" s="65"/>
      <c r="C80" s="64"/>
      <c r="D80" s="63"/>
      <c r="E80" s="62"/>
      <c r="F80" s="57"/>
      <c r="G80" s="57"/>
      <c r="H80" s="57"/>
      <c r="I80" s="57"/>
      <c r="J80" s="57"/>
      <c r="K80" s="56"/>
      <c r="L80" s="51"/>
      <c r="M80" s="43"/>
      <c r="N80" s="19"/>
      <c r="O80" s="19"/>
      <c r="U80" s="20"/>
      <c r="V80" s="20"/>
    </row>
    <row r="81" spans="1:22" ht="15.95" customHeight="1" x14ac:dyDescent="0.2">
      <c r="A81" s="67"/>
      <c r="B81" s="65"/>
      <c r="C81" s="64"/>
      <c r="D81" s="63"/>
      <c r="E81" s="62"/>
      <c r="F81" s="57"/>
      <c r="G81" s="57"/>
      <c r="H81" s="57"/>
      <c r="I81" s="57"/>
      <c r="J81" s="57"/>
      <c r="K81" s="56"/>
      <c r="L81" s="51"/>
      <c r="U81" s="20"/>
      <c r="V81" s="20"/>
    </row>
    <row r="82" spans="1:22" ht="15.95" customHeight="1" x14ac:dyDescent="0.2">
      <c r="A82" s="66"/>
      <c r="B82" s="65"/>
      <c r="C82" s="64"/>
      <c r="D82" s="63"/>
      <c r="E82" s="62"/>
      <c r="F82" s="57"/>
      <c r="G82" s="57"/>
      <c r="H82" s="57"/>
      <c r="I82" s="57"/>
      <c r="J82" s="57"/>
      <c r="K82" s="56"/>
      <c r="L82" s="51"/>
      <c r="U82" s="20"/>
      <c r="V82" s="20"/>
    </row>
    <row r="83" spans="1:22" ht="15.95" customHeight="1" x14ac:dyDescent="0.25">
      <c r="A83" s="55"/>
      <c r="B83" s="65"/>
      <c r="C83" s="64"/>
      <c r="D83" s="63"/>
      <c r="E83" s="62"/>
      <c r="F83" s="57"/>
      <c r="G83" s="57"/>
      <c r="H83" s="57"/>
      <c r="I83" s="57"/>
      <c r="J83" s="57"/>
      <c r="K83" s="56"/>
      <c r="L83" s="51"/>
      <c r="U83" s="20"/>
      <c r="V83" s="20"/>
    </row>
    <row r="84" spans="1:22" ht="15.95" customHeight="1" x14ac:dyDescent="0.25">
      <c r="A84" s="55"/>
      <c r="B84" s="65"/>
      <c r="C84" s="64"/>
      <c r="D84" s="63"/>
      <c r="E84" s="62"/>
      <c r="F84" s="57"/>
      <c r="G84" s="57"/>
      <c r="H84" s="57"/>
      <c r="I84" s="57"/>
      <c r="J84" s="57"/>
      <c r="K84" s="56"/>
      <c r="L84" s="51"/>
      <c r="U84" s="20"/>
      <c r="V84" s="20"/>
    </row>
    <row r="85" spans="1:22" ht="15.95" customHeight="1" x14ac:dyDescent="0.25">
      <c r="A85" s="55"/>
      <c r="B85" s="65"/>
      <c r="C85" s="64"/>
      <c r="D85" s="63"/>
      <c r="E85" s="62"/>
      <c r="F85" s="57"/>
      <c r="G85" s="57"/>
      <c r="H85" s="57"/>
      <c r="I85" s="57"/>
      <c r="J85" s="57"/>
      <c r="K85" s="56"/>
      <c r="L85" s="51"/>
      <c r="U85" s="20"/>
      <c r="V85" s="20"/>
    </row>
    <row r="86" spans="1:22" ht="15.95" customHeight="1" x14ac:dyDescent="0.25">
      <c r="A86" s="55"/>
      <c r="B86" s="65"/>
      <c r="C86" s="64"/>
      <c r="D86" s="63"/>
      <c r="E86" s="62"/>
      <c r="F86" s="57"/>
      <c r="G86" s="57"/>
      <c r="H86" s="57"/>
      <c r="I86" s="57"/>
      <c r="J86" s="57"/>
      <c r="K86" s="56"/>
      <c r="L86" s="51"/>
      <c r="R86" s="20"/>
      <c r="S86" s="20"/>
      <c r="T86" s="20"/>
      <c r="U86" s="20"/>
      <c r="V86" s="20"/>
    </row>
    <row r="87" spans="1:22" s="44" customFormat="1" ht="15.95" customHeight="1" x14ac:dyDescent="0.2">
      <c r="A87" s="67"/>
      <c r="B87" s="65"/>
      <c r="C87" s="64"/>
      <c r="D87" s="63"/>
      <c r="E87" s="62"/>
      <c r="F87" s="57"/>
      <c r="G87" s="57"/>
      <c r="H87" s="57"/>
      <c r="I87" s="57"/>
      <c r="J87" s="57"/>
      <c r="K87" s="56"/>
      <c r="L87" s="51"/>
      <c r="M87" s="43"/>
      <c r="N87" s="19"/>
      <c r="O87" s="19"/>
      <c r="U87" s="20"/>
      <c r="V87" s="20"/>
    </row>
    <row r="88" spans="1:22" s="45" customFormat="1" ht="15.95" customHeight="1" x14ac:dyDescent="0.2">
      <c r="A88" s="67"/>
      <c r="B88" s="65"/>
      <c r="C88" s="64"/>
      <c r="D88" s="63"/>
      <c r="E88" s="62"/>
      <c r="F88" s="57"/>
      <c r="G88" s="57"/>
      <c r="H88" s="57"/>
      <c r="I88" s="57"/>
      <c r="J88" s="57"/>
      <c r="K88" s="56"/>
      <c r="L88" s="51"/>
      <c r="M88" s="43"/>
      <c r="N88" s="19"/>
      <c r="O88" s="19"/>
      <c r="U88" s="20"/>
      <c r="V88" s="20"/>
    </row>
    <row r="89" spans="1:22" s="44" customFormat="1" ht="15.95" customHeight="1" x14ac:dyDescent="0.2">
      <c r="A89" s="67"/>
      <c r="B89" s="65"/>
      <c r="C89" s="64"/>
      <c r="D89" s="63"/>
      <c r="E89" s="62"/>
      <c r="F89" s="57"/>
      <c r="G89" s="57"/>
      <c r="H89" s="57"/>
      <c r="I89" s="57"/>
      <c r="J89" s="57"/>
      <c r="K89" s="56"/>
      <c r="L89" s="51"/>
      <c r="M89" s="43"/>
      <c r="N89" s="19"/>
      <c r="O89" s="19"/>
      <c r="U89" s="20"/>
      <c r="V89" s="20"/>
    </row>
    <row r="90" spans="1:22" ht="15.95" customHeight="1" x14ac:dyDescent="0.2">
      <c r="A90" s="67"/>
      <c r="B90" s="65"/>
      <c r="C90" s="64"/>
      <c r="D90" s="63"/>
      <c r="E90" s="62"/>
      <c r="F90" s="57"/>
      <c r="G90" s="57"/>
      <c r="H90" s="57"/>
      <c r="I90" s="57"/>
      <c r="J90" s="57"/>
      <c r="K90" s="56"/>
      <c r="L90" s="51"/>
      <c r="U90" s="20"/>
      <c r="V90" s="20"/>
    </row>
    <row r="91" spans="1:22" ht="15.95" customHeight="1" x14ac:dyDescent="0.2">
      <c r="A91" s="66"/>
      <c r="B91" s="65"/>
      <c r="C91" s="64"/>
      <c r="D91" s="63"/>
      <c r="E91" s="62"/>
      <c r="F91" s="57"/>
      <c r="G91" s="57"/>
      <c r="H91" s="57"/>
      <c r="I91" s="57"/>
      <c r="J91" s="57"/>
      <c r="K91" s="56"/>
      <c r="L91" s="51"/>
      <c r="U91" s="20"/>
      <c r="V91" s="20"/>
    </row>
    <row r="92" spans="1:22" ht="15.95" customHeight="1" x14ac:dyDescent="0.25">
      <c r="A92" s="55"/>
      <c r="B92" s="65"/>
      <c r="C92" s="64"/>
      <c r="D92" s="63"/>
      <c r="E92" s="62"/>
      <c r="F92" s="57"/>
      <c r="G92" s="57"/>
      <c r="H92" s="57"/>
      <c r="I92" s="57"/>
      <c r="J92" s="57"/>
      <c r="K92" s="56"/>
      <c r="L92" s="51"/>
      <c r="U92" s="20"/>
      <c r="V92" s="20"/>
    </row>
    <row r="93" spans="1:22" ht="15.95" customHeight="1" x14ac:dyDescent="0.25">
      <c r="A93" s="55"/>
      <c r="B93" s="65"/>
      <c r="C93" s="64"/>
      <c r="D93" s="63"/>
      <c r="E93" s="62"/>
      <c r="F93" s="57"/>
      <c r="G93" s="57"/>
      <c r="H93" s="57"/>
      <c r="I93" s="57"/>
      <c r="J93" s="57"/>
      <c r="K93" s="56"/>
      <c r="L93" s="51"/>
      <c r="U93" s="20"/>
      <c r="V93" s="20"/>
    </row>
    <row r="94" spans="1:22" ht="15.95" customHeight="1" thickBot="1" x14ac:dyDescent="0.3">
      <c r="A94" s="55"/>
      <c r="B94" s="61"/>
      <c r="C94" s="60"/>
      <c r="D94" s="59"/>
      <c r="E94" s="58"/>
      <c r="F94" s="57"/>
      <c r="G94" s="57"/>
      <c r="H94" s="57"/>
      <c r="I94" s="57"/>
      <c r="J94" s="57"/>
      <c r="K94" s="56"/>
      <c r="L94" s="51"/>
      <c r="U94" s="20"/>
      <c r="V94" s="20"/>
    </row>
    <row r="95" spans="1:22" ht="15.95" customHeight="1" x14ac:dyDescent="0.25">
      <c r="A95" s="55"/>
      <c r="B95" s="54"/>
      <c r="C95" s="54"/>
      <c r="D95" s="54"/>
      <c r="E95" s="54"/>
      <c r="F95" s="54"/>
      <c r="G95" s="57"/>
      <c r="H95" s="57"/>
      <c r="I95" s="57"/>
      <c r="J95" s="57"/>
      <c r="K95" s="56"/>
      <c r="L95" s="51"/>
      <c r="U95" s="20"/>
      <c r="V95" s="20"/>
    </row>
    <row r="96" spans="1:22" ht="15.95" customHeight="1" x14ac:dyDescent="0.25">
      <c r="A96" s="55"/>
      <c r="B96" s="54"/>
      <c r="C96" s="54"/>
      <c r="D96" s="54"/>
      <c r="E96" s="54"/>
      <c r="F96" s="54"/>
      <c r="G96" s="57"/>
      <c r="H96" s="57"/>
      <c r="I96" s="57"/>
      <c r="J96" s="57"/>
      <c r="K96" s="56"/>
      <c r="L96" s="51"/>
      <c r="U96" s="20"/>
      <c r="V96" s="20"/>
    </row>
    <row r="97" spans="1:22" ht="15" x14ac:dyDescent="0.25">
      <c r="A97" s="111"/>
      <c r="B97" s="112"/>
      <c r="C97" s="112"/>
      <c r="D97" s="112"/>
      <c r="E97" s="112"/>
      <c r="F97" s="112"/>
      <c r="G97" s="112"/>
      <c r="H97" s="112"/>
      <c r="I97" s="112"/>
      <c r="J97" s="112"/>
      <c r="K97" s="113"/>
      <c r="L97" s="51"/>
      <c r="M97" s="19"/>
      <c r="O97" s="20"/>
      <c r="R97" s="20"/>
      <c r="S97" s="20"/>
      <c r="T97" s="20"/>
      <c r="U97" s="20"/>
      <c r="V97" s="20"/>
    </row>
    <row r="98" spans="1:22" ht="15" customHeight="1" x14ac:dyDescent="0.2">
      <c r="B98" s="47"/>
      <c r="C98" s="47"/>
      <c r="D98" s="47"/>
      <c r="E98" s="47"/>
      <c r="F98" s="48"/>
      <c r="G98" s="47"/>
      <c r="H98" s="47"/>
      <c r="I98" s="47"/>
      <c r="J98" s="47"/>
      <c r="K98" s="47"/>
      <c r="T98" s="20"/>
      <c r="U98" s="20"/>
      <c r="V98" s="20"/>
    </row>
    <row r="99" spans="1:22" ht="15" customHeight="1" x14ac:dyDescent="0.2">
      <c r="B99" s="47"/>
      <c r="C99" s="47"/>
      <c r="D99" s="47"/>
      <c r="E99" s="47"/>
      <c r="F99" s="47"/>
      <c r="G99" s="47"/>
      <c r="H99" s="47"/>
      <c r="I99" s="47"/>
      <c r="J99" s="47"/>
      <c r="K99" s="47"/>
    </row>
    <row r="100" spans="1:22" ht="15" customHeight="1" x14ac:dyDescent="0.2"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51"/>
      <c r="M100" s="20"/>
      <c r="N100" s="20"/>
      <c r="O100" s="20"/>
    </row>
    <row r="101" spans="1:22" x14ac:dyDescent="0.2">
      <c r="B101" s="47"/>
      <c r="C101" s="47"/>
      <c r="D101" s="48"/>
      <c r="E101" s="48"/>
      <c r="F101" s="47"/>
      <c r="G101" s="47"/>
      <c r="H101" s="47"/>
      <c r="I101" s="47"/>
      <c r="J101" s="47"/>
      <c r="K101" s="47"/>
      <c r="L101" s="51"/>
      <c r="M101" s="19"/>
      <c r="O101" s="20"/>
    </row>
    <row r="102" spans="1:22" x14ac:dyDescent="0.2">
      <c r="B102" s="47"/>
      <c r="C102" s="47"/>
      <c r="D102" s="52"/>
      <c r="E102" s="52"/>
      <c r="F102" s="47"/>
      <c r="G102" s="47"/>
      <c r="H102" s="47"/>
      <c r="I102" s="47"/>
      <c r="J102" s="47"/>
      <c r="K102" s="47"/>
      <c r="L102" s="51"/>
      <c r="M102" s="19"/>
      <c r="O102" s="20"/>
    </row>
    <row r="103" spans="1:22" x14ac:dyDescent="0.2">
      <c r="B103" s="47"/>
      <c r="C103" s="47"/>
      <c r="D103" s="50"/>
      <c r="E103" s="50"/>
      <c r="F103" s="47"/>
      <c r="G103" s="47"/>
      <c r="H103" s="47"/>
      <c r="I103" s="47"/>
      <c r="J103" s="47"/>
      <c r="K103" s="47"/>
      <c r="L103" s="51"/>
      <c r="M103" s="19"/>
      <c r="O103" s="20"/>
    </row>
    <row r="104" spans="1:22" x14ac:dyDescent="0.2">
      <c r="B104" s="47"/>
      <c r="C104" s="47"/>
      <c r="D104" s="50"/>
      <c r="E104" s="50"/>
      <c r="F104" s="47"/>
      <c r="G104" s="47"/>
      <c r="H104" s="47"/>
      <c r="I104" s="47"/>
      <c r="J104" s="47"/>
      <c r="K104" s="47"/>
      <c r="O104" s="20"/>
    </row>
    <row r="105" spans="1:22" x14ac:dyDescent="0.2">
      <c r="B105" s="47"/>
      <c r="C105" s="47"/>
      <c r="D105" s="49"/>
      <c r="E105" s="49"/>
      <c r="F105" s="48"/>
      <c r="G105" s="47"/>
      <c r="H105" s="47"/>
      <c r="I105" s="47"/>
      <c r="J105" s="47"/>
      <c r="K105" s="47"/>
      <c r="O105" s="20"/>
    </row>
    <row r="106" spans="1:22" x14ac:dyDescent="0.2">
      <c r="B106" s="47"/>
      <c r="C106" s="47"/>
      <c r="D106" s="47"/>
      <c r="E106" s="47"/>
      <c r="F106" s="48"/>
      <c r="G106" s="47"/>
      <c r="H106" s="47"/>
      <c r="I106" s="47"/>
      <c r="J106" s="47"/>
      <c r="K106" s="47"/>
      <c r="O106" s="20"/>
    </row>
    <row r="107" spans="1:22" x14ac:dyDescent="0.2">
      <c r="D107" s="19"/>
      <c r="E107" s="19"/>
      <c r="F107" s="20"/>
      <c r="M107" s="19"/>
      <c r="N107" s="43"/>
      <c r="O107" s="20"/>
    </row>
    <row r="108" spans="1:22" x14ac:dyDescent="0.2">
      <c r="B108" s="46"/>
      <c r="C108" s="46"/>
      <c r="D108" s="19"/>
      <c r="E108" s="19"/>
      <c r="F108" s="20"/>
      <c r="G108" s="46"/>
      <c r="H108" s="46"/>
      <c r="I108" s="46"/>
      <c r="J108" s="46"/>
      <c r="K108" s="46"/>
      <c r="M108" s="19"/>
      <c r="N108" s="43"/>
      <c r="O108" s="20"/>
    </row>
    <row r="109" spans="1:22" ht="15" x14ac:dyDescent="0.2">
      <c r="B109" s="45"/>
      <c r="C109" s="45"/>
      <c r="D109" s="19"/>
      <c r="E109" s="19"/>
      <c r="F109" s="20"/>
      <c r="G109" s="45"/>
      <c r="H109" s="45"/>
      <c r="I109" s="45"/>
      <c r="J109" s="45"/>
      <c r="K109" s="45"/>
      <c r="M109" s="19"/>
      <c r="N109" s="43"/>
      <c r="O109" s="20"/>
    </row>
    <row r="110" spans="1:22" x14ac:dyDescent="0.2">
      <c r="B110" s="44"/>
      <c r="C110" s="44"/>
      <c r="D110" s="19"/>
      <c r="E110" s="19"/>
      <c r="F110" s="20"/>
      <c r="G110" s="44"/>
      <c r="H110" s="44"/>
      <c r="I110" s="44"/>
      <c r="J110" s="44"/>
      <c r="K110" s="44"/>
      <c r="M110" s="19"/>
      <c r="N110" s="43"/>
      <c r="O110" s="20"/>
    </row>
    <row r="111" spans="1:22" x14ac:dyDescent="0.2">
      <c r="D111" s="19"/>
      <c r="E111" s="19"/>
      <c r="F111" s="20"/>
      <c r="M111" s="19"/>
      <c r="N111" s="43"/>
      <c r="O111" s="20"/>
    </row>
    <row r="112" spans="1:22" ht="15" customHeight="1" x14ac:dyDescent="0.2">
      <c r="D112" s="19"/>
      <c r="E112" s="19"/>
      <c r="F112" s="20"/>
      <c r="M112" s="19"/>
      <c r="N112" s="43"/>
      <c r="O112" s="20"/>
    </row>
    <row r="113" spans="4:15" x14ac:dyDescent="0.2">
      <c r="D113" s="19"/>
      <c r="E113" s="19"/>
      <c r="F113" s="20"/>
      <c r="M113" s="19"/>
      <c r="N113" s="43"/>
      <c r="O113" s="20"/>
    </row>
    <row r="114" spans="4:15" x14ac:dyDescent="0.2">
      <c r="D114" s="19"/>
      <c r="E114" s="19"/>
      <c r="F114" s="20"/>
      <c r="M114" s="19"/>
      <c r="O114" s="20"/>
    </row>
    <row r="115" spans="4:15" x14ac:dyDescent="0.2">
      <c r="D115" s="19"/>
      <c r="E115" s="19"/>
      <c r="F115" s="20"/>
      <c r="M115" s="19"/>
      <c r="O115" s="20"/>
    </row>
    <row r="116" spans="4:15" x14ac:dyDescent="0.2">
      <c r="M116" s="19"/>
      <c r="O116" s="20"/>
    </row>
    <row r="117" spans="4:15" x14ac:dyDescent="0.2">
      <c r="M117" s="19"/>
      <c r="O117" s="20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2CD7E660-9A0D-4D3D-A330-601482615427}">
      <formula1>"Yes, No"</formula1>
    </dataValidation>
    <dataValidation type="list" allowBlank="1" showInputMessage="1" showErrorMessage="1" sqref="F6" xr:uid="{4649ED30-E9AB-4D81-9191-EC90C3AEEFA7}">
      <formula1>"1,2,3,4,5,6,7,8"</formula1>
    </dataValidation>
    <dataValidation type="list" allowBlank="1" showInputMessage="1" showErrorMessage="1" sqref="B25:B94" xr:uid="{CE0A2C73-E90B-44EE-ACD3-AB7F5328CDCF}">
      <formula1>$B$11:$B$20</formula1>
    </dataValidation>
    <dataValidation type="list" allowBlank="1" showInputMessage="1" showErrorMessage="1" sqref="D25:D94" xr:uid="{A3CC1820-A4DD-4B1A-B8BA-8626FCD96E8B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defaultColWidth="12.7109375" defaultRowHeight="15.75" customHeight="1" x14ac:dyDescent="0.2"/>
  <cols>
    <col min="1" max="1" width="15.85546875" customWidth="1"/>
    <col min="3" max="3" width="5.85546875" customWidth="1"/>
    <col min="4" max="4" width="21.85546875" bestFit="1" customWidth="1"/>
  </cols>
  <sheetData>
    <row r="1" spans="1:5" ht="12.75" x14ac:dyDescent="0.2">
      <c r="A1" s="2" t="s">
        <v>17</v>
      </c>
      <c r="D1" t="s">
        <v>22</v>
      </c>
    </row>
    <row r="2" spans="1:5" ht="15.75" customHeight="1" x14ac:dyDescent="0.2">
      <c r="A2" s="1" t="s">
        <v>5</v>
      </c>
      <c r="B2" s="1" t="e">
        <f>COUNTIF(#REF!,"OPEN")</f>
        <v>#REF!</v>
      </c>
      <c r="D2" t="s">
        <v>23</v>
      </c>
      <c r="E2" t="e">
        <f>#REF!+#REF!</f>
        <v>#REF!</v>
      </c>
    </row>
    <row r="3" spans="1:5" ht="17.25" x14ac:dyDescent="0.4">
      <c r="A3" s="1" t="s">
        <v>18</v>
      </c>
      <c r="B3" s="3" t="e">
        <f>COUNTIF(#REF!,"IN_PROGRESS")</f>
        <v>#REF!</v>
      </c>
      <c r="D3" t="s">
        <v>6</v>
      </c>
      <c r="E3" t="e">
        <f>#REF!</f>
        <v>#REF!</v>
      </c>
    </row>
    <row r="4" spans="1:5" ht="17.25" x14ac:dyDescent="0.4">
      <c r="A4" s="1" t="s">
        <v>19</v>
      </c>
      <c r="B4" s="3" t="e">
        <f>COUNTIF(#REF!,"ON_HOLD")</f>
        <v>#REF!</v>
      </c>
    </row>
    <row r="5" spans="1:5" ht="17.25" x14ac:dyDescent="0.4">
      <c r="A5" s="1" t="s">
        <v>8</v>
      </c>
      <c r="B5" s="3" t="e">
        <f>COUNTIF(#REF!,"CANCELLED")</f>
        <v>#REF!</v>
      </c>
    </row>
    <row r="6" spans="1:5" ht="17.25" x14ac:dyDescent="0.4">
      <c r="A6" s="1" t="s">
        <v>6</v>
      </c>
      <c r="B6" s="3" t="e">
        <f>COUNTIF(#REF!,"DONE")</f>
        <v>#REF!</v>
      </c>
    </row>
    <row r="8" spans="1:5" ht="17.25" x14ac:dyDescent="0.4">
      <c r="A8" s="2" t="s">
        <v>20</v>
      </c>
      <c r="B8" s="3"/>
    </row>
    <row r="9" spans="1:5" ht="17.25" x14ac:dyDescent="0.4">
      <c r="A9" s="1" t="s">
        <v>5</v>
      </c>
      <c r="B9" s="3" t="e">
        <f>COUNTIF(#REF!,"OPEN")</f>
        <v>#REF!</v>
      </c>
    </row>
    <row r="10" spans="1:5" ht="17.25" x14ac:dyDescent="0.4">
      <c r="A10" s="1" t="s">
        <v>6</v>
      </c>
      <c r="B10" s="3" t="e">
        <f>COUNTIF(#REF!,"DONE")</f>
        <v>#REF!</v>
      </c>
    </row>
    <row r="12" spans="1:5" ht="12.75" x14ac:dyDescent="0.2">
      <c r="A12" s="2" t="s">
        <v>12</v>
      </c>
    </row>
    <row r="13" spans="1:5" ht="15.75" customHeight="1" x14ac:dyDescent="0.2">
      <c r="A13" s="1" t="s">
        <v>11</v>
      </c>
      <c r="B13" s="1" t="e">
        <f>COUNTIF(#REF!,A13)</f>
        <v>#REF!</v>
      </c>
    </row>
    <row r="14" spans="1:5" ht="15.75" customHeight="1" x14ac:dyDescent="0.2">
      <c r="A14" s="1" t="s">
        <v>9</v>
      </c>
      <c r="B14" s="1" t="e">
        <f>COUNTIF(#REF!,A14)</f>
        <v>#REF!</v>
      </c>
    </row>
    <row r="15" spans="1:5" ht="15.75" customHeight="1" x14ac:dyDescent="0.2">
      <c r="A15" s="1" t="s">
        <v>4</v>
      </c>
      <c r="B15" s="1" t="e">
        <f>COUNTIF(#REF!,A15)</f>
        <v>#REF!</v>
      </c>
    </row>
    <row r="17" spans="1:1" ht="15.75" customHeight="1" x14ac:dyDescent="0.2">
      <c r="A17" t="b">
        <v>0</v>
      </c>
    </row>
    <row r="18" spans="1:1" ht="15.75" customHeight="1" x14ac:dyDescent="0.2">
      <c r="A18" t="b">
        <v>0</v>
      </c>
    </row>
    <row r="19" spans="1:1" ht="15.75" customHeight="1" x14ac:dyDescent="0.2">
      <c r="A19" t="b">
        <v>0</v>
      </c>
    </row>
    <row r="20" spans="1:1" ht="15.75" customHeight="1" x14ac:dyDescent="0.2">
      <c r="A20" t="b">
        <v>0</v>
      </c>
    </row>
    <row r="21" spans="1:1" ht="15.75" customHeight="1" x14ac:dyDescent="0.2">
      <c r="A21" t="b">
        <v>0</v>
      </c>
    </row>
    <row r="22" spans="1:1" ht="15.75" customHeight="1" x14ac:dyDescent="0.2">
      <c r="A22" t="b">
        <v>0</v>
      </c>
    </row>
    <row r="23" spans="1:1" ht="15.75" customHeight="1" x14ac:dyDescent="0.2">
      <c r="A23" t="b">
        <v>1</v>
      </c>
    </row>
    <row r="24" spans="1:1" ht="15.75" customHeight="1" x14ac:dyDescent="0.2">
      <c r="A24" t="b">
        <v>1</v>
      </c>
    </row>
    <row r="25" spans="1:1" ht="15.75" customHeight="1" x14ac:dyDescent="0.2">
      <c r="A25" t="b">
        <v>1</v>
      </c>
    </row>
    <row r="26" spans="1:1" ht="15.75" customHeight="1" x14ac:dyDescent="0.2">
      <c r="A26" t="b">
        <v>0</v>
      </c>
    </row>
    <row r="27" spans="1:1" ht="15.75" customHeight="1" x14ac:dyDescent="0.2">
      <c r="A27" t="b">
        <v>1</v>
      </c>
    </row>
    <row r="28" spans="1:1" ht="15.75" customHeight="1" x14ac:dyDescent="0.2">
      <c r="A28" t="b">
        <v>1</v>
      </c>
    </row>
    <row r="29" spans="1:1" ht="15.75" customHeight="1" x14ac:dyDescent="0.2">
      <c r="A29" t="b">
        <v>0</v>
      </c>
    </row>
    <row r="30" spans="1:1" ht="15.75" customHeight="1" x14ac:dyDescent="0.2">
      <c r="A30" t="b">
        <v>0</v>
      </c>
    </row>
    <row r="31" spans="1:1" ht="15.75" customHeight="1" x14ac:dyDescent="0.2">
      <c r="A31" t="b">
        <v>0</v>
      </c>
    </row>
    <row r="32" spans="1:1" ht="15.75" customHeight="1" x14ac:dyDescent="0.2">
      <c r="A32" t="b">
        <v>1</v>
      </c>
    </row>
    <row r="33" spans="1:1" ht="15.75" customHeight="1" x14ac:dyDescent="0.2">
      <c r="A33" t="b">
        <v>0</v>
      </c>
    </row>
    <row r="34" spans="1:1" ht="15.75" customHeight="1" x14ac:dyDescent="0.2">
      <c r="A34" t="b">
        <v>0</v>
      </c>
    </row>
    <row r="35" spans="1:1" ht="15.75" customHeight="1" x14ac:dyDescent="0.2">
      <c r="A35" t="b">
        <v>0</v>
      </c>
    </row>
    <row r="36" spans="1:1" ht="15.75" customHeight="1" x14ac:dyDescent="0.2">
      <c r="A36" t="b">
        <v>0</v>
      </c>
    </row>
    <row r="37" spans="1:1" ht="15.75" customHeight="1" x14ac:dyDescent="0.2">
      <c r="A37" t="b">
        <v>0</v>
      </c>
    </row>
    <row r="38" spans="1:1" ht="15.75" customHeight="1" x14ac:dyDescent="0.2">
      <c r="A38" t="b">
        <v>0</v>
      </c>
    </row>
    <row r="39" spans="1:1" ht="15.75" customHeight="1" x14ac:dyDescent="0.2">
      <c r="A39" t="b">
        <v>0</v>
      </c>
    </row>
    <row r="40" spans="1:1" ht="15.75" customHeight="1" x14ac:dyDescent="0.2">
      <c r="A40" t="b">
        <v>0</v>
      </c>
    </row>
    <row r="41" spans="1:1" ht="15.75" customHeight="1" x14ac:dyDescent="0.2">
      <c r="A41" t="b">
        <v>0</v>
      </c>
    </row>
    <row r="42" spans="1:1" ht="15.75" customHeight="1" x14ac:dyDescent="0.2">
      <c r="A42" t="b">
        <v>0</v>
      </c>
    </row>
    <row r="43" spans="1:1" ht="15.75" customHeight="1" x14ac:dyDescent="0.2">
      <c r="A43" t="b">
        <v>0</v>
      </c>
    </row>
    <row r="44" spans="1:1" ht="15.75" customHeight="1" x14ac:dyDescent="0.2">
      <c r="A44" t="b">
        <v>0</v>
      </c>
    </row>
    <row r="45" spans="1:1" ht="15.75" customHeight="1" x14ac:dyDescent="0.2">
      <c r="A45" t="b">
        <v>0</v>
      </c>
    </row>
    <row r="46" spans="1:1" ht="15.75" customHeight="1" x14ac:dyDescent="0.2">
      <c r="A46" t="b">
        <v>0</v>
      </c>
    </row>
    <row r="47" spans="1:1" ht="15.75" customHeight="1" x14ac:dyDescent="0.2">
      <c r="A47" t="b">
        <v>0</v>
      </c>
    </row>
    <row r="48" spans="1:1" ht="15.75" customHeight="1" x14ac:dyDescent="0.2">
      <c r="A48" t="b">
        <v>0</v>
      </c>
    </row>
    <row r="49" spans="1:1" ht="15.75" customHeight="1" x14ac:dyDescent="0.2">
      <c r="A49" t="b">
        <v>0</v>
      </c>
    </row>
    <row r="50" spans="1:1" ht="15.75" customHeight="1" x14ac:dyDescent="0.2">
      <c r="A50" t="b">
        <v>0</v>
      </c>
    </row>
    <row r="51" spans="1:1" ht="15.75" customHeight="1" x14ac:dyDescent="0.2">
      <c r="A51" t="b">
        <v>0</v>
      </c>
    </row>
    <row r="52" spans="1:1" ht="15.75" customHeight="1" x14ac:dyDescent="0.2">
      <c r="A52" t="b">
        <v>0</v>
      </c>
    </row>
    <row r="53" spans="1:1" ht="15.75" customHeight="1" x14ac:dyDescent="0.2">
      <c r="A53" t="b">
        <v>0</v>
      </c>
    </row>
    <row r="54" spans="1:1" ht="15.75" customHeight="1" x14ac:dyDescent="0.2">
      <c r="A54" t="b">
        <v>0</v>
      </c>
    </row>
    <row r="55" spans="1:1" ht="15.75" customHeight="1" x14ac:dyDescent="0.2">
      <c r="A55" t="b">
        <v>0</v>
      </c>
    </row>
    <row r="56" spans="1:1" ht="15.75" customHeight="1" x14ac:dyDescent="0.2">
      <c r="A56" t="b">
        <v>0</v>
      </c>
    </row>
    <row r="57" spans="1:1" ht="15.75" customHeight="1" x14ac:dyDescent="0.2">
      <c r="A57" t="b">
        <v>0</v>
      </c>
    </row>
    <row r="58" spans="1:1" ht="15.75" customHeight="1" x14ac:dyDescent="0.2">
      <c r="A58" t="b">
        <v>0</v>
      </c>
    </row>
    <row r="59" spans="1:1" ht="15.75" customHeight="1" x14ac:dyDescent="0.2">
      <c r="A59" t="b">
        <v>0</v>
      </c>
    </row>
    <row r="60" spans="1:1" ht="15.75" customHeight="1" x14ac:dyDescent="0.2">
      <c r="A60" t="b">
        <v>0</v>
      </c>
    </row>
    <row r="61" spans="1:1" ht="15.75" customHeight="1" x14ac:dyDescent="0.2">
      <c r="A61" t="b">
        <v>0</v>
      </c>
    </row>
    <row r="62" spans="1:1" ht="15.75" customHeight="1" x14ac:dyDescent="0.2">
      <c r="A62" t="b">
        <v>0</v>
      </c>
    </row>
    <row r="63" spans="1:1" ht="15.75" customHeight="1" x14ac:dyDescent="0.2">
      <c r="A63" t="b">
        <v>0</v>
      </c>
    </row>
    <row r="64" spans="1:1" ht="15.75" customHeight="1" x14ac:dyDescent="0.2">
      <c r="A64" t="b">
        <v>0</v>
      </c>
    </row>
    <row r="65" spans="1:1" ht="15.75" customHeight="1" x14ac:dyDescent="0.2">
      <c r="A65" t="b">
        <v>0</v>
      </c>
    </row>
    <row r="66" spans="1:1" ht="15.75" customHeight="1" x14ac:dyDescent="0.2">
      <c r="A66" t="b">
        <v>0</v>
      </c>
    </row>
    <row r="67" spans="1:1" ht="15.75" customHeight="1" x14ac:dyDescent="0.2">
      <c r="A67" t="b">
        <v>0</v>
      </c>
    </row>
    <row r="68" spans="1:1" ht="15.75" customHeight="1" x14ac:dyDescent="0.2">
      <c r="A68" t="b">
        <v>0</v>
      </c>
    </row>
    <row r="69" spans="1:1" ht="15.75" customHeight="1" x14ac:dyDescent="0.2">
      <c r="A69" t="b">
        <v>0</v>
      </c>
    </row>
    <row r="70" spans="1:1" ht="15.75" customHeight="1" x14ac:dyDescent="0.2">
      <c r="A70" t="b">
        <v>0</v>
      </c>
    </row>
    <row r="71" spans="1:1" ht="15.75" customHeight="1" x14ac:dyDescent="0.2">
      <c r="A71" t="b">
        <v>0</v>
      </c>
    </row>
    <row r="72" spans="1:1" ht="15.75" customHeight="1" x14ac:dyDescent="0.2">
      <c r="A72" t="b">
        <v>0</v>
      </c>
    </row>
    <row r="73" spans="1:1" ht="15.75" customHeight="1" x14ac:dyDescent="0.2">
      <c r="A73" t="b">
        <v>0</v>
      </c>
    </row>
    <row r="74" spans="1:1" ht="15.75" customHeight="1" x14ac:dyDescent="0.2">
      <c r="A74" t="b">
        <v>0</v>
      </c>
    </row>
    <row r="75" spans="1:1" ht="15.75" customHeight="1" x14ac:dyDescent="0.2">
      <c r="A75" t="b">
        <v>0</v>
      </c>
    </row>
    <row r="76" spans="1:1" ht="15.75" customHeight="1" x14ac:dyDescent="0.2">
      <c r="A76" t="b">
        <v>0</v>
      </c>
    </row>
    <row r="77" spans="1:1" ht="15.75" customHeight="1" x14ac:dyDescent="0.2">
      <c r="A77" t="b">
        <v>0</v>
      </c>
    </row>
    <row r="78" spans="1:1" ht="15.75" customHeight="1" x14ac:dyDescent="0.2">
      <c r="A78" t="b">
        <v>0</v>
      </c>
    </row>
    <row r="79" spans="1:1" ht="15.75" customHeight="1" x14ac:dyDescent="0.2">
      <c r="A79" t="b">
        <v>0</v>
      </c>
    </row>
    <row r="80" spans="1:1" ht="15.75" customHeight="1" x14ac:dyDescent="0.2">
      <c r="A80" t="b">
        <v>0</v>
      </c>
    </row>
    <row r="81" spans="1:1" ht="15.75" customHeight="1" x14ac:dyDescent="0.2">
      <c r="A81" t="b">
        <v>0</v>
      </c>
    </row>
    <row r="82" spans="1:1" ht="15.75" customHeight="1" x14ac:dyDescent="0.2">
      <c r="A82" t="b">
        <v>0</v>
      </c>
    </row>
    <row r="83" spans="1:1" ht="15.75" customHeight="1" x14ac:dyDescent="0.2">
      <c r="A83" t="b">
        <v>0</v>
      </c>
    </row>
    <row r="84" spans="1:1" ht="15.75" customHeight="1" x14ac:dyDescent="0.2">
      <c r="A84" t="b">
        <v>0</v>
      </c>
    </row>
    <row r="85" spans="1:1" ht="15.75" customHeight="1" x14ac:dyDescent="0.2">
      <c r="A85" t="b">
        <v>0</v>
      </c>
    </row>
    <row r="86" spans="1:1" ht="15.75" customHeight="1" x14ac:dyDescent="0.2">
      <c r="A86" t="b">
        <v>0</v>
      </c>
    </row>
    <row r="87" spans="1:1" ht="15.75" customHeight="1" x14ac:dyDescent="0.2">
      <c r="A87" t="b">
        <v>0</v>
      </c>
    </row>
    <row r="88" spans="1:1" ht="15.75" customHeight="1" x14ac:dyDescent="0.2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050001f43e8ea529ac329e7ad1d350c3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12228590c4737a149d630a8462002e9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Props1.xml><?xml version="1.0" encoding="utf-8"?>
<ds:datastoreItem xmlns:ds="http://schemas.openxmlformats.org/officeDocument/2006/customXml" ds:itemID="{57340088-1C78-48E8-B5B3-545F7692B1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2BF37C-5637-43EE-959C-632553FC01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E93CC77-D11F-436E-84E8-1D25B3A6504B}">
  <ds:schemaRefs>
    <ds:schemaRef ds:uri="ab55c4b2-893a-4abe-9104-5a273518009e"/>
    <ds:schemaRef ds:uri="http://www.w3.org/XML/1998/namespace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DASHBOARD</vt:lpstr>
      <vt:lpstr>CALENDAR</vt:lpstr>
      <vt:lpstr>KANBAN</vt:lpstr>
      <vt:lpstr>Daily Journal</vt:lpstr>
      <vt:lpstr>DataTable</vt:lpstr>
      <vt:lpstr>MATH115</vt:lpstr>
      <vt:lpstr>MATH116</vt:lpstr>
      <vt:lpstr>CHE102</vt:lpstr>
      <vt:lpstr>MSE121</vt:lpstr>
      <vt:lpstr>MSE100</vt:lpstr>
      <vt:lpstr>SampleSheet</vt:lpstr>
      <vt:lpstr>MSE200</vt:lpstr>
      <vt:lpstr>MSE300300</vt:lpstr>
      <vt:lpstr>MSE300</vt:lpstr>
      <vt:lpstr>MSE320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Justin Abuyuan</cp:lastModifiedBy>
  <dcterms:created xsi:type="dcterms:W3CDTF">2023-03-05T17:52:14Z</dcterms:created>
  <dcterms:modified xsi:type="dcterms:W3CDTF">2024-12-04T00:17:32Z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