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OWNLOADS\"/>
    </mc:Choice>
  </mc:AlternateContent>
  <xr:revisionPtr revIDLastSave="0" documentId="13_ncr:1_{21002875-BA88-4845-8AEF-9E2A0BAE9BAA}" xr6:coauthVersionLast="47" xr6:coauthVersionMax="47" xr10:uidLastSave="{00000000-0000-0000-0000-000000000000}"/>
  <bookViews>
    <workbookView xWindow="1473" yWindow="933" windowWidth="18000" windowHeight="10580" xr2:uid="{00000000-000D-0000-FFFF-FFFF00000000}"/>
  </bookViews>
  <sheets>
    <sheet name="DASHBOARD" sheetId="1" r:id="rId1"/>
    <sheet name="Dashboard (2)" sheetId="18" r:id="rId2"/>
    <sheet name="CALENDAR" sheetId="7" r:id="rId3"/>
    <sheet name="KANBAN" sheetId="5" r:id="rId4"/>
    <sheet name="Daily Journal" sheetId="10" r:id="rId5"/>
    <sheet name="DataTable" sheetId="11" r:id="rId6"/>
    <sheet name="MATH115" sheetId="12" r:id="rId7"/>
    <sheet name="MATH116" sheetId="13" r:id="rId8"/>
    <sheet name="CHE102" sheetId="14" r:id="rId9"/>
    <sheet name="MSE121" sheetId="15" r:id="rId10"/>
    <sheet name="MSE100" sheetId="16" r:id="rId11"/>
    <sheet name="(Enter course code here)" sheetId="17" r:id="rId12"/>
    <sheet name="HIDE CALCULATIONS" sheetId="2" state="hidden" r:id="rId13"/>
  </sheets>
  <externalReferences>
    <externalReference r:id="rId14"/>
  </externalReference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7" l="1" a="1"/>
  <c r="F4" i="17" s="1"/>
  <c r="E11" i="17"/>
  <c r="F11" i="17"/>
  <c r="G11" i="17" s="1"/>
  <c r="H11" i="17" s="1"/>
  <c r="E12" i="17"/>
  <c r="F12" i="17"/>
  <c r="G12" i="17" s="1"/>
  <c r="H12" i="17" s="1"/>
  <c r="E13" i="17"/>
  <c r="F13" i="17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D9" i="11" a="1"/>
  <c r="C4" i="11" a="1"/>
  <c r="H21" i="17" l="1"/>
  <c r="H21" i="16"/>
  <c r="F21" i="16"/>
  <c r="H21" i="15"/>
  <c r="F21" i="15"/>
  <c r="H21" i="14"/>
  <c r="H21" i="13"/>
  <c r="H21" i="12"/>
  <c r="F21" i="12"/>
  <c r="D9" i="11"/>
  <c r="C4" i="11"/>
  <c r="D4" i="11" a="1"/>
  <c r="C6" i="17" l="1"/>
  <c r="A1" i="17" s="1"/>
  <c r="C5" i="17"/>
  <c r="C7" i="17" s="1"/>
  <c r="C6" i="16"/>
  <c r="A1" i="16" s="1"/>
  <c r="C5" i="16"/>
  <c r="C7" i="16" s="1"/>
  <c r="C6" i="15"/>
  <c r="A1" i="15" s="1"/>
  <c r="C5" i="15"/>
  <c r="C7" i="15" s="1"/>
  <c r="C6" i="14"/>
  <c r="A1" i="14" s="1"/>
  <c r="C5" i="14"/>
  <c r="C7" i="14" s="1"/>
  <c r="C6" i="13"/>
  <c r="A1" i="13" s="1"/>
  <c r="C5" i="13"/>
  <c r="C7" i="13" s="1"/>
  <c r="C6" i="12"/>
  <c r="A1" i="12" s="1"/>
  <c r="C5" i="12"/>
  <c r="C7" i="12" s="1"/>
  <c r="D4" i="11"/>
  <c r="F4" i="11" a="1"/>
  <c r="E4" i="11" a="1"/>
  <c r="G4" i="11" a="1"/>
  <c r="D5" i="11" a="1"/>
  <c r="C5" i="11" a="1"/>
  <c r="C5" i="11" l="1"/>
  <c r="G4" i="11"/>
  <c r="E4" i="11"/>
  <c r="F4" i="11"/>
  <c r="D5" i="11"/>
  <c r="E5" i="11" a="1"/>
  <c r="G5" i="11" a="1"/>
  <c r="D6" i="11" a="1"/>
  <c r="F5" i="11" a="1"/>
  <c r="C6" i="11" a="1"/>
  <c r="C6" i="11" l="1"/>
  <c r="F5" i="11"/>
  <c r="G5" i="11"/>
  <c r="E5" i="11"/>
  <c r="D6" i="11"/>
  <c r="E6" i="11" a="1"/>
  <c r="C7" i="11" a="1"/>
  <c r="G6" i="11" a="1"/>
  <c r="D7" i="11" a="1"/>
  <c r="F6" i="11" a="1"/>
  <c r="F6" i="11" l="1"/>
  <c r="G6" i="11"/>
  <c r="C7" i="11"/>
  <c r="E6" i="11"/>
  <c r="D7" i="11"/>
  <c r="G7" i="11" a="1"/>
  <c r="E7" i="11" a="1"/>
  <c r="F7" i="11" a="1"/>
  <c r="C8" i="11" a="1"/>
  <c r="D8" i="11" a="1"/>
  <c r="C8" i="11" l="1"/>
  <c r="F7" i="11"/>
  <c r="E7" i="11"/>
  <c r="G7" i="11"/>
  <c r="D8" i="11"/>
  <c r="C10" i="11" a="1"/>
  <c r="E8" i="11" a="1"/>
  <c r="G8" i="11" a="1"/>
  <c r="E9" i="11" a="1"/>
  <c r="G9" i="11" a="1"/>
  <c r="D10" i="11" a="1"/>
  <c r="F8" i="11" a="1"/>
  <c r="C9" i="11" a="1"/>
  <c r="F9" i="11" a="1"/>
  <c r="F9" i="11" l="1"/>
  <c r="C9" i="11"/>
  <c r="F8" i="11"/>
  <c r="G9" i="11"/>
  <c r="E9" i="11"/>
  <c r="G8" i="11"/>
  <c r="E8" i="11"/>
  <c r="C10" i="11"/>
  <c r="D10" i="11"/>
  <c r="G10" i="11" a="1"/>
  <c r="E10" i="11" a="1"/>
  <c r="F10" i="11" a="1"/>
  <c r="C11" i="11" a="1"/>
  <c r="D11" i="11" a="1"/>
  <c r="C11" i="11" l="1"/>
  <c r="F10" i="11"/>
  <c r="E10" i="11"/>
  <c r="G10" i="11"/>
  <c r="D11" i="11"/>
  <c r="G11" i="11" a="1"/>
  <c r="D12" i="11" a="1"/>
  <c r="F11" i="11" a="1"/>
  <c r="E11" i="11" a="1"/>
  <c r="C12" i="11" a="1"/>
  <c r="C12" i="11" l="1"/>
  <c r="E11" i="11"/>
  <c r="F11" i="11"/>
  <c r="G11" i="11"/>
  <c r="D12" i="11"/>
  <c r="G12" i="11" a="1"/>
  <c r="E12" i="11" a="1"/>
  <c r="D13" i="11" a="1"/>
  <c r="F12" i="11" a="1"/>
  <c r="C13" i="11" a="1"/>
  <c r="C13" i="11" l="1"/>
  <c r="F12" i="11"/>
  <c r="E12" i="11"/>
  <c r="G12" i="11"/>
  <c r="D13" i="11"/>
  <c r="G13" i="11" a="1"/>
  <c r="C14" i="11" a="1"/>
  <c r="E13" i="11" a="1"/>
  <c r="D14" i="11" a="1"/>
  <c r="F13" i="11" a="1"/>
  <c r="F13" i="11" l="1"/>
  <c r="E13" i="11"/>
  <c r="C14" i="11"/>
  <c r="G13" i="11"/>
  <c r="D14" i="11"/>
  <c r="E14" i="11" a="1"/>
  <c r="D15" i="11" a="1"/>
  <c r="F14" i="11" a="1"/>
  <c r="C15" i="11" a="1"/>
  <c r="G14" i="11" a="1"/>
  <c r="G14" i="11" l="1"/>
  <c r="C15" i="11"/>
  <c r="F14" i="11"/>
  <c r="E14" i="11"/>
  <c r="J3" i="11"/>
  <c r="J4" i="11"/>
  <c r="J5" i="11"/>
  <c r="J6" i="11"/>
  <c r="J7" i="11"/>
  <c r="J8" i="11"/>
  <c r="J9" i="11"/>
  <c r="J10" i="11"/>
  <c r="D15" i="11"/>
  <c r="D16" i="11"/>
  <c r="AF5" i="1" a="1"/>
  <c r="AF5" i="1" s="1"/>
  <c r="B4" i="7"/>
  <c r="C4" i="7" s="1"/>
  <c r="D4" i="7" s="1"/>
  <c r="E4" i="7" s="1"/>
  <c r="F4" i="7" s="1"/>
  <c r="G4" i="7" s="1"/>
  <c r="H4" i="7" s="1"/>
  <c r="H6" i="7" s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E15" i="11" a="1"/>
  <c r="G15" i="11" a="1"/>
  <c r="F15" i="11" a="1"/>
  <c r="F15" i="11" l="1"/>
  <c r="F16" i="11" s="1"/>
  <c r="G15" i="11"/>
  <c r="G16" i="11" s="1"/>
  <c r="E15" i="11"/>
  <c r="E16" i="11"/>
  <c r="J11" i="1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<sst xmlns="http://schemas.openxmlformats.org/spreadsheetml/2006/main" count="495" uniqueCount="135">
  <si>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</si>
  <si>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</si>
  <si>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</si>
  <si>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</si>
  <si>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</si>
  <si>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</si>
  <si>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</si>
  <si>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</si>
  <si>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</si>
  <si>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</si>
  <si>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</si>
  <si>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</si>
  <si>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</si>
  <si>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</si>
  <si>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</si>
  <si>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</si>
  <si>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</si>
  <si>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</si>
  <si>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</si>
  <si>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</si>
  <si>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</si>
  <si>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</si>
  <si>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</si>
  <si>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</si>
  <si>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</si>
  <si>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</si>
  <si>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</si>
  <si>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</si>
  <si>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</si>
  <si>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</si>
  <si>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</si>
  <si>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</si>
  <si>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</si>
  <si>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</si>
  <si>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</si>
  <si>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</si>
  <si>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</si>
  <si>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</si>
  <si>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</si>
  <si>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</si>
  <si>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</si>
  <si>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</si>
  <si>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</si>
  <si>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</si>
  <si>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</si>
  <si>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</si>
  <si>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</si>
  <si>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</si>
  <si>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</si>
  <si>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</si>
  <si>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</si>
  <si>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</si>
  <si>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</si>
  <si>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</si>
  <si>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</si>
  <si>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</si>
  <si>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</si>
  <si>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</si>
  <si>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</si>
  <si>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</si>
  <si>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</si>
  <si>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</si>
  <si>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</si>
  <si>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</si>
  <si>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</si>
  <si>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</si>
  <si>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</si>
  <si>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</si>
  <si>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</si>
  <si>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</si>
  <si>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</si>
  <si>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</si>
  <si>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</si>
  <si>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</si>
  <si>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</si>
  <si>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</si>
  <si>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</si>
  <si>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</si>
  <si>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</si>
  <si>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</si>
  <si>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</si>
  <si>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</si>
  <si>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</si>
  <si>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</si>
  <si>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</si>
  <si>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</si>
  <si>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</si>
  <si>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</si>
  <si>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</si>
  <si>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</si>
  <si>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</si>
  <si>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</si>
  <si>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</si>
  <si>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</si>
  <si>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</si>
  <si>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</si>
  <si>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</si>
  <si>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</si>
  <si>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</si>
  <si>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</si>
  <si>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</si>
  <si>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</si>
  <si>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</si>
  <si>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</si>
  <si>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</si>
  <si>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</si>
  <si>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</si>
  <si>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</si>
  <si>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</si>
  <si>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</si>
  <si>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</si>
  <si>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</si>
  <si>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</si>
  <si>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</si>
  <si>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</si>
  <si>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</si>
  <si>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</si>
  <si>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</si>
  <si>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</si>
  <si>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</si>
  <si>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</si>
  <si>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</si>
  <si>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</si>
  <si>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</si>
  <si>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</si>
  <si>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</si>
  <si>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</si>
  <si>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</si>
  <si>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</si>
  <si>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</si>
  <si>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</si>
  <si>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</si>
  <si>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</si>
  <si>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</si>
  <si>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GPA 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</si>
</sst>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yyyy&quot;-&quot;mm&quot;-&quot;dd"/>
    <numFmt numFmtId="165" formatCode="yyyy\-mm\-dd"/>
    <numFmt numFmtId="166" formatCode="yyyy\-mm\-dd;@"/>
    <numFmt numFmtId="167" formatCode="0.0%"/>
    <numFmt numFmtId="168" formatCode="0.0"/>
    <numFmt numFmtId="169" formatCode="&quot;$&quot;#,##0.00;[Red]&quot;$&quot;#,##0.00"/>
    <numFmt numFmtId="170" formatCode="&quot;$&quot;#,##0.00"/>
  </numFmts>
  <fonts count="76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i/>
      <sz val="11"/>
      <color theme="4" tint="-0.499984740745262"/>
      <name val="Arial"/>
      <family val="2"/>
    </font>
    <font>
      <sz val="26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</fills>
  <borders count="65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/>
      <right style="thick">
        <color rgb="FFBFCBCE"/>
      </right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</borders>
  <cellStyleXfs count="8">
    <xf numFmtId="0" fontId="0" fillId="0" borderId="0"/>
    <xf numFmtId="9" fontId="20" fillId="0" borderId="0" applyFon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3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1" xfId="0" applyFont="1" applyBorder="1"/>
    <xf numFmtId="0" fontId="3" fillId="0" borderId="2" xfId="0" applyFon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2" borderId="3" xfId="0" applyFont="1" applyFill="1" applyBorder="1"/>
    <xf numFmtId="0" fontId="3" fillId="2" borderId="0" xfId="0" applyFont="1" applyFill="1" applyAlignment="1">
      <alignment horizontal="center"/>
    </xf>
    <xf numFmtId="0" fontId="6" fillId="0" borderId="4" xfId="0" applyFont="1" applyBorder="1" applyAlignment="1">
      <alignment vertical="center"/>
    </xf>
    <xf numFmtId="0" fontId="3" fillId="0" borderId="0" xfId="0" applyFont="1" applyAlignment="1">
      <alignment horizontal="center"/>
    </xf>
    <xf numFmtId="0" fontId="3" fillId="2" borderId="5" xfId="0" applyFont="1" applyFill="1" applyBorder="1"/>
    <xf numFmtId="0" fontId="3" fillId="0" borderId="5" xfId="0" applyFont="1" applyBorder="1"/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/>
    </xf>
    <xf numFmtId="0" fontId="13" fillId="0" borderId="0" xfId="0" applyFont="1"/>
    <xf numFmtId="0" fontId="3" fillId="0" borderId="0" xfId="0" applyFont="1" applyAlignment="1">
      <alignment horizontal="left"/>
    </xf>
    <xf numFmtId="0" fontId="6" fillId="0" borderId="6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left"/>
    </xf>
    <xf numFmtId="0" fontId="6" fillId="0" borderId="7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7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4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3" fillId="3" borderId="0" xfId="0" applyFont="1" applyFill="1" applyAlignment="1">
      <alignment horizontal="center"/>
    </xf>
    <xf numFmtId="0" fontId="15" fillId="2" borderId="0" xfId="0" applyFont="1" applyFill="1"/>
    <xf numFmtId="0" fontId="16" fillId="2" borderId="12" xfId="0" applyFont="1" applyFill="1" applyBorder="1"/>
    <xf numFmtId="0" fontId="15" fillId="0" borderId="0" xfId="0" applyFont="1"/>
    <xf numFmtId="0" fontId="15" fillId="2" borderId="0" xfId="0" applyFont="1" applyFill="1" applyAlignment="1">
      <alignment horizontal="center"/>
    </xf>
    <xf numFmtId="0" fontId="15" fillId="2" borderId="16" xfId="0" applyFont="1" applyFill="1" applyBorder="1"/>
    <xf numFmtId="0" fontId="17" fillId="2" borderId="16" xfId="0" applyFont="1" applyFill="1" applyBorder="1" applyAlignment="1">
      <alignment horizontal="center"/>
    </xf>
    <xf numFmtId="0" fontId="15" fillId="2" borderId="22" xfId="0" applyFont="1" applyFill="1" applyBorder="1"/>
    <xf numFmtId="0" fontId="18" fillId="0" borderId="0" xfId="0" applyFont="1"/>
    <xf numFmtId="0" fontId="19" fillId="2" borderId="0" xfId="0" applyFont="1" applyFill="1"/>
    <xf numFmtId="0" fontId="10" fillId="0" borderId="9" xfId="0" applyFont="1" applyBorder="1" applyAlignment="1">
      <alignment horizontal="left"/>
    </xf>
    <xf numFmtId="0" fontId="23" fillId="0" borderId="10" xfId="0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26" fillId="2" borderId="0" xfId="0" applyFont="1" applyFill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/>
    <xf numFmtId="0" fontId="29" fillId="0" borderId="0" xfId="0" applyFont="1" applyAlignment="1">
      <alignment horizontal="left"/>
    </xf>
    <xf numFmtId="9" fontId="29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5" fillId="7" borderId="26" xfId="0" applyFont="1" applyFill="1" applyBorder="1"/>
    <xf numFmtId="0" fontId="30" fillId="0" borderId="0" xfId="0" applyFont="1"/>
    <xf numFmtId="0" fontId="32" fillId="2" borderId="0" xfId="0" applyFont="1" applyFill="1"/>
    <xf numFmtId="0" fontId="35" fillId="2" borderId="0" xfId="0" applyFont="1" applyFill="1"/>
    <xf numFmtId="0" fontId="36" fillId="0" borderId="0" xfId="0" applyFont="1"/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center" vertical="top"/>
    </xf>
    <xf numFmtId="0" fontId="38" fillId="0" borderId="0" xfId="0" applyFont="1" applyAlignment="1">
      <alignment horizontal="center"/>
    </xf>
    <xf numFmtId="0" fontId="39" fillId="2" borderId="0" xfId="0" applyFont="1" applyFill="1" applyAlignment="1">
      <alignment vertical="top"/>
    </xf>
    <xf numFmtId="0" fontId="40" fillId="2" borderId="0" xfId="0" applyFont="1" applyFill="1" applyAlignment="1">
      <alignment horizontal="center" vertical="top"/>
    </xf>
    <xf numFmtId="0" fontId="36" fillId="2" borderId="0" xfId="0" applyFont="1" applyFill="1"/>
    <xf numFmtId="0" fontId="32" fillId="0" borderId="0" xfId="0" applyFont="1" applyAlignment="1">
      <alignment vertical="center"/>
    </xf>
    <xf numFmtId="0" fontId="32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35" fillId="0" borderId="26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9" fontId="27" fillId="2" borderId="0" xfId="0" applyNumberFormat="1" applyFont="1" applyFill="1" applyAlignment="1">
      <alignment horizontal="center" vertical="top"/>
    </xf>
    <xf numFmtId="0" fontId="30" fillId="0" borderId="0" xfId="0" applyFont="1" applyAlignment="1">
      <alignment horizontal="left" vertical="top"/>
    </xf>
    <xf numFmtId="9" fontId="32" fillId="8" borderId="26" xfId="1" applyFont="1" applyFill="1" applyBorder="1"/>
    <xf numFmtId="0" fontId="32" fillId="9" borderId="26" xfId="0" applyFont="1" applyFill="1" applyBorder="1" applyAlignment="1">
      <alignment horizontal="center" vertical="center"/>
    </xf>
    <xf numFmtId="0" fontId="32" fillId="10" borderId="26" xfId="0" applyFont="1" applyFill="1" applyBorder="1" applyAlignment="1">
      <alignment horizontal="center" vertical="center"/>
    </xf>
    <xf numFmtId="0" fontId="35" fillId="9" borderId="26" xfId="0" applyFont="1" applyFill="1" applyBorder="1"/>
    <xf numFmtId="164" fontId="35" fillId="11" borderId="26" xfId="0" applyNumberFormat="1" applyFont="1" applyFill="1" applyBorder="1" applyAlignment="1">
      <alignment horizontal="center" vertical="center"/>
    </xf>
    <xf numFmtId="0" fontId="27" fillId="0" borderId="27" xfId="0" applyFont="1" applyBorder="1" applyAlignment="1">
      <alignment horizontal="left" vertical="center"/>
    </xf>
    <xf numFmtId="0" fontId="25" fillId="0" borderId="27" xfId="0" applyFont="1" applyBorder="1" applyAlignment="1">
      <alignment horizontal="center" vertical="center"/>
    </xf>
    <xf numFmtId="0" fontId="34" fillId="2" borderId="27" xfId="0" applyFont="1" applyFill="1" applyBorder="1" applyAlignment="1">
      <alignment horizontal="center" vertical="center"/>
    </xf>
    <xf numFmtId="9" fontId="27" fillId="0" borderId="27" xfId="0" applyNumberFormat="1" applyFont="1" applyBorder="1" applyAlignment="1">
      <alignment horizontal="left" vertical="center"/>
    </xf>
    <xf numFmtId="9" fontId="27" fillId="2" borderId="27" xfId="0" applyNumberFormat="1" applyFont="1" applyFill="1" applyBorder="1" applyAlignment="1">
      <alignment horizontal="left" vertical="center"/>
    </xf>
    <xf numFmtId="0" fontId="25" fillId="2" borderId="27" xfId="0" applyFont="1" applyFill="1" applyBorder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165" fontId="15" fillId="2" borderId="16" xfId="0" applyNumberFormat="1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3" fillId="12" borderId="0" xfId="0" applyFont="1" applyFill="1" applyAlignment="1">
      <alignment horizontal="center" vertical="center"/>
    </xf>
    <xf numFmtId="0" fontId="44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4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4"/>
    <xf numFmtId="18" fontId="2" fillId="0" borderId="0" xfId="4" applyNumberFormat="1"/>
    <xf numFmtId="0" fontId="50" fillId="0" borderId="0" xfId="4" applyFont="1" applyAlignment="1">
      <alignment horizontal="center"/>
    </xf>
    <xf numFmtId="0" fontId="50" fillId="0" borderId="0" xfId="4" applyFont="1" applyAlignment="1">
      <alignment horizontal="center" vertical="center"/>
    </xf>
    <xf numFmtId="14" fontId="50" fillId="0" borderId="0" xfId="4" applyNumberFormat="1" applyFont="1" applyAlignment="1">
      <alignment horizontal="center" vertical="center"/>
    </xf>
    <xf numFmtId="0" fontId="2" fillId="0" borderId="0" xfId="4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52" fillId="15" borderId="31" xfId="4" applyFont="1" applyFill="1" applyBorder="1"/>
    <xf numFmtId="0" fontId="2" fillId="15" borderId="31" xfId="4" applyFill="1" applyBorder="1"/>
    <xf numFmtId="15" fontId="52" fillId="15" borderId="31" xfId="4" applyNumberFormat="1" applyFont="1" applyFill="1" applyBorder="1"/>
    <xf numFmtId="0" fontId="53" fillId="0" borderId="0" xfId="0" applyFont="1"/>
    <xf numFmtId="0" fontId="1" fillId="0" borderId="0" xfId="5"/>
    <xf numFmtId="0" fontId="1" fillId="0" borderId="0" xfId="5" applyAlignment="1">
      <alignment vertical="center"/>
    </xf>
    <xf numFmtId="0" fontId="54" fillId="10" borderId="32" xfId="5" applyFont="1" applyFill="1" applyBorder="1"/>
    <xf numFmtId="0" fontId="54" fillId="10" borderId="0" xfId="5" applyFont="1" applyFill="1" applyAlignment="1">
      <alignment vertical="center" wrapText="1"/>
    </xf>
    <xf numFmtId="0" fontId="54" fillId="10" borderId="0" xfId="5" applyFont="1" applyFill="1"/>
    <xf numFmtId="2" fontId="55" fillId="16" borderId="33" xfId="5" applyNumberFormat="1" applyFont="1" applyFill="1" applyBorder="1" applyAlignment="1">
      <alignment horizontal="center" vertical="center" wrapText="1"/>
    </xf>
    <xf numFmtId="2" fontId="55" fillId="16" borderId="34" xfId="5" applyNumberFormat="1" applyFont="1" applyFill="1" applyBorder="1" applyAlignment="1">
      <alignment horizontal="center" vertical="center" wrapText="1"/>
    </xf>
    <xf numFmtId="167" fontId="55" fillId="16" borderId="34" xfId="5" applyNumberFormat="1" applyFont="1" applyFill="1" applyBorder="1" applyAlignment="1">
      <alignment horizontal="center" vertical="center" wrapText="1"/>
    </xf>
    <xf numFmtId="168" fontId="55" fillId="16" borderId="34" xfId="5" applyNumberFormat="1" applyFont="1" applyFill="1" applyBorder="1" applyAlignment="1">
      <alignment horizontal="center" vertical="center" wrapText="1"/>
    </xf>
    <xf numFmtId="0" fontId="56" fillId="16" borderId="34" xfId="5" applyFont="1" applyFill="1" applyBorder="1" applyAlignment="1">
      <alignment horizontal="center" vertical="center" wrapText="1"/>
    </xf>
    <xf numFmtId="0" fontId="56" fillId="16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 applyAlignment="1">
      <alignment vertical="center"/>
    </xf>
    <xf numFmtId="0" fontId="57" fillId="16" borderId="36" xfId="5" applyFont="1" applyFill="1" applyBorder="1" applyAlignment="1">
      <alignment horizontal="center" vertical="center" wrapText="1"/>
    </xf>
    <xf numFmtId="2" fontId="57" fillId="16" borderId="36" xfId="6" applyNumberFormat="1" applyFont="1" applyFill="1" applyBorder="1" applyAlignment="1" applyProtection="1">
      <alignment horizontal="center" vertical="center" wrapText="1"/>
    </xf>
    <xf numFmtId="167" fontId="57" fillId="16" borderId="36" xfId="7" applyNumberFormat="1" applyFont="1" applyFill="1" applyBorder="1" applyAlignment="1" applyProtection="1">
      <alignment horizontal="center" vertical="center" wrapText="1"/>
    </xf>
    <xf numFmtId="168" fontId="57" fillId="16" borderId="36" xfId="6" applyNumberFormat="1" applyFont="1" applyFill="1" applyBorder="1" applyAlignment="1" applyProtection="1">
      <alignment horizontal="center" vertical="center" wrapText="1"/>
    </xf>
    <xf numFmtId="0" fontId="57" fillId="16" borderId="37" xfId="5" applyFont="1" applyFill="1" applyBorder="1" applyAlignment="1">
      <alignment horizontal="center" vertical="center" wrapText="1"/>
    </xf>
    <xf numFmtId="0" fontId="58" fillId="17" borderId="38" xfId="5" applyFont="1" applyFill="1" applyBorder="1" applyAlignment="1" applyProtection="1">
      <alignment horizontal="center" vertical="center" wrapText="1"/>
      <protection locked="0"/>
    </xf>
    <xf numFmtId="2" fontId="59" fillId="18" borderId="39" xfId="6" applyNumberFormat="1" applyFont="1" applyFill="1" applyBorder="1" applyAlignment="1" applyProtection="1">
      <alignment horizontal="center" vertical="center" wrapText="1"/>
    </xf>
    <xf numFmtId="0" fontId="60" fillId="10" borderId="36" xfId="5" applyFont="1" applyFill="1" applyBorder="1" applyAlignment="1">
      <alignment horizontal="center" vertical="center" wrapText="1"/>
    </xf>
    <xf numFmtId="0" fontId="58" fillId="17" borderId="40" xfId="5" applyFont="1" applyFill="1" applyBorder="1" applyAlignment="1" applyProtection="1">
      <alignment horizontal="center" vertical="center" wrapText="1"/>
      <protection locked="0"/>
    </xf>
    <xf numFmtId="0" fontId="61" fillId="19" borderId="33" xfId="5" applyFont="1" applyFill="1" applyBorder="1" applyAlignment="1">
      <alignment horizontal="center" vertical="center" wrapText="1"/>
    </xf>
    <xf numFmtId="0" fontId="61" fillId="19" borderId="34" xfId="5" applyFont="1" applyFill="1" applyBorder="1" applyAlignment="1">
      <alignment horizontal="center" vertical="center" wrapText="1"/>
    </xf>
    <xf numFmtId="0" fontId="61" fillId="19" borderId="35" xfId="5" applyFont="1" applyFill="1" applyBorder="1" applyAlignment="1">
      <alignment horizontal="center" vertical="center" wrapText="1"/>
    </xf>
    <xf numFmtId="0" fontId="54" fillId="10" borderId="27" xfId="5" applyFont="1" applyFill="1" applyBorder="1"/>
    <xf numFmtId="0" fontId="1" fillId="0" borderId="0" xfId="5" applyAlignment="1">
      <alignment horizontal="center"/>
    </xf>
    <xf numFmtId="169" fontId="18" fillId="0" borderId="0" xfId="5" applyNumberFormat="1" applyFont="1" applyAlignment="1">
      <alignment horizontal="center" vertical="center"/>
    </xf>
    <xf numFmtId="0" fontId="63" fillId="0" borderId="0" xfId="5" applyFont="1" applyAlignment="1">
      <alignment vertical="center"/>
    </xf>
    <xf numFmtId="0" fontId="64" fillId="0" borderId="0" xfId="5" applyFont="1" applyAlignment="1">
      <alignment vertical="center"/>
    </xf>
    <xf numFmtId="0" fontId="65" fillId="0" borderId="0" xfId="5" applyFont="1"/>
    <xf numFmtId="0" fontId="65" fillId="0" borderId="0" xfId="5" applyFont="1" applyAlignment="1">
      <alignment vertical="center"/>
    </xf>
    <xf numFmtId="169" fontId="66" fillId="0" borderId="0" xfId="5" applyNumberFormat="1" applyFont="1" applyAlignment="1">
      <alignment horizontal="center" vertical="center"/>
    </xf>
    <xf numFmtId="0" fontId="65" fillId="0" borderId="0" xfId="5" applyFont="1" applyAlignment="1">
      <alignment horizontal="center"/>
    </xf>
    <xf numFmtId="0" fontId="1" fillId="0" borderId="0" xfId="5" applyAlignment="1">
      <alignment horizontal="center" vertical="center"/>
    </xf>
    <xf numFmtId="0" fontId="67" fillId="0" borderId="0" xfId="5" applyFont="1" applyAlignment="1">
      <alignment vertical="center"/>
    </xf>
    <xf numFmtId="0" fontId="65" fillId="17" borderId="32" xfId="5" applyFont="1" applyFill="1" applyBorder="1"/>
    <xf numFmtId="0" fontId="65" fillId="17" borderId="0" xfId="5" applyFont="1" applyFill="1"/>
    <xf numFmtId="0" fontId="15" fillId="17" borderId="27" xfId="5" applyFont="1" applyFill="1" applyBorder="1"/>
    <xf numFmtId="0" fontId="65" fillId="17" borderId="32" xfId="5" applyFont="1" applyFill="1" applyBorder="1" applyAlignment="1">
      <alignment horizontal="center"/>
    </xf>
    <xf numFmtId="0" fontId="65" fillId="17" borderId="0" xfId="5" applyFont="1" applyFill="1" applyAlignment="1">
      <alignment horizontal="center"/>
    </xf>
    <xf numFmtId="167" fontId="65" fillId="17" borderId="45" xfId="7" applyNumberFormat="1" applyFont="1" applyFill="1" applyBorder="1" applyAlignment="1" applyProtection="1">
      <alignment horizontal="center" vertical="center"/>
      <protection locked="0"/>
    </xf>
    <xf numFmtId="0" fontId="68" fillId="17" borderId="46" xfId="5" applyFont="1" applyFill="1" applyBorder="1" applyAlignment="1" applyProtection="1">
      <alignment horizontal="center" vertical="center"/>
      <protection locked="0"/>
    </xf>
    <xf numFmtId="168" fontId="65" fillId="17" borderId="46" xfId="5" applyNumberFormat="1" applyFont="1" applyFill="1" applyBorder="1" applyAlignment="1" applyProtection="1">
      <alignment horizontal="center" vertical="center"/>
      <protection locked="0"/>
    </xf>
    <xf numFmtId="0" fontId="68" fillId="17" borderId="47" xfId="5" applyFont="1" applyFill="1" applyBorder="1" applyAlignment="1" applyProtection="1">
      <alignment horizontal="center" vertical="center"/>
      <protection locked="0"/>
    </xf>
    <xf numFmtId="167" fontId="65" fillId="17" borderId="48" xfId="7" applyNumberFormat="1" applyFont="1" applyFill="1" applyBorder="1" applyAlignment="1" applyProtection="1">
      <alignment horizontal="center" vertical="center"/>
      <protection locked="0"/>
    </xf>
    <xf numFmtId="0" fontId="68" fillId="17" borderId="36" xfId="5" applyFont="1" applyFill="1" applyBorder="1" applyAlignment="1" applyProtection="1">
      <alignment horizontal="center" vertical="center"/>
      <protection locked="0"/>
    </xf>
    <xf numFmtId="168" fontId="65" fillId="17" borderId="36" xfId="5" applyNumberFormat="1" applyFont="1" applyFill="1" applyBorder="1" applyAlignment="1" applyProtection="1">
      <alignment horizontal="center" vertical="center"/>
      <protection locked="0"/>
    </xf>
    <xf numFmtId="0" fontId="68" fillId="17" borderId="49" xfId="5" applyFont="1" applyFill="1" applyBorder="1" applyAlignment="1" applyProtection="1">
      <alignment horizontal="center" vertical="center"/>
      <protection locked="0"/>
    </xf>
    <xf numFmtId="169" fontId="17" fillId="17" borderId="27" xfId="5" applyNumberFormat="1" applyFont="1" applyFill="1" applyBorder="1" applyAlignment="1">
      <alignment horizontal="center" vertical="center"/>
    </xf>
    <xf numFmtId="0" fontId="15" fillId="17" borderId="27" xfId="5" applyFont="1" applyFill="1" applyBorder="1" applyAlignment="1">
      <alignment vertical="center"/>
    </xf>
    <xf numFmtId="167" fontId="65" fillId="17" borderId="50" xfId="7" applyNumberFormat="1" applyFont="1" applyFill="1" applyBorder="1" applyAlignment="1" applyProtection="1">
      <alignment horizontal="center" vertical="center"/>
      <protection locked="0"/>
    </xf>
    <xf numFmtId="0" fontId="68" fillId="17" borderId="51" xfId="5" applyFont="1" applyFill="1" applyBorder="1" applyAlignment="1" applyProtection="1">
      <alignment horizontal="center" vertical="center"/>
      <protection locked="0"/>
    </xf>
    <xf numFmtId="168" fontId="65" fillId="17" borderId="51" xfId="5" applyNumberFormat="1" applyFont="1" applyFill="1" applyBorder="1" applyAlignment="1" applyProtection="1">
      <alignment horizontal="center" vertical="center"/>
      <protection locked="0"/>
    </xf>
    <xf numFmtId="0" fontId="68" fillId="17" borderId="52" xfId="5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 wrapText="1"/>
    </xf>
    <xf numFmtId="0" fontId="68" fillId="16" borderId="44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2" fontId="68" fillId="17" borderId="53" xfId="6" applyNumberFormat="1" applyFont="1" applyFill="1" applyBorder="1" applyAlignment="1" applyProtection="1">
      <alignment horizontal="center" vertical="center"/>
    </xf>
    <xf numFmtId="167" fontId="68" fillId="10" borderId="54" xfId="7" applyNumberFormat="1" applyFont="1" applyFill="1" applyBorder="1" applyAlignment="1" applyProtection="1">
      <alignment horizontal="center" vertical="center"/>
    </xf>
    <xf numFmtId="1" fontId="68" fillId="10" borderId="54" xfId="7" applyNumberFormat="1" applyFont="1" applyFill="1" applyBorder="1" applyAlignment="1" applyProtection="1">
      <alignment horizontal="center" vertical="center"/>
    </xf>
    <xf numFmtId="0" fontId="68" fillId="10" borderId="54" xfId="5" applyFont="1" applyFill="1" applyBorder="1" applyAlignment="1">
      <alignment horizontal="center" vertical="center" wrapText="1"/>
    </xf>
    <xf numFmtId="167" fontId="65" fillId="17" borderId="36" xfId="7" applyNumberFormat="1" applyFont="1" applyFill="1" applyBorder="1" applyAlignment="1" applyProtection="1">
      <alignment horizontal="center" vertical="center"/>
    </xf>
    <xf numFmtId="1" fontId="65" fillId="17" borderId="36" xfId="7" applyNumberFormat="1" applyFont="1" applyFill="1" applyBorder="1" applyAlignment="1" applyProtection="1">
      <alignment horizontal="center" vertical="center"/>
    </xf>
    <xf numFmtId="168" fontId="68" fillId="17" borderId="36" xfId="5" applyNumberFormat="1" applyFont="1" applyFill="1" applyBorder="1" applyAlignment="1">
      <alignment horizontal="center" vertical="center"/>
    </xf>
    <xf numFmtId="168" fontId="65" fillId="17" borderId="47" xfId="5" applyNumberFormat="1" applyFont="1" applyFill="1" applyBorder="1" applyAlignment="1" applyProtection="1">
      <alignment horizontal="center" vertical="center"/>
      <protection locked="0"/>
    </xf>
    <xf numFmtId="168" fontId="65" fillId="17" borderId="49" xfId="5" applyNumberFormat="1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>
      <alignment horizontal="center" vertical="center" wrapText="1"/>
    </xf>
    <xf numFmtId="168" fontId="65" fillId="17" borderId="52" xfId="5" applyNumberFormat="1" applyFont="1" applyFill="1" applyBorder="1" applyAlignment="1" applyProtection="1">
      <alignment horizontal="center" vertical="center"/>
      <protection locked="0"/>
    </xf>
    <xf numFmtId="2" fontId="68" fillId="16" borderId="44" xfId="6" applyNumberFormat="1" applyFont="1" applyFill="1" applyBorder="1" applyAlignment="1" applyProtection="1">
      <alignment horizontal="center" vertical="center"/>
    </xf>
    <xf numFmtId="0" fontId="68" fillId="17" borderId="55" xfId="5" applyFont="1" applyFill="1" applyBorder="1" applyAlignment="1" applyProtection="1">
      <alignment horizontal="center" vertical="center"/>
      <protection locked="0"/>
    </xf>
    <xf numFmtId="0" fontId="68" fillId="17" borderId="56" xfId="5" applyFont="1" applyFill="1" applyBorder="1" applyAlignment="1" applyProtection="1">
      <alignment horizontal="center" vertical="center"/>
      <protection locked="0"/>
    </xf>
    <xf numFmtId="170" fontId="68" fillId="16" borderId="57" xfId="5" applyNumberFormat="1" applyFont="1" applyFill="1" applyBorder="1" applyAlignment="1">
      <alignment horizontal="center" vertical="center" wrapText="1"/>
    </xf>
    <xf numFmtId="2" fontId="68" fillId="17" borderId="53" xfId="7" applyNumberFormat="1" applyFont="1" applyFill="1" applyBorder="1" applyAlignment="1" applyProtection="1">
      <alignment horizontal="center" vertical="center"/>
    </xf>
    <xf numFmtId="2" fontId="65" fillId="17" borderId="40" xfId="5" applyNumberFormat="1" applyFont="1" applyFill="1" applyBorder="1" applyAlignment="1" applyProtection="1">
      <alignment horizontal="center" vertical="center"/>
      <protection locked="0"/>
    </xf>
    <xf numFmtId="0" fontId="68" fillId="17" borderId="44" xfId="5" applyFont="1" applyFill="1" applyBorder="1" applyAlignment="1">
      <alignment horizontal="center" vertical="center"/>
    </xf>
    <xf numFmtId="170" fontId="68" fillId="16" borderId="53" xfId="5" applyNumberFormat="1" applyFont="1" applyFill="1" applyBorder="1" applyAlignment="1">
      <alignment horizontal="center" vertical="center" wrapText="1"/>
    </xf>
    <xf numFmtId="0" fontId="15" fillId="17" borderId="32" xfId="5" applyFont="1" applyFill="1" applyBorder="1" applyAlignment="1">
      <alignment vertical="center"/>
    </xf>
    <xf numFmtId="0" fontId="15" fillId="17" borderId="0" xfId="5" applyFont="1" applyFill="1" applyAlignment="1">
      <alignment vertical="center"/>
    </xf>
    <xf numFmtId="0" fontId="15" fillId="17" borderId="0" xfId="5" applyFont="1" applyFill="1" applyAlignment="1">
      <alignment horizontal="center" vertical="center"/>
    </xf>
    <xf numFmtId="167" fontId="73" fillId="20" borderId="59" xfId="5" applyNumberFormat="1" applyFont="1" applyFill="1" applyBorder="1" applyAlignment="1" applyProtection="1">
      <alignment horizontal="center" vertical="center"/>
      <protection locked="0"/>
    </xf>
    <xf numFmtId="168" fontId="73" fillId="20" borderId="60" xfId="5" applyNumberFormat="1" applyFont="1" applyFill="1" applyBorder="1" applyAlignment="1" applyProtection="1">
      <alignment horizontal="center" vertical="center"/>
      <protection locked="0"/>
    </xf>
    <xf numFmtId="167" fontId="73" fillId="20" borderId="61" xfId="5" applyNumberFormat="1" applyFont="1" applyFill="1" applyBorder="1" applyAlignment="1" applyProtection="1">
      <alignment horizontal="center" vertical="center"/>
      <protection locked="0"/>
    </xf>
    <xf numFmtId="168" fontId="73" fillId="20" borderId="62" xfId="5" applyNumberFormat="1" applyFont="1" applyFill="1" applyBorder="1" applyAlignment="1" applyProtection="1">
      <alignment horizontal="center" vertical="center"/>
      <protection locked="0"/>
    </xf>
    <xf numFmtId="167" fontId="73" fillId="20" borderId="63" xfId="5" applyNumberFormat="1" applyFont="1" applyFill="1" applyBorder="1" applyAlignment="1" applyProtection="1">
      <alignment horizontal="center" vertical="center"/>
      <protection locked="0"/>
    </xf>
    <xf numFmtId="168" fontId="73" fillId="20" borderId="64" xfId="5" applyNumberFormat="1" applyFont="1" applyFill="1" applyBorder="1" applyAlignment="1" applyProtection="1">
      <alignment horizontal="center" vertical="center"/>
      <protection locked="0"/>
    </xf>
    <xf numFmtId="1" fontId="68" fillId="17" borderId="56" xfId="5" applyNumberFormat="1" applyFont="1" applyFill="1" applyBorder="1" applyAlignment="1" applyProtection="1">
      <alignment horizontal="center" vertical="center"/>
      <protection locked="0"/>
    </xf>
    <xf numFmtId="0" fontId="74" fillId="17" borderId="0" xfId="5" applyFont="1" applyFill="1" applyAlignment="1">
      <alignment vertical="top" wrapText="1"/>
    </xf>
    <xf numFmtId="0" fontId="65" fillId="17" borderId="0" xfId="5" applyFont="1" applyFill="1" applyAlignment="1">
      <alignment vertical="center" wrapText="1"/>
    </xf>
    <xf numFmtId="0" fontId="65" fillId="17" borderId="27" xfId="5" applyFont="1" applyFill="1" applyBorder="1" applyAlignment="1">
      <alignment vertical="center"/>
    </xf>
    <xf numFmtId="0" fontId="65" fillId="17" borderId="27" xfId="5" applyFont="1" applyFill="1" applyBorder="1"/>
    <xf numFmtId="0" fontId="16" fillId="2" borderId="14" xfId="0" applyFont="1" applyFill="1" applyBorder="1"/>
    <xf numFmtId="0" fontId="16" fillId="2" borderId="15" xfId="0" applyFont="1" applyFill="1" applyBorder="1"/>
    <xf numFmtId="0" fontId="16" fillId="2" borderId="17" xfId="0" applyFont="1" applyFill="1" applyBorder="1"/>
    <xf numFmtId="165" fontId="15" fillId="2" borderId="14" xfId="0" applyNumberFormat="1" applyFont="1" applyFill="1" applyBorder="1" applyAlignment="1">
      <alignment horizontal="center"/>
    </xf>
    <xf numFmtId="0" fontId="41" fillId="0" borderId="13" xfId="0" applyFont="1" applyBorder="1"/>
    <xf numFmtId="0" fontId="16" fillId="2" borderId="12" xfId="0" applyFont="1" applyFill="1" applyBorder="1"/>
    <xf numFmtId="0" fontId="8" fillId="0" borderId="13" xfId="0" applyFont="1" applyBorder="1"/>
    <xf numFmtId="0" fontId="15" fillId="2" borderId="14" xfId="0" applyFont="1" applyFill="1" applyBorder="1"/>
    <xf numFmtId="0" fontId="41" fillId="0" borderId="15" xfId="0" applyFont="1" applyBorder="1"/>
    <xf numFmtId="166" fontId="16" fillId="2" borderId="24" xfId="0" applyNumberFormat="1" applyFont="1" applyFill="1" applyBorder="1"/>
    <xf numFmtId="0" fontId="16" fillId="2" borderId="29" xfId="0" applyFont="1" applyFill="1" applyBorder="1"/>
    <xf numFmtId="0" fontId="16" fillId="2" borderId="30" xfId="0" applyFont="1" applyFill="1" applyBorder="1"/>
    <xf numFmtId="166" fontId="16" fillId="2" borderId="14" xfId="0" applyNumberFormat="1" applyFont="1" applyFill="1" applyBorder="1"/>
    <xf numFmtId="0" fontId="22" fillId="5" borderId="0" xfId="0" applyFont="1" applyFill="1" applyAlignment="1">
      <alignment horizontal="center" vertical="center"/>
    </xf>
    <xf numFmtId="0" fontId="13" fillId="6" borderId="0" xfId="0" applyFont="1" applyFill="1"/>
    <xf numFmtId="0" fontId="6" fillId="0" borderId="4" xfId="0" applyFont="1" applyBorder="1" applyAlignment="1">
      <alignment vertical="center"/>
    </xf>
    <xf numFmtId="0" fontId="8" fillId="0" borderId="4" xfId="0" applyFont="1" applyBorder="1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33" fillId="0" borderId="0" xfId="0" applyFont="1" applyAlignment="1">
      <alignment horizontal="center"/>
    </xf>
    <xf numFmtId="0" fontId="31" fillId="0" borderId="0" xfId="0" applyFont="1"/>
    <xf numFmtId="0" fontId="23" fillId="0" borderId="10" xfId="0" applyFont="1" applyBorder="1" applyAlignment="1">
      <alignment horizontal="left"/>
    </xf>
    <xf numFmtId="0" fontId="24" fillId="0" borderId="10" xfId="0" applyFont="1" applyBorder="1"/>
    <xf numFmtId="0" fontId="9" fillId="0" borderId="0" xfId="0" applyFont="1" applyAlignment="1">
      <alignment horizontal="left" vertical="center"/>
    </xf>
    <xf numFmtId="0" fontId="0" fillId="0" borderId="0" xfId="0"/>
    <xf numFmtId="0" fontId="32" fillId="0" borderId="0" xfId="0" applyFont="1"/>
    <xf numFmtId="0" fontId="37" fillId="0" borderId="0" xfId="0" applyFont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26" fillId="0" borderId="0" xfId="0" applyFont="1"/>
    <xf numFmtId="0" fontId="3" fillId="2" borderId="0" xfId="0" applyFont="1" applyFill="1"/>
    <xf numFmtId="0" fontId="12" fillId="2" borderId="0" xfId="0" applyFont="1" applyFill="1"/>
    <xf numFmtId="0" fontId="35" fillId="0" borderId="28" xfId="0" applyFont="1" applyBorder="1" applyAlignment="1">
      <alignment wrapText="1"/>
    </xf>
    <xf numFmtId="0" fontId="35" fillId="0" borderId="0" xfId="0" applyFont="1" applyAlignment="1">
      <alignment wrapText="1"/>
    </xf>
    <xf numFmtId="0" fontId="23" fillId="0" borderId="10" xfId="0" applyFont="1" applyBorder="1"/>
    <xf numFmtId="0" fontId="23" fillId="0" borderId="11" xfId="0" applyFont="1" applyBorder="1"/>
    <xf numFmtId="0" fontId="16" fillId="2" borderId="13" xfId="0" applyFont="1" applyFill="1" applyBorder="1"/>
    <xf numFmtId="0" fontId="15" fillId="4" borderId="24" xfId="0" applyFont="1" applyFill="1" applyBorder="1"/>
    <xf numFmtId="0" fontId="41" fillId="0" borderId="29" xfId="0" applyFont="1" applyBorder="1"/>
    <xf numFmtId="0" fontId="41" fillId="0" borderId="25" xfId="0" applyFont="1" applyBorder="1"/>
    <xf numFmtId="166" fontId="15" fillId="2" borderId="24" xfId="0" applyNumberFormat="1" applyFont="1" applyFill="1" applyBorder="1" applyAlignment="1">
      <alignment horizontal="center"/>
    </xf>
    <xf numFmtId="166" fontId="15" fillId="2" borderId="25" xfId="0" applyNumberFormat="1" applyFont="1" applyFill="1" applyBorder="1" applyAlignment="1">
      <alignment horizontal="center"/>
    </xf>
    <xf numFmtId="0" fontId="15" fillId="0" borderId="14" xfId="0" applyFont="1" applyBorder="1"/>
    <xf numFmtId="165" fontId="15" fillId="2" borderId="13" xfId="0" applyNumberFormat="1" applyFont="1" applyFill="1" applyBorder="1" applyAlignment="1">
      <alignment horizontal="center"/>
    </xf>
    <xf numFmtId="0" fontId="15" fillId="2" borderId="15" xfId="0" applyFont="1" applyFill="1" applyBorder="1"/>
    <xf numFmtId="0" fontId="15" fillId="2" borderId="13" xfId="0" applyFont="1" applyFill="1" applyBorder="1"/>
    <xf numFmtId="165" fontId="15" fillId="2" borderId="20" xfId="0" applyNumberFormat="1" applyFont="1" applyFill="1" applyBorder="1" applyAlignment="1">
      <alignment horizontal="center"/>
    </xf>
    <xf numFmtId="0" fontId="41" fillId="0" borderId="19" xfId="0" applyFont="1" applyBorder="1"/>
    <xf numFmtId="0" fontId="15" fillId="2" borderId="20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17" xfId="0" applyFont="1" applyFill="1" applyBorder="1"/>
    <xf numFmtId="0" fontId="15" fillId="2" borderId="20" xfId="0" applyFont="1" applyFill="1" applyBorder="1"/>
    <xf numFmtId="0" fontId="15" fillId="2" borderId="21" xfId="0" applyFont="1" applyFill="1" applyBorder="1"/>
    <xf numFmtId="0" fontId="15" fillId="2" borderId="23" xfId="0" applyFont="1" applyFill="1" applyBorder="1"/>
    <xf numFmtId="0" fontId="15" fillId="2" borderId="21" xfId="0" applyFont="1" applyFill="1" applyBorder="1" applyAlignment="1">
      <alignment horizontal="center"/>
    </xf>
    <xf numFmtId="0" fontId="62" fillId="10" borderId="43" xfId="5" applyFont="1" applyFill="1" applyBorder="1" applyAlignment="1">
      <alignment horizontal="center" vertical="center" wrapText="1"/>
    </xf>
    <xf numFmtId="0" fontId="62" fillId="10" borderId="42" xfId="5" applyFont="1" applyFill="1" applyBorder="1" applyAlignment="1">
      <alignment horizontal="center" vertical="center" wrapText="1"/>
    </xf>
    <xf numFmtId="0" fontId="62" fillId="10" borderId="41" xfId="5" applyFont="1" applyFill="1" applyBorder="1" applyAlignment="1">
      <alignment horizontal="center" vertical="center" wrapText="1"/>
    </xf>
    <xf numFmtId="0" fontId="75" fillId="17" borderId="0" xfId="5" applyFont="1" applyFill="1" applyAlignment="1">
      <alignment horizontal="center" vertical="center" wrapText="1"/>
    </xf>
    <xf numFmtId="165" fontId="51" fillId="0" borderId="0" xfId="4" applyNumberFormat="1" applyFont="1" applyAlignment="1">
      <alignment horizontal="center" vertic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45" fillId="14" borderId="0" xfId="0" applyFont="1" applyFill="1" applyAlignment="1">
      <alignment horizontal="center"/>
    </xf>
    <xf numFmtId="0" fontId="46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62" fillId="19" borderId="43" xfId="5" applyFont="1" applyFill="1" applyBorder="1" applyAlignment="1">
      <alignment horizontal="center" vertical="center" wrapText="1"/>
    </xf>
    <xf numFmtId="0" fontId="62" fillId="19" borderId="42" xfId="5" applyFont="1" applyFill="1" applyBorder="1" applyAlignment="1">
      <alignment horizontal="center" vertical="center" wrapText="1"/>
    </xf>
    <xf numFmtId="0" fontId="62" fillId="19" borderId="41" xfId="5" applyFont="1" applyFill="1" applyBorder="1" applyAlignment="1">
      <alignment horizontal="center" vertical="center" wrapText="1"/>
    </xf>
    <xf numFmtId="0" fontId="68" fillId="16" borderId="53" xfId="5" applyFont="1" applyFill="1" applyBorder="1" applyAlignment="1">
      <alignment horizontal="center" vertical="center" wrapText="1"/>
    </xf>
    <xf numFmtId="0" fontId="72" fillId="19" borderId="58" xfId="5" applyFont="1" applyFill="1" applyBorder="1" applyAlignment="1">
      <alignment horizontal="center" vertical="center" wrapText="1"/>
    </xf>
    <xf numFmtId="0" fontId="71" fillId="19" borderId="58" xfId="5" applyFont="1" applyFill="1" applyBorder="1" applyAlignment="1">
      <alignment horizontal="center"/>
    </xf>
    <xf numFmtId="0" fontId="68" fillId="16" borderId="53" xfId="5" applyFont="1" applyFill="1" applyBorder="1" applyAlignment="1">
      <alignment horizontal="center" vertical="center"/>
    </xf>
    <xf numFmtId="0" fontId="70" fillId="17" borderId="53" xfId="5" applyFont="1" applyFill="1" applyBorder="1" applyAlignment="1">
      <alignment horizontal="center" vertical="center" wrapText="1"/>
    </xf>
    <xf numFmtId="0" fontId="70" fillId="17" borderId="44" xfId="5" applyFont="1" applyFill="1" applyBorder="1" applyAlignment="1">
      <alignment horizontal="center" vertical="center" wrapText="1"/>
    </xf>
    <xf numFmtId="0" fontId="65" fillId="16" borderId="44" xfId="5" applyFont="1" applyFill="1" applyBorder="1" applyAlignment="1">
      <alignment horizontal="center" vertical="center" wrapText="1"/>
    </xf>
    <xf numFmtId="0" fontId="65" fillId="16" borderId="34" xfId="5" applyFont="1" applyFill="1" applyBorder="1" applyAlignment="1">
      <alignment horizontal="center" vertical="center" wrapText="1"/>
    </xf>
    <xf numFmtId="0" fontId="65" fillId="16" borderId="54" xfId="5" applyFont="1" applyFill="1" applyBorder="1" applyAlignment="1">
      <alignment horizontal="center" vertical="center" wrapText="1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7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</border>
      <protection locked="0" hidden="0"/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1" formatCode="[$€-2]\ #,##0.00"/>
    </dxf>
    <dxf>
      <numFmt numFmtId="172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2" formatCode="[$£-809]#,##0.00"/>
    </dxf>
    <dxf>
      <numFmt numFmtId="171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DataTable!$E$4:$E$15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DataTable!$G$4:$G$15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374135656900757"/>
          <c:y val="0.14351848460802868"/>
          <c:w val="0.66658099844118479"/>
          <c:h val="0.6786380190848238"/>
        </c:manualLayout>
      </c:layout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solidFill>
            <a:srgbClr val="578278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548-4036-96CA-DC9CD9CB6689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548-4036-96CA-DC9CD9CB6689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548-4036-96CA-DC9CD9CB6689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548-4036-96CA-DC9CD9CB6689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548-4036-96CA-DC9CD9CB6689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548-4036-96CA-DC9CD9CB6689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548-4036-96CA-DC9CD9CB6689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548-4036-96CA-DC9CD9CB6689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548-4036-96CA-DC9CD9CB6689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548-4036-96CA-DC9CD9CB6689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548-4036-96CA-DC9CD9CB6689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548-4036-96CA-DC9CD9CB6689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2548-4036-96CA-DC9CD9CB6689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2548-4036-96CA-DC9CD9CB6689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2548-4036-96CA-DC9CD9CB6689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548-4036-96CA-DC9CD9CB6689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548-4036-96CA-DC9CD9CB6689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548-4036-96CA-DC9CD9CB6689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2548-4036-96CA-DC9CD9CB6689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2548-4036-96CA-DC9CD9CB6689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2548-4036-96CA-DC9CD9CB6689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2548-4036-96CA-DC9CD9CB6689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2548-4036-96CA-DC9CD9CB6689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2548-4036-96CA-DC9CD9CB6689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2548-4036-96CA-DC9CD9CB6689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2548-4036-96CA-DC9CD9CB6689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2548-4036-96CA-DC9CD9CB6689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2548-4036-96CA-DC9CD9CB6689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2548-4036-96CA-DC9CD9CB6689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2548-4036-96CA-DC9CD9CB6689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2548-4036-96CA-DC9CD9CB6689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2548-4036-96CA-DC9CD9CB6689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2548-4036-96CA-DC9CD9CB6689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2548-4036-96CA-DC9CD9CB6689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2548-4036-96CA-DC9CD9CB6689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2548-4036-96CA-DC9CD9CB6689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2548-4036-96CA-DC9CD9CB6689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2548-4036-96CA-DC9CD9CB6689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2548-4036-96CA-DC9CD9CB6689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2548-4036-96CA-DC9CD9CB6689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2548-4036-96CA-DC9CD9CB6689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2548-4036-96CA-DC9CD9CB6689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2548-4036-96CA-DC9CD9CB6689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2548-4036-96CA-DC9CD9CB6689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2548-4036-96CA-DC9CD9CB6689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2548-4036-96CA-DC9CD9CB6689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2548-4036-96CA-DC9CD9CB6689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DataTable!$E$4:$E$15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2548-4036-96CA-DC9CD9CB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BD6-4978-9DD0-1B0409939CB1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BD6-4978-9DD0-1B0409939CB1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D6-4978-9DD0-1B0409939CB1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D6-4978-9DD0-1B0409939CB1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D6-4978-9DD0-1B0409939CB1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BD6-4978-9DD0-1B0409939CB1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BD6-4978-9DD0-1B0409939CB1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BD6-4978-9DD0-1B0409939CB1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BD6-4978-9DD0-1B0409939CB1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BD6-4978-9DD0-1B0409939CB1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BD6-4978-9DD0-1B0409939CB1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BD6-4978-9DD0-1B0409939CB1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BD6-4978-9DD0-1B0409939CB1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BD6-4978-9DD0-1B0409939CB1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BD6-4978-9DD0-1B0409939CB1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BD6-4978-9DD0-1B0409939CB1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BD6-4978-9DD0-1B0409939CB1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BD6-4978-9DD0-1B0409939CB1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BD6-4978-9DD0-1B0409939CB1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BD6-4978-9DD0-1B0409939CB1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BD6-4978-9DD0-1B0409939CB1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BD6-4978-9DD0-1B0409939CB1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BD6-4978-9DD0-1B0409939CB1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BD6-4978-9DD0-1B0409939CB1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BD6-4978-9DD0-1B0409939CB1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BD6-4978-9DD0-1B0409939CB1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BD6-4978-9DD0-1B0409939CB1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BD6-4978-9DD0-1B0409939CB1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BD6-4978-9DD0-1B0409939CB1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BD6-4978-9DD0-1B0409939CB1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BD6-4978-9DD0-1B0409939CB1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BD6-4978-9DD0-1B0409939CB1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BD6-4978-9DD0-1B0409939CB1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BD6-4978-9DD0-1B0409939CB1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BD6-4978-9DD0-1B0409939CB1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BD6-4978-9DD0-1B0409939CB1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BD6-4978-9DD0-1B0409939CB1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BD6-4978-9DD0-1B0409939CB1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BD6-4978-9DD0-1B0409939CB1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BD6-4978-9DD0-1B0409939CB1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BD6-4978-9DD0-1B0409939CB1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BD6-4978-9DD0-1B0409939CB1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BD6-4978-9DD0-1B0409939CB1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BD6-4978-9DD0-1B0409939CB1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BD6-4978-9DD0-1B0409939CB1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BD6-4978-9DD0-1B0409939CB1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BD6-4978-9DD0-1B0409939CB1}"/>
              </c:ext>
            </c:extLst>
          </c:dPt>
          <c:cat>
            <c:strRef>
              <c:f>DataTable!$B$4:$B$15</c:f>
              <c:strCache>
                <c:ptCount val="5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</c:strCache>
            </c:strRef>
          </c:cat>
          <c:val>
            <c:numRef>
              <c:f>DataTable!$G$4:$G$15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BD6-4978-9DD0-1B040993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4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D58-4F1F-8C9B-052C1121F4DF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D58-4F1F-8C9B-052C1121F4DF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58-4F1F-8C9B-052C1121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372533</xdr:colOff>
          <xdr:row>16</xdr:row>
          <xdr:rowOff>220133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372533</xdr:colOff>
          <xdr:row>17</xdr:row>
          <xdr:rowOff>220133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372533</xdr:colOff>
          <xdr:row>18</xdr:row>
          <xdr:rowOff>220133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372533</xdr:colOff>
          <xdr:row>19</xdr:row>
          <xdr:rowOff>220133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372533</xdr:colOff>
          <xdr:row>20</xdr:row>
          <xdr:rowOff>220133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372533</xdr:colOff>
          <xdr:row>21</xdr:row>
          <xdr:rowOff>220133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372533</xdr:colOff>
          <xdr:row>22</xdr:row>
          <xdr:rowOff>220133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372533</xdr:colOff>
          <xdr:row>23</xdr:row>
          <xdr:rowOff>220133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372533</xdr:colOff>
          <xdr:row>24</xdr:row>
          <xdr:rowOff>220133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372533</xdr:colOff>
          <xdr:row>25</xdr:row>
          <xdr:rowOff>220133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372533</xdr:colOff>
          <xdr:row>26</xdr:row>
          <xdr:rowOff>220133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372533</xdr:colOff>
          <xdr:row>27</xdr:row>
          <xdr:rowOff>182033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372533</xdr:colOff>
          <xdr:row>27</xdr:row>
          <xdr:rowOff>220133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372533</xdr:colOff>
          <xdr:row>28</xdr:row>
          <xdr:rowOff>220133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372533</xdr:colOff>
          <xdr:row>29</xdr:row>
          <xdr:rowOff>220133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372533</xdr:colOff>
          <xdr:row>30</xdr:row>
          <xdr:rowOff>220133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372533</xdr:colOff>
          <xdr:row>31</xdr:row>
          <xdr:rowOff>220133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372533</xdr:colOff>
          <xdr:row>32</xdr:row>
          <xdr:rowOff>220133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372533</xdr:colOff>
          <xdr:row>33</xdr:row>
          <xdr:rowOff>220133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372533</xdr:colOff>
          <xdr:row>34</xdr:row>
          <xdr:rowOff>220133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372533</xdr:colOff>
          <xdr:row>35</xdr:row>
          <xdr:rowOff>220133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372533</xdr:colOff>
          <xdr:row>36</xdr:row>
          <xdr:rowOff>220133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372533</xdr:colOff>
          <xdr:row>37</xdr:row>
          <xdr:rowOff>220133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372533</xdr:colOff>
          <xdr:row>38</xdr:row>
          <xdr:rowOff>220133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372533</xdr:colOff>
          <xdr:row>39</xdr:row>
          <xdr:rowOff>220133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372533</xdr:colOff>
          <xdr:row>40</xdr:row>
          <xdr:rowOff>220133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372533</xdr:colOff>
          <xdr:row>41</xdr:row>
          <xdr:rowOff>220133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372533</xdr:colOff>
          <xdr:row>42</xdr:row>
          <xdr:rowOff>220133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372533</xdr:colOff>
          <xdr:row>43</xdr:row>
          <xdr:rowOff>220133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372533</xdr:colOff>
          <xdr:row>44</xdr:row>
          <xdr:rowOff>220133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372533</xdr:colOff>
          <xdr:row>45</xdr:row>
          <xdr:rowOff>220133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372533</xdr:colOff>
          <xdr:row>46</xdr:row>
          <xdr:rowOff>220133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372533</xdr:colOff>
          <xdr:row>47</xdr:row>
          <xdr:rowOff>220133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372533</xdr:colOff>
          <xdr:row>48</xdr:row>
          <xdr:rowOff>220133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372533</xdr:colOff>
          <xdr:row>49</xdr:row>
          <xdr:rowOff>220133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372533</xdr:colOff>
          <xdr:row>50</xdr:row>
          <xdr:rowOff>220133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372533</xdr:colOff>
          <xdr:row>51</xdr:row>
          <xdr:rowOff>220133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372533</xdr:colOff>
          <xdr:row>52</xdr:row>
          <xdr:rowOff>220133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372533</xdr:colOff>
          <xdr:row>53</xdr:row>
          <xdr:rowOff>220133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372533</xdr:colOff>
          <xdr:row>54</xdr:row>
          <xdr:rowOff>220133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372533</xdr:colOff>
          <xdr:row>55</xdr:row>
          <xdr:rowOff>220133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372533</xdr:colOff>
          <xdr:row>56</xdr:row>
          <xdr:rowOff>220133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372533</xdr:colOff>
          <xdr:row>57</xdr:row>
          <xdr:rowOff>220133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372533</xdr:colOff>
          <xdr:row>58</xdr:row>
          <xdr:rowOff>220133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372533</xdr:colOff>
          <xdr:row>59</xdr:row>
          <xdr:rowOff>220133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27</xdr:row>
          <xdr:rowOff>114300</xdr:rowOff>
        </xdr:from>
        <xdr:to>
          <xdr:col>15</xdr:col>
          <xdr:colOff>114300</xdr:colOff>
          <xdr:row>28</xdr:row>
          <xdr:rowOff>38100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1AA32FC-5FCF-492E-A4B7-4AC2C89F596A}"/>
            </a:ext>
          </a:extLst>
        </xdr:cNvPr>
        <xdr:cNvGrpSpPr/>
      </xdr:nvGrpSpPr>
      <xdr:grpSpPr>
        <a:xfrm>
          <a:off x="6301899" y="3419231"/>
          <a:ext cx="6951691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BAEE43A7-505F-919C-7D5A-76EBF76419EA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7DB7A4B7-0F1F-69CF-5B95-1771DCF474BC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D483B316-EE02-4D85-95E6-46536AD873EA}"/>
            </a:ext>
          </a:extLst>
        </xdr:cNvPr>
        <xdr:cNvGrpSpPr/>
      </xdr:nvGrpSpPr>
      <xdr:grpSpPr>
        <a:xfrm>
          <a:off x="6189690" y="6163325"/>
          <a:ext cx="7155079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8F7D4E77-5701-B0BC-314E-A3068C02AADD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20C29809-910E-69BA-B895-BABBD27A76E9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7E154882-5618-46FD-3CD5-75B2A7FB213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C5B14F74-7996-43B9-A6D0-750E6FEBD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46</xdr:row>
      <xdr:rowOff>136373</xdr:rowOff>
    </xdr:from>
    <xdr:ext cx="288638" cy="292100"/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9E952B3D-2502-470F-8C49-B375BAF8CAD7}"/>
            </a:ext>
          </a:extLst>
        </xdr:cNvPr>
        <xdr:cNvSpPr/>
      </xdr:nvSpPr>
      <xdr:spPr>
        <a:xfrm>
          <a:off x="0" y="8509906"/>
          <a:ext cx="288638" cy="292100"/>
        </a:xfrm>
        <a:prstGeom prst="ellipse">
          <a:avLst/>
        </a:prstGeom>
        <a:noFill/>
        <a:ln w="952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xdr:twoCellAnchor>
    <xdr:from>
      <xdr:col>16</xdr:col>
      <xdr:colOff>241300</xdr:colOff>
      <xdr:row>7</xdr:row>
      <xdr:rowOff>139700</xdr:rowOff>
    </xdr:from>
    <xdr:to>
      <xdr:col>25</xdr:col>
      <xdr:colOff>0</xdr:colOff>
      <xdr:row>33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BA6DD2-537A-497E-BDDD-4BE4685D5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1616827</xdr:colOff>
      <xdr:row>3</xdr:row>
      <xdr:rowOff>20402</xdr:rowOff>
    </xdr:from>
    <xdr:to>
      <xdr:col>11</xdr:col>
      <xdr:colOff>117309</xdr:colOff>
      <xdr:row>13</xdr:row>
      <xdr:rowOff>198915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1F707D6-B8ED-46B2-8FA9-68594B9F93C1}"/>
            </a:ext>
          </a:extLst>
        </xdr:cNvPr>
        <xdr:cNvGrpSpPr/>
      </xdr:nvGrpSpPr>
      <xdr:grpSpPr>
        <a:xfrm>
          <a:off x="7038554" y="1290402"/>
          <a:ext cx="6538715" cy="2728714"/>
          <a:chOff x="10807690" y="8277893"/>
          <a:chExt cx="12885362" cy="10957997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FC34DB72-8C4B-9D87-0B62-69BC7BD16D97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TextBox 21">
            <a:extLst>
              <a:ext uri="{FF2B5EF4-FFF2-40B4-BE49-F238E27FC236}">
                <a16:creationId xmlns:a16="http://schemas.microsoft.com/office/drawing/2014/main" id="{9558514E-0FDD-A2D0-494C-F4AF2B75C760}"/>
              </a:ext>
            </a:extLst>
          </xdr:cNvPr>
          <xdr:cNvSpPr txBox="1"/>
        </xdr:nvSpPr>
        <xdr:spPr>
          <a:xfrm>
            <a:off x="14149913" y="8277893"/>
            <a:ext cx="5880554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6</xdr:col>
      <xdr:colOff>1504618</xdr:colOff>
      <xdr:row>14</xdr:row>
      <xdr:rowOff>76507</xdr:rowOff>
    </xdr:from>
    <xdr:to>
      <xdr:col>11</xdr:col>
      <xdr:colOff>209116</xdr:colOff>
      <xdr:row>23</xdr:row>
      <xdr:rowOff>10201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F4017E7-1B68-4700-B3D8-119B88EA5A52}"/>
            </a:ext>
          </a:extLst>
        </xdr:cNvPr>
        <xdr:cNvGrpSpPr/>
      </xdr:nvGrpSpPr>
      <xdr:grpSpPr>
        <a:xfrm>
          <a:off x="6926345" y="4151727"/>
          <a:ext cx="6742731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8" name="Rounded Rectangle 15">
            <a:extLst>
              <a:ext uri="{FF2B5EF4-FFF2-40B4-BE49-F238E27FC236}">
                <a16:creationId xmlns:a16="http://schemas.microsoft.com/office/drawing/2014/main" id="{4ADC4209-7A56-AEFF-6281-C1EF6DF1941F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58989D7D-EB53-8C73-EE74-380810E28F3A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0" name="TextBox 21">
            <a:extLst>
              <a:ext uri="{FF2B5EF4-FFF2-40B4-BE49-F238E27FC236}">
                <a16:creationId xmlns:a16="http://schemas.microsoft.com/office/drawing/2014/main" id="{0EADC887-AB6A-9A8E-905F-E8A2FB42F845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275422</xdr:colOff>
      <xdr:row>4</xdr:row>
      <xdr:rowOff>47625</xdr:rowOff>
    </xdr:from>
    <xdr:to>
      <xdr:col>6</xdr:col>
      <xdr:colOff>1565825</xdr:colOff>
      <xdr:row>23</xdr:row>
      <xdr:rowOff>61205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ADF91C0-2D25-4F24-A5DB-EC34B4EA3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Mac\Home\Desktop\trusty%20trivial%20raven-react\sarptandoven1.xlsm" TargetMode="External"/><Relationship Id="rId1" Type="http://schemas.openxmlformats.org/officeDocument/2006/relationships/externalLinkPath" Target="/Desktop/trusty%20trivial%20raven-react/sarptandoven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PAScale"/>
    </sheetNames>
    <sheetDataSet>
      <sheetData sheetId="0">
        <row r="6">
          <cell r="B6" t="str">
            <v>A+</v>
          </cell>
          <cell r="C6">
            <v>0.9</v>
          </cell>
          <cell r="E6">
            <v>4</v>
          </cell>
        </row>
        <row r="7">
          <cell r="B7" t="str">
            <v>A</v>
          </cell>
          <cell r="C7">
            <v>0.85</v>
          </cell>
          <cell r="E7">
            <v>3.9</v>
          </cell>
        </row>
        <row r="8">
          <cell r="B8" t="str">
            <v>A-</v>
          </cell>
          <cell r="C8">
            <v>0.8</v>
          </cell>
          <cell r="E8">
            <v>3.7</v>
          </cell>
        </row>
        <row r="9">
          <cell r="B9" t="str">
            <v>B+</v>
          </cell>
          <cell r="C9">
            <v>0.77</v>
          </cell>
          <cell r="E9">
            <v>3.3</v>
          </cell>
        </row>
        <row r="10">
          <cell r="B10" t="str">
            <v>B</v>
          </cell>
          <cell r="C10">
            <v>0.73</v>
          </cell>
          <cell r="E10">
            <v>3</v>
          </cell>
        </row>
        <row r="11">
          <cell r="B11" t="str">
            <v>B-</v>
          </cell>
          <cell r="C11">
            <v>0.7</v>
          </cell>
          <cell r="E11">
            <v>2.7</v>
          </cell>
        </row>
        <row r="12">
          <cell r="B12" t="str">
            <v>C+</v>
          </cell>
          <cell r="C12">
            <v>0.67</v>
          </cell>
          <cell r="E12">
            <v>2.2999999999999998</v>
          </cell>
        </row>
        <row r="13">
          <cell r="B13" t="str">
            <v>C</v>
          </cell>
          <cell r="C13">
            <v>0.63</v>
          </cell>
          <cell r="E13">
            <v>2</v>
          </cell>
        </row>
        <row r="14">
          <cell r="B14" t="str">
            <v>C-</v>
          </cell>
          <cell r="C14">
            <v>0.6</v>
          </cell>
          <cell r="E14">
            <v>1.7</v>
          </cell>
        </row>
        <row r="15">
          <cell r="B15" t="str">
            <v>D+</v>
          </cell>
          <cell r="C15">
            <v>0.56000000000000005</v>
          </cell>
          <cell r="E15">
            <v>1.3</v>
          </cell>
        </row>
        <row r="16">
          <cell r="B16" t="str">
            <v>D</v>
          </cell>
          <cell r="C16">
            <v>0.53</v>
          </cell>
          <cell r="E16">
            <v>1</v>
          </cell>
        </row>
        <row r="17">
          <cell r="B17" t="str">
            <v>D-</v>
          </cell>
          <cell r="C17">
            <v>0.5</v>
          </cell>
          <cell r="E17">
            <v>0.7</v>
          </cell>
        </row>
        <row r="18">
          <cell r="B18" t="str">
            <v>F</v>
          </cell>
          <cell r="E18">
            <v>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17" dataDxfId="15" totalsRowDxfId="13" headerRowBorderDxfId="16" tableBorderDxfId="14" totalsRowBorderDxfId="12">
  <tableColumns count="6">
    <tableColumn id="3" xr3:uid="{CF8775AA-9A58-D945-ACDE-06571320F4C8}" name="COURSE NAME" totalsRowLabel="Total" dataDxfId="11" totalsRowDxfId="10" totalsRowCellStyle="Normal 4"/>
    <tableColumn id="4" xr3:uid="{8217013E-E1BC-224B-BAB8-EBEFB59CBF80}" name="TERM NUMBER" dataDxfId="9" totalsRowDxfId="8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" totalsRowDxfId="6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5" totalsRowDxfId="4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3" totalsRowDxfId="2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1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tabSelected="1" zoomScale="65" zoomScaleNormal="65" workbookViewId="0">
      <pane ySplit="16" topLeftCell="A17" activePane="bottomLeft" state="frozen"/>
      <selection pane="bottomLeft" activeCell="Z15" sqref="Z15"/>
    </sheetView>
  </sheetViews>
  <sheetFormatPr defaultColWidth="12.703125" defaultRowHeight="15.75" customHeight="1" x14ac:dyDescent="0.4"/>
  <cols>
    <col min="1" max="1" width="1.41015625" customWidth="1"/>
    <col min="2" max="2" width="3" customWidth="1"/>
    <col min="3" max="3" width="7.1171875" customWidth="1"/>
    <col min="4" max="4" width="10.1171875" style="19" customWidth="1"/>
    <col min="5" max="5" width="9" style="19" customWidth="1"/>
    <col min="6" max="6" width="13.87890625" style="19" customWidth="1"/>
    <col min="7" max="7" width="3.87890625" style="19" customWidth="1"/>
    <col min="8" max="8" width="12.703125" style="19" customWidth="1"/>
    <col min="9" max="9" width="15.1171875" style="19" customWidth="1"/>
    <col min="10" max="10" width="5.87890625" style="19" customWidth="1"/>
    <col min="11" max="11" width="6.703125" style="19" customWidth="1"/>
    <col min="12" max="12" width="9.703125" style="19" customWidth="1"/>
    <col min="13" max="13" width="9.1171875" style="19" customWidth="1"/>
    <col min="14" max="14" width="0.87890625" customWidth="1"/>
    <col min="15" max="15" width="13.1171875" customWidth="1"/>
    <col min="16" max="16" width="4.87890625" customWidth="1"/>
    <col min="17" max="17" width="9.1171875" customWidth="1"/>
    <col min="18" max="18" width="0.87890625" customWidth="1"/>
    <col min="19" max="19" width="12.703125" customWidth="1"/>
    <col min="20" max="20" width="2.87890625" customWidth="1"/>
    <col min="21" max="21" width="20.703125" customWidth="1"/>
    <col min="22" max="22" width="13" customWidth="1"/>
    <col min="23" max="23" width="3.703125" customWidth="1"/>
    <col min="24" max="24" width="4.29296875" customWidth="1"/>
    <col min="25" max="25" width="9.703125" customWidth="1"/>
    <col min="26" max="26" width="11.703125" customWidth="1"/>
    <col min="27" max="27" width="15.1171875" customWidth="1"/>
    <col min="28" max="28" width="17" customWidth="1"/>
    <col min="29" max="29" width="18.29296875" customWidth="1"/>
  </cols>
  <sheetData>
    <row r="1" spans="1:39" ht="39.75" customHeight="1" x14ac:dyDescent="0.6">
      <c r="A1" s="1"/>
      <c r="B1" s="217" t="s">
        <v>24</v>
      </c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x14ac:dyDescent="0.45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45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" x14ac:dyDescent="0.6">
      <c r="A4" s="5"/>
      <c r="B4" s="219"/>
      <c r="C4" s="221" t="s">
        <v>0</v>
      </c>
      <c r="D4" s="222"/>
      <c r="E4" s="54"/>
      <c r="F4" s="55"/>
      <c r="G4" s="85"/>
      <c r="H4" s="221" t="s">
        <v>39</v>
      </c>
      <c r="I4" s="222"/>
      <c r="J4" s="222"/>
      <c r="K4" s="47"/>
      <c r="L4" s="52"/>
      <c r="M4" s="221" t="s">
        <v>1</v>
      </c>
      <c r="N4" s="222"/>
      <c r="O4" s="222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8">
      <c r="A5" s="1"/>
      <c r="B5" s="220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3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 x14ac:dyDescent="0.55000000000000004">
      <c r="A6" s="5"/>
      <c r="B6" s="220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23">
        <f>COUNTIF(I17:I53,"IN_PROGRESS")</f>
        <v>0</v>
      </c>
      <c r="I6" s="223">
        <f>COUNTIF(I17:I53,"ON_HOLD")</f>
        <v>2</v>
      </c>
      <c r="J6" s="223">
        <f>COUNTIF(I17:I53,"CANCELLED")</f>
        <v>0</v>
      </c>
      <c r="K6" s="224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45626</v>
      </c>
      <c r="W6" s="16"/>
      <c r="X6" s="1"/>
      <c r="Y6" s="227"/>
      <c r="Z6" s="228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1.1000000000000001">
      <c r="A7" s="5"/>
      <c r="B7" s="220"/>
      <c r="C7" s="47"/>
      <c r="D7" s="59"/>
      <c r="E7" s="91"/>
      <c r="F7" s="91"/>
      <c r="G7" s="87"/>
      <c r="H7" s="224"/>
      <c r="I7" s="224"/>
      <c r="J7" s="224"/>
      <c r="K7" s="224"/>
      <c r="L7" s="63"/>
      <c r="M7" s="229" t="s">
        <v>31</v>
      </c>
      <c r="N7" s="224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8.350000000000001" thickBot="1" x14ac:dyDescent="0.55000000000000004">
      <c r="A8" s="1"/>
      <c r="B8" s="220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30" t="s">
        <v>42</v>
      </c>
      <c r="K8" s="224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55000000000000004">
      <c r="A9" s="5"/>
      <c r="B9" s="220"/>
      <c r="C9" s="59"/>
      <c r="D9" s="59"/>
      <c r="E9" s="59"/>
      <c r="F9" s="59"/>
      <c r="G9" s="89"/>
      <c r="H9" s="231"/>
      <c r="I9" s="233"/>
      <c r="J9" s="224"/>
      <c r="K9" s="224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55000000000000004">
      <c r="A10" s="5"/>
      <c r="B10" s="220"/>
      <c r="C10" s="59"/>
      <c r="D10" s="72"/>
      <c r="E10" s="72"/>
      <c r="F10" s="72"/>
      <c r="G10" s="90"/>
      <c r="H10" s="232"/>
      <c r="I10" s="224"/>
      <c r="J10" s="224"/>
      <c r="K10" s="224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34"/>
      <c r="Z10" s="235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55000000000000004">
      <c r="A11" s="1"/>
      <c r="B11" s="220"/>
      <c r="C11" s="72"/>
      <c r="D11" s="53"/>
      <c r="E11" s="53"/>
      <c r="F11" s="53"/>
      <c r="G11" s="86"/>
      <c r="H11" s="232"/>
      <c r="I11" s="224"/>
      <c r="J11" s="224"/>
      <c r="K11" s="224"/>
      <c r="L11" s="61"/>
      <c r="M11" s="61"/>
      <c r="N11" s="77"/>
      <c r="O11" s="73"/>
      <c r="P11" s="77"/>
      <c r="Q11" s="61"/>
      <c r="R11" s="47"/>
      <c r="S11" s="60"/>
      <c r="T11" s="47"/>
      <c r="U11" s="236" t="s">
        <v>49</v>
      </c>
      <c r="V11" s="236"/>
      <c r="W11" s="16"/>
      <c r="X11" s="1"/>
      <c r="Y11" s="228"/>
      <c r="Z11" s="228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55000000000000004">
      <c r="A12" s="5"/>
      <c r="B12" s="220"/>
      <c r="C12" s="53"/>
      <c r="D12" s="53"/>
      <c r="E12" s="53"/>
      <c r="F12" s="53"/>
      <c r="G12" s="90"/>
      <c r="H12" s="232"/>
      <c r="I12" s="224"/>
      <c r="J12" s="224"/>
      <c r="K12" s="224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37"/>
      <c r="V12" s="237"/>
      <c r="W12" s="15"/>
      <c r="X12" s="1"/>
      <c r="Y12" s="228"/>
      <c r="Z12" s="228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5">
      <c r="A13" s="5"/>
      <c r="B13" s="220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8"/>
      <c r="Z13" s="228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" customHeight="1" thickBot="1" x14ac:dyDescent="0.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9" customHeight="1" thickTop="1" thickBot="1" x14ac:dyDescent="0.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3.7" thickTop="1" thickBot="1" x14ac:dyDescent="0.5">
      <c r="A16" s="5"/>
      <c r="B16" s="44"/>
      <c r="C16" s="45"/>
      <c r="D16" s="225" t="s">
        <v>27</v>
      </c>
      <c r="E16" s="226"/>
      <c r="F16" s="226"/>
      <c r="G16" s="45"/>
      <c r="H16" s="45" t="s">
        <v>28</v>
      </c>
      <c r="I16" s="225" t="s">
        <v>29</v>
      </c>
      <c r="J16" s="225"/>
      <c r="K16" s="45" t="s">
        <v>30</v>
      </c>
      <c r="L16" s="45"/>
      <c r="M16" s="45" t="s">
        <v>54</v>
      </c>
      <c r="N16" s="238" t="s">
        <v>13</v>
      </c>
      <c r="O16" s="238"/>
      <c r="P16" s="238"/>
      <c r="Q16" s="238"/>
      <c r="R16" s="238"/>
      <c r="S16" s="238"/>
      <c r="T16" s="238"/>
      <c r="U16" s="238"/>
      <c r="V16" s="238"/>
      <c r="W16" s="239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45">
      <c r="A17" s="35"/>
      <c r="B17" s="209"/>
      <c r="C17" s="210"/>
      <c r="D17" s="241" t="s">
        <v>26</v>
      </c>
      <c r="E17" s="242"/>
      <c r="F17" s="242"/>
      <c r="G17" s="243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44">
        <v>45606</v>
      </c>
      <c r="L17" s="245"/>
      <c r="M17" s="40">
        <f t="shared" ref="M17:M79" ca="1" si="0">IF(K17="","",_xlfn.DAYS(K17,TODAY()))</f>
        <v>-20</v>
      </c>
      <c r="N17" s="213"/>
      <c r="O17" s="214"/>
      <c r="P17" s="214"/>
      <c r="Q17" s="214"/>
      <c r="R17" s="214"/>
      <c r="S17" s="214"/>
      <c r="T17" s="214"/>
      <c r="U17" s="214"/>
      <c r="V17" s="214"/>
      <c r="W17" s="215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45">
      <c r="A18" s="35"/>
      <c r="B18" s="209"/>
      <c r="C18" s="210"/>
      <c r="D18" s="246" t="s">
        <v>44</v>
      </c>
      <c r="E18" s="212"/>
      <c r="F18" s="212"/>
      <c r="G18" s="208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07">
        <v>45619</v>
      </c>
      <c r="L18" s="208"/>
      <c r="M18" s="40">
        <f t="shared" ca="1" si="0"/>
        <v>-7</v>
      </c>
      <c r="N18" s="216"/>
      <c r="O18" s="205"/>
      <c r="P18" s="205"/>
      <c r="Q18" s="205"/>
      <c r="R18" s="205"/>
      <c r="S18" s="205"/>
      <c r="T18" s="205"/>
      <c r="U18" s="205"/>
      <c r="V18" s="205"/>
      <c r="W18" s="206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45">
      <c r="A19" s="35"/>
      <c r="B19" s="209"/>
      <c r="C19" s="210"/>
      <c r="D19" s="211" t="s">
        <v>45</v>
      </c>
      <c r="E19" s="212"/>
      <c r="F19" s="212"/>
      <c r="G19" s="208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07">
        <v>45604</v>
      </c>
      <c r="L19" s="208"/>
      <c r="M19" s="94">
        <f t="shared" ca="1" si="0"/>
        <v>-22</v>
      </c>
      <c r="N19" s="204"/>
      <c r="O19" s="205"/>
      <c r="P19" s="205"/>
      <c r="Q19" s="205"/>
      <c r="R19" s="205"/>
      <c r="S19" s="205"/>
      <c r="T19" s="205"/>
      <c r="U19" s="205"/>
      <c r="V19" s="205"/>
      <c r="W19" s="206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45">
      <c r="A20" s="35"/>
      <c r="B20" s="209"/>
      <c r="C20" s="210"/>
      <c r="D20" s="211" t="s">
        <v>46</v>
      </c>
      <c r="E20" s="212"/>
      <c r="F20" s="212"/>
      <c r="G20" s="208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07">
        <v>45616</v>
      </c>
      <c r="L20" s="208"/>
      <c r="M20" s="40">
        <f t="shared" ca="1" si="0"/>
        <v>-10</v>
      </c>
      <c r="N20" s="204"/>
      <c r="O20" s="205"/>
      <c r="P20" s="205"/>
      <c r="Q20" s="205"/>
      <c r="R20" s="205"/>
      <c r="S20" s="205"/>
      <c r="T20" s="205"/>
      <c r="U20" s="205"/>
      <c r="V20" s="205"/>
      <c r="W20" s="206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45">
      <c r="A21" s="35"/>
      <c r="B21" s="209"/>
      <c r="C21" s="210"/>
      <c r="D21" s="211" t="s">
        <v>47</v>
      </c>
      <c r="E21" s="212"/>
      <c r="F21" s="212"/>
      <c r="G21" s="208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07">
        <v>45618</v>
      </c>
      <c r="L21" s="208"/>
      <c r="M21" s="40">
        <f t="shared" ca="1" si="0"/>
        <v>-8</v>
      </c>
      <c r="N21" s="204"/>
      <c r="O21" s="205"/>
      <c r="P21" s="205"/>
      <c r="Q21" s="205"/>
      <c r="R21" s="205"/>
      <c r="S21" s="205"/>
      <c r="T21" s="205"/>
      <c r="U21" s="205"/>
      <c r="V21" s="205"/>
      <c r="W21" s="206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45">
      <c r="A22" s="35"/>
      <c r="B22" s="209"/>
      <c r="C22" s="240"/>
      <c r="D22" s="211" t="s">
        <v>48</v>
      </c>
      <c r="E22" s="248"/>
      <c r="F22" s="248"/>
      <c r="G22" s="249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07">
        <v>45624</v>
      </c>
      <c r="L22" s="247"/>
      <c r="M22" s="40">
        <f t="shared" ca="1" si="0"/>
        <v>-2</v>
      </c>
      <c r="N22" s="204"/>
      <c r="O22" s="205"/>
      <c r="P22" s="205"/>
      <c r="Q22" s="205"/>
      <c r="R22" s="205"/>
      <c r="S22" s="205"/>
      <c r="T22" s="205"/>
      <c r="U22" s="205"/>
      <c r="V22" s="205"/>
      <c r="W22" s="206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45">
      <c r="A23" s="35"/>
      <c r="B23" s="209"/>
      <c r="C23" s="210"/>
      <c r="D23" s="211" t="s">
        <v>50</v>
      </c>
      <c r="E23" s="212"/>
      <c r="F23" s="212"/>
      <c r="G23" s="208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07">
        <v>45615</v>
      </c>
      <c r="L23" s="208"/>
      <c r="M23" s="40">
        <f t="shared" ca="1" si="0"/>
        <v>-11</v>
      </c>
      <c r="N23" s="204"/>
      <c r="O23" s="205"/>
      <c r="P23" s="205"/>
      <c r="Q23" s="205"/>
      <c r="R23" s="205"/>
      <c r="S23" s="205"/>
      <c r="T23" s="205"/>
      <c r="U23" s="205"/>
      <c r="V23" s="205"/>
      <c r="W23" s="206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" customHeight="1" x14ac:dyDescent="0.45">
      <c r="A24" s="35"/>
      <c r="B24" s="209"/>
      <c r="C24" s="210"/>
      <c r="D24" s="211" t="s">
        <v>51</v>
      </c>
      <c r="E24" s="212"/>
      <c r="F24" s="212"/>
      <c r="G24" s="208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07">
        <v>45626</v>
      </c>
      <c r="L24" s="208"/>
      <c r="M24" s="40">
        <f t="shared" ca="1" si="0"/>
        <v>0</v>
      </c>
      <c r="N24" s="204"/>
      <c r="O24" s="205"/>
      <c r="P24" s="205"/>
      <c r="Q24" s="205"/>
      <c r="R24" s="205"/>
      <c r="S24" s="205"/>
      <c r="T24" s="205"/>
      <c r="U24" s="205"/>
      <c r="V24" s="205"/>
      <c r="W24" s="206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45">
      <c r="A25" s="35"/>
      <c r="B25" s="209"/>
      <c r="C25" s="210"/>
      <c r="D25" s="211" t="s">
        <v>52</v>
      </c>
      <c r="E25" s="212"/>
      <c r="F25" s="212"/>
      <c r="G25" s="208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07">
        <v>45557</v>
      </c>
      <c r="L25" s="208"/>
      <c r="M25" s="40">
        <f t="shared" ca="1" si="0"/>
        <v>-69</v>
      </c>
      <c r="N25" s="204"/>
      <c r="O25" s="205"/>
      <c r="P25" s="205"/>
      <c r="Q25" s="205"/>
      <c r="R25" s="205"/>
      <c r="S25" s="205"/>
      <c r="T25" s="205"/>
      <c r="U25" s="205"/>
      <c r="V25" s="205"/>
      <c r="W25" s="206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45">
      <c r="A26" s="35"/>
      <c r="B26" s="209"/>
      <c r="C26" s="210"/>
      <c r="D26" s="211" t="s">
        <v>53</v>
      </c>
      <c r="E26" s="212"/>
      <c r="F26" s="212"/>
      <c r="G26" s="208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07">
        <v>45673</v>
      </c>
      <c r="L26" s="208"/>
      <c r="M26" s="40">
        <f t="shared" ca="1" si="0"/>
        <v>47</v>
      </c>
      <c r="N26" s="204"/>
      <c r="O26" s="205"/>
      <c r="P26" s="205"/>
      <c r="Q26" s="205"/>
      <c r="R26" s="205"/>
      <c r="S26" s="205"/>
      <c r="T26" s="205"/>
      <c r="U26" s="205"/>
      <c r="V26" s="205"/>
      <c r="W26" s="206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45">
      <c r="A27" s="35"/>
      <c r="B27" s="209"/>
      <c r="C27" s="210"/>
      <c r="D27" s="211" t="s">
        <v>57</v>
      </c>
      <c r="E27" s="212"/>
      <c r="F27" s="212"/>
      <c r="G27" s="208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07">
        <v>45614</v>
      </c>
      <c r="L27" s="208"/>
      <c r="M27" s="40">
        <f t="shared" ca="1" si="0"/>
        <v>-12</v>
      </c>
      <c r="N27" s="204"/>
      <c r="O27" s="205"/>
      <c r="P27" s="205"/>
      <c r="Q27" s="205"/>
      <c r="R27" s="205"/>
      <c r="S27" s="205"/>
      <c r="T27" s="205"/>
      <c r="U27" s="205"/>
      <c r="V27" s="205"/>
      <c r="W27" s="206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45">
      <c r="A28" s="35"/>
      <c r="B28" s="209"/>
      <c r="C28" s="210"/>
      <c r="D28" s="211" t="s">
        <v>57</v>
      </c>
      <c r="E28" s="212"/>
      <c r="F28" s="212"/>
      <c r="G28" s="208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07">
        <v>45617</v>
      </c>
      <c r="L28" s="208"/>
      <c r="M28" s="40">
        <f t="shared" ca="1" si="0"/>
        <v>-9</v>
      </c>
      <c r="N28" s="204"/>
      <c r="O28" s="205"/>
      <c r="P28" s="205"/>
      <c r="Q28" s="205"/>
      <c r="R28" s="205"/>
      <c r="S28" s="205"/>
      <c r="T28" s="205"/>
      <c r="U28" s="205"/>
      <c r="V28" s="205"/>
      <c r="W28" s="206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45">
      <c r="A29" s="35"/>
      <c r="B29" s="209"/>
      <c r="C29" s="210"/>
      <c r="D29" s="211"/>
      <c r="E29" s="212"/>
      <c r="F29" s="212"/>
      <c r="G29" s="208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07"/>
      <c r="L29" s="208"/>
      <c r="M29" s="40" t="str">
        <f t="shared" ca="1" si="0"/>
        <v/>
      </c>
      <c r="N29" s="204"/>
      <c r="O29" s="205"/>
      <c r="P29" s="205"/>
      <c r="Q29" s="205"/>
      <c r="R29" s="205"/>
      <c r="S29" s="205"/>
      <c r="T29" s="205"/>
      <c r="U29" s="205"/>
      <c r="V29" s="205"/>
      <c r="W29" s="206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45">
      <c r="A30" s="35"/>
      <c r="B30" s="209"/>
      <c r="C30" s="210"/>
      <c r="D30" s="211"/>
      <c r="E30" s="212"/>
      <c r="F30" s="212"/>
      <c r="G30" s="208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07"/>
      <c r="L30" s="208"/>
      <c r="M30" s="40" t="str">
        <f t="shared" ca="1" si="0"/>
        <v/>
      </c>
      <c r="N30" s="204"/>
      <c r="O30" s="205"/>
      <c r="P30" s="205"/>
      <c r="Q30" s="205"/>
      <c r="R30" s="205"/>
      <c r="S30" s="205"/>
      <c r="T30" s="205"/>
      <c r="U30" s="205"/>
      <c r="V30" s="205"/>
      <c r="W30" s="206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45">
      <c r="A31" s="35"/>
      <c r="B31" s="209"/>
      <c r="C31" s="210"/>
      <c r="D31" s="211"/>
      <c r="E31" s="212"/>
      <c r="F31" s="212"/>
      <c r="G31" s="208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07"/>
      <c r="L31" s="208"/>
      <c r="M31" s="40" t="str">
        <f t="shared" ca="1" si="0"/>
        <v/>
      </c>
      <c r="N31" s="204"/>
      <c r="O31" s="205"/>
      <c r="P31" s="205"/>
      <c r="Q31" s="205"/>
      <c r="R31" s="205"/>
      <c r="S31" s="205"/>
      <c r="T31" s="205"/>
      <c r="U31" s="205"/>
      <c r="V31" s="205"/>
      <c r="W31" s="206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45">
      <c r="A32" s="35"/>
      <c r="B32" s="209"/>
      <c r="C32" s="210"/>
      <c r="D32" s="211"/>
      <c r="E32" s="212"/>
      <c r="F32" s="212"/>
      <c r="G32" s="208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07"/>
      <c r="L32" s="208"/>
      <c r="M32" s="40" t="str">
        <f t="shared" ca="1" si="0"/>
        <v/>
      </c>
      <c r="N32" s="204"/>
      <c r="O32" s="205"/>
      <c r="P32" s="205"/>
      <c r="Q32" s="205"/>
      <c r="R32" s="205"/>
      <c r="S32" s="205"/>
      <c r="T32" s="205"/>
      <c r="U32" s="205"/>
      <c r="V32" s="205"/>
      <c r="W32" s="206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45">
      <c r="A33" s="35"/>
      <c r="B33" s="209"/>
      <c r="C33" s="210"/>
      <c r="D33" s="211"/>
      <c r="E33" s="212"/>
      <c r="F33" s="212"/>
      <c r="G33" s="208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07"/>
      <c r="L33" s="208"/>
      <c r="M33" s="40" t="str">
        <f t="shared" ca="1" si="0"/>
        <v/>
      </c>
      <c r="N33" s="204"/>
      <c r="O33" s="205"/>
      <c r="P33" s="205"/>
      <c r="Q33" s="205"/>
      <c r="R33" s="205"/>
      <c r="S33" s="205"/>
      <c r="T33" s="205"/>
      <c r="U33" s="205"/>
      <c r="V33" s="205"/>
      <c r="W33" s="206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45">
      <c r="A34" s="35"/>
      <c r="B34" s="209"/>
      <c r="C34" s="210"/>
      <c r="D34" s="211"/>
      <c r="E34" s="212"/>
      <c r="F34" s="212"/>
      <c r="G34" s="208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07"/>
      <c r="L34" s="208"/>
      <c r="M34" s="40" t="str">
        <f t="shared" ca="1" si="0"/>
        <v/>
      </c>
      <c r="N34" s="204"/>
      <c r="O34" s="205"/>
      <c r="P34" s="205"/>
      <c r="Q34" s="205"/>
      <c r="R34" s="205"/>
      <c r="S34" s="205"/>
      <c r="T34" s="205"/>
      <c r="U34" s="205"/>
      <c r="V34" s="205"/>
      <c r="W34" s="206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45">
      <c r="A35" s="35"/>
      <c r="B35" s="209"/>
      <c r="C35" s="210"/>
      <c r="D35" s="211"/>
      <c r="E35" s="212"/>
      <c r="F35" s="212"/>
      <c r="G35" s="208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07"/>
      <c r="L35" s="208"/>
      <c r="M35" s="40" t="str">
        <f t="shared" ca="1" si="0"/>
        <v/>
      </c>
      <c r="N35" s="204"/>
      <c r="O35" s="205"/>
      <c r="P35" s="205"/>
      <c r="Q35" s="205"/>
      <c r="R35" s="205"/>
      <c r="S35" s="205"/>
      <c r="T35" s="205"/>
      <c r="U35" s="205"/>
      <c r="V35" s="205"/>
      <c r="W35" s="206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45">
      <c r="A36" s="35"/>
      <c r="B36" s="209"/>
      <c r="C36" s="210"/>
      <c r="D36" s="211"/>
      <c r="E36" s="212"/>
      <c r="F36" s="212"/>
      <c r="G36" s="208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07"/>
      <c r="L36" s="208"/>
      <c r="M36" s="40" t="str">
        <f t="shared" ca="1" si="0"/>
        <v/>
      </c>
      <c r="N36" s="204"/>
      <c r="O36" s="205"/>
      <c r="P36" s="205"/>
      <c r="Q36" s="205"/>
      <c r="R36" s="205"/>
      <c r="S36" s="205"/>
      <c r="T36" s="205"/>
      <c r="U36" s="205"/>
      <c r="V36" s="205"/>
      <c r="W36" s="206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45">
      <c r="A37" s="35"/>
      <c r="B37" s="209"/>
      <c r="C37" s="210"/>
      <c r="D37" s="211"/>
      <c r="E37" s="212"/>
      <c r="F37" s="212"/>
      <c r="G37" s="208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07"/>
      <c r="L37" s="208"/>
      <c r="M37" s="40" t="str">
        <f t="shared" ca="1" si="0"/>
        <v/>
      </c>
      <c r="N37" s="204"/>
      <c r="O37" s="205"/>
      <c r="P37" s="205"/>
      <c r="Q37" s="205"/>
      <c r="R37" s="205"/>
      <c r="S37" s="205"/>
      <c r="T37" s="205"/>
      <c r="U37" s="205"/>
      <c r="V37" s="205"/>
      <c r="W37" s="206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45">
      <c r="A38" s="35"/>
      <c r="B38" s="209"/>
      <c r="C38" s="210"/>
      <c r="D38" s="211"/>
      <c r="E38" s="212"/>
      <c r="F38" s="212"/>
      <c r="G38" s="208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07"/>
      <c r="L38" s="208"/>
      <c r="M38" s="40" t="str">
        <f t="shared" ca="1" si="0"/>
        <v/>
      </c>
      <c r="N38" s="204"/>
      <c r="O38" s="205"/>
      <c r="P38" s="205"/>
      <c r="Q38" s="205"/>
      <c r="R38" s="205"/>
      <c r="S38" s="205"/>
      <c r="T38" s="205"/>
      <c r="U38" s="205"/>
      <c r="V38" s="205"/>
      <c r="W38" s="206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45">
      <c r="A39" s="35"/>
      <c r="B39" s="209"/>
      <c r="C39" s="210"/>
      <c r="D39" s="211"/>
      <c r="E39" s="212"/>
      <c r="F39" s="212"/>
      <c r="G39" s="208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07"/>
      <c r="L39" s="208"/>
      <c r="M39" s="40" t="str">
        <f t="shared" ca="1" si="0"/>
        <v/>
      </c>
      <c r="N39" s="204"/>
      <c r="O39" s="205"/>
      <c r="P39" s="205"/>
      <c r="Q39" s="205"/>
      <c r="R39" s="205"/>
      <c r="S39" s="205"/>
      <c r="T39" s="205"/>
      <c r="U39" s="205"/>
      <c r="V39" s="205"/>
      <c r="W39" s="206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45">
      <c r="A40" s="35"/>
      <c r="B40" s="209"/>
      <c r="C40" s="210"/>
      <c r="D40" s="211"/>
      <c r="E40" s="212"/>
      <c r="F40" s="212"/>
      <c r="G40" s="208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07"/>
      <c r="L40" s="208"/>
      <c r="M40" s="40" t="str">
        <f t="shared" ca="1" si="0"/>
        <v/>
      </c>
      <c r="N40" s="204"/>
      <c r="O40" s="205"/>
      <c r="P40" s="205"/>
      <c r="Q40" s="205"/>
      <c r="R40" s="205"/>
      <c r="S40" s="205"/>
      <c r="T40" s="205"/>
      <c r="U40" s="205"/>
      <c r="V40" s="205"/>
      <c r="W40" s="206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45">
      <c r="A41" s="35"/>
      <c r="B41" s="209"/>
      <c r="C41" s="210"/>
      <c r="D41" s="211"/>
      <c r="E41" s="212"/>
      <c r="F41" s="212"/>
      <c r="G41" s="208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07"/>
      <c r="L41" s="208"/>
      <c r="M41" s="40" t="str">
        <f t="shared" ca="1" si="0"/>
        <v/>
      </c>
      <c r="N41" s="204"/>
      <c r="O41" s="205"/>
      <c r="P41" s="205"/>
      <c r="Q41" s="205"/>
      <c r="R41" s="205"/>
      <c r="S41" s="205"/>
      <c r="T41" s="205"/>
      <c r="U41" s="205"/>
      <c r="V41" s="205"/>
      <c r="W41" s="206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45">
      <c r="A42" s="35"/>
      <c r="B42" s="209"/>
      <c r="C42" s="210"/>
      <c r="D42" s="211"/>
      <c r="E42" s="212"/>
      <c r="F42" s="212"/>
      <c r="G42" s="208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07"/>
      <c r="L42" s="208"/>
      <c r="M42" s="40" t="str">
        <f t="shared" ca="1" si="0"/>
        <v/>
      </c>
      <c r="N42" s="204"/>
      <c r="O42" s="205"/>
      <c r="P42" s="205"/>
      <c r="Q42" s="205"/>
      <c r="R42" s="205"/>
      <c r="S42" s="205"/>
      <c r="T42" s="205"/>
      <c r="U42" s="205"/>
      <c r="V42" s="205"/>
      <c r="W42" s="206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45">
      <c r="A43" s="35"/>
      <c r="B43" s="209"/>
      <c r="C43" s="210"/>
      <c r="D43" s="211"/>
      <c r="E43" s="212"/>
      <c r="F43" s="212"/>
      <c r="G43" s="208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07"/>
      <c r="L43" s="208"/>
      <c r="M43" s="40" t="str">
        <f t="shared" ca="1" si="0"/>
        <v/>
      </c>
      <c r="N43" s="204"/>
      <c r="O43" s="205"/>
      <c r="P43" s="205"/>
      <c r="Q43" s="205"/>
      <c r="R43" s="205"/>
      <c r="S43" s="205"/>
      <c r="T43" s="205"/>
      <c r="U43" s="205"/>
      <c r="V43" s="205"/>
      <c r="W43" s="206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45">
      <c r="A44" s="35"/>
      <c r="B44" s="209"/>
      <c r="C44" s="210"/>
      <c r="D44" s="211"/>
      <c r="E44" s="212"/>
      <c r="F44" s="212"/>
      <c r="G44" s="208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07"/>
      <c r="L44" s="208"/>
      <c r="M44" s="40" t="str">
        <f t="shared" ca="1" si="0"/>
        <v/>
      </c>
      <c r="N44" s="204"/>
      <c r="O44" s="205"/>
      <c r="P44" s="205"/>
      <c r="Q44" s="205"/>
      <c r="R44" s="205"/>
      <c r="S44" s="205"/>
      <c r="T44" s="205"/>
      <c r="U44" s="205"/>
      <c r="V44" s="205"/>
      <c r="W44" s="206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45">
      <c r="A45" s="5"/>
      <c r="B45" s="209"/>
      <c r="C45" s="210"/>
      <c r="D45" s="211"/>
      <c r="E45" s="212"/>
      <c r="F45" s="212"/>
      <c r="G45" s="208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07"/>
      <c r="L45" s="208"/>
      <c r="M45" s="40" t="str">
        <f t="shared" ca="1" si="0"/>
        <v/>
      </c>
      <c r="N45" s="204"/>
      <c r="O45" s="205"/>
      <c r="P45" s="205"/>
      <c r="Q45" s="205"/>
      <c r="R45" s="205"/>
      <c r="S45" s="205"/>
      <c r="T45" s="205"/>
      <c r="U45" s="205"/>
      <c r="V45" s="205"/>
      <c r="W45" s="206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45">
      <c r="A46" s="5"/>
      <c r="B46" s="209"/>
      <c r="C46" s="210"/>
      <c r="D46" s="211"/>
      <c r="E46" s="212"/>
      <c r="F46" s="212"/>
      <c r="G46" s="208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07"/>
      <c r="L46" s="208"/>
      <c r="M46" s="40" t="str">
        <f t="shared" ca="1" si="0"/>
        <v/>
      </c>
      <c r="N46" s="204"/>
      <c r="O46" s="205"/>
      <c r="P46" s="205"/>
      <c r="Q46" s="205"/>
      <c r="R46" s="205"/>
      <c r="S46" s="205"/>
      <c r="T46" s="205"/>
      <c r="U46" s="205"/>
      <c r="V46" s="205"/>
      <c r="W46" s="206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45">
      <c r="A47" s="5"/>
      <c r="B47" s="209"/>
      <c r="C47" s="210"/>
      <c r="D47" s="211"/>
      <c r="E47" s="212"/>
      <c r="F47" s="212"/>
      <c r="G47" s="208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07"/>
      <c r="L47" s="208"/>
      <c r="M47" s="40" t="str">
        <f t="shared" ca="1" si="0"/>
        <v/>
      </c>
      <c r="N47" s="204"/>
      <c r="O47" s="205"/>
      <c r="P47" s="205"/>
      <c r="Q47" s="205"/>
      <c r="R47" s="205"/>
      <c r="S47" s="205"/>
      <c r="T47" s="205"/>
      <c r="U47" s="205"/>
      <c r="V47" s="205"/>
      <c r="W47" s="206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45">
      <c r="A48" s="5"/>
      <c r="B48" s="209"/>
      <c r="C48" s="210"/>
      <c r="D48" s="211"/>
      <c r="E48" s="212"/>
      <c r="F48" s="212"/>
      <c r="G48" s="208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07"/>
      <c r="L48" s="208"/>
      <c r="M48" s="40" t="str">
        <f t="shared" ca="1" si="0"/>
        <v/>
      </c>
      <c r="N48" s="204"/>
      <c r="O48" s="205"/>
      <c r="P48" s="205"/>
      <c r="Q48" s="205"/>
      <c r="R48" s="205"/>
      <c r="S48" s="205"/>
      <c r="T48" s="205"/>
      <c r="U48" s="205"/>
      <c r="V48" s="205"/>
      <c r="W48" s="206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45">
      <c r="A49" s="5"/>
      <c r="B49" s="209"/>
      <c r="C49" s="210"/>
      <c r="D49" s="211"/>
      <c r="E49" s="212"/>
      <c r="F49" s="212"/>
      <c r="G49" s="208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07"/>
      <c r="L49" s="208"/>
      <c r="M49" s="40" t="str">
        <f t="shared" ca="1" si="0"/>
        <v/>
      </c>
      <c r="N49" s="204"/>
      <c r="O49" s="205"/>
      <c r="P49" s="205"/>
      <c r="Q49" s="205"/>
      <c r="R49" s="205"/>
      <c r="S49" s="205"/>
      <c r="T49" s="205"/>
      <c r="U49" s="205"/>
      <c r="V49" s="205"/>
      <c r="W49" s="206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45">
      <c r="A50" s="5"/>
      <c r="B50" s="209"/>
      <c r="C50" s="210"/>
      <c r="D50" s="211"/>
      <c r="E50" s="212"/>
      <c r="F50" s="212"/>
      <c r="G50" s="208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07"/>
      <c r="L50" s="208"/>
      <c r="M50" s="40" t="str">
        <f t="shared" ca="1" si="0"/>
        <v/>
      </c>
      <c r="N50" s="204"/>
      <c r="O50" s="205"/>
      <c r="P50" s="205"/>
      <c r="Q50" s="205"/>
      <c r="R50" s="205"/>
      <c r="S50" s="205"/>
      <c r="T50" s="205"/>
      <c r="U50" s="205"/>
      <c r="V50" s="205"/>
      <c r="W50" s="206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45">
      <c r="A51" s="5"/>
      <c r="B51" s="209"/>
      <c r="C51" s="210"/>
      <c r="D51" s="211"/>
      <c r="E51" s="212"/>
      <c r="F51" s="212"/>
      <c r="G51" s="208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07"/>
      <c r="L51" s="208"/>
      <c r="M51" s="40" t="str">
        <f t="shared" ca="1" si="0"/>
        <v/>
      </c>
      <c r="N51" s="204"/>
      <c r="O51" s="205"/>
      <c r="P51" s="205"/>
      <c r="Q51" s="205"/>
      <c r="R51" s="205"/>
      <c r="S51" s="205"/>
      <c r="T51" s="205"/>
      <c r="U51" s="205"/>
      <c r="V51" s="205"/>
      <c r="W51" s="206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45">
      <c r="A52" s="5"/>
      <c r="B52" s="209"/>
      <c r="C52" s="210"/>
      <c r="D52" s="211"/>
      <c r="E52" s="212"/>
      <c r="F52" s="212"/>
      <c r="G52" s="208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07"/>
      <c r="L52" s="208"/>
      <c r="M52" s="40" t="str">
        <f t="shared" ca="1" si="0"/>
        <v/>
      </c>
      <c r="N52" s="204"/>
      <c r="O52" s="205"/>
      <c r="P52" s="205"/>
      <c r="Q52" s="205"/>
      <c r="R52" s="205"/>
      <c r="S52" s="205"/>
      <c r="T52" s="205"/>
      <c r="U52" s="205"/>
      <c r="V52" s="205"/>
      <c r="W52" s="206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5">
      <c r="A53" s="5"/>
      <c r="B53" s="209"/>
      <c r="C53" s="210"/>
      <c r="D53" s="252"/>
      <c r="E53" s="258"/>
      <c r="F53" s="258"/>
      <c r="G53" s="253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50"/>
      <c r="L53" s="251"/>
      <c r="M53" s="40" t="str">
        <f t="shared" ca="1" si="0"/>
        <v/>
      </c>
      <c r="N53" s="204"/>
      <c r="O53" s="205"/>
      <c r="P53" s="205"/>
      <c r="Q53" s="205"/>
      <c r="R53" s="205"/>
      <c r="S53" s="205"/>
      <c r="T53" s="205"/>
      <c r="U53" s="205"/>
      <c r="V53" s="205"/>
      <c r="W53" s="206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45">
      <c r="A54" s="5"/>
      <c r="B54" s="209"/>
      <c r="C54" s="210"/>
      <c r="M54" s="40" t="str">
        <f t="shared" ca="1" si="0"/>
        <v/>
      </c>
      <c r="N54" s="204"/>
      <c r="O54" s="205"/>
      <c r="P54" s="205"/>
      <c r="Q54" s="205"/>
      <c r="R54" s="205"/>
      <c r="S54" s="205"/>
      <c r="T54" s="205"/>
      <c r="U54" s="205"/>
      <c r="V54" s="205"/>
      <c r="W54" s="206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45">
      <c r="A55" s="5"/>
      <c r="B55" s="209"/>
      <c r="C55" s="210"/>
      <c r="M55" s="40" t="str">
        <f t="shared" ca="1" si="0"/>
        <v/>
      </c>
      <c r="N55" s="204"/>
      <c r="O55" s="205"/>
      <c r="P55" s="205"/>
      <c r="Q55" s="205"/>
      <c r="R55" s="205"/>
      <c r="S55" s="205"/>
      <c r="T55" s="205"/>
      <c r="U55" s="205"/>
      <c r="V55" s="205"/>
      <c r="W55" s="206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45">
      <c r="A56" s="5"/>
      <c r="B56" s="209"/>
      <c r="C56" s="210"/>
      <c r="M56" s="40" t="str">
        <f t="shared" ca="1" si="0"/>
        <v/>
      </c>
      <c r="N56" s="204"/>
      <c r="O56" s="205"/>
      <c r="P56" s="205"/>
      <c r="Q56" s="205"/>
      <c r="R56" s="205"/>
      <c r="S56" s="205"/>
      <c r="T56" s="205"/>
      <c r="U56" s="205"/>
      <c r="V56" s="205"/>
      <c r="W56" s="206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45">
      <c r="A57" s="5"/>
      <c r="B57" s="209"/>
      <c r="C57" s="210"/>
      <c r="M57" s="40" t="str">
        <f t="shared" ca="1" si="0"/>
        <v/>
      </c>
      <c r="N57" s="211"/>
      <c r="O57" s="248"/>
      <c r="P57" s="248"/>
      <c r="Q57" s="248"/>
      <c r="R57" s="248"/>
      <c r="S57" s="248"/>
      <c r="T57" s="248"/>
      <c r="U57" s="248"/>
      <c r="V57" s="248"/>
      <c r="W57" s="254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45">
      <c r="A58" s="5"/>
      <c r="B58" s="209"/>
      <c r="C58" s="210"/>
      <c r="M58" s="40" t="str">
        <f t="shared" ca="1" si="0"/>
        <v/>
      </c>
      <c r="N58" s="211"/>
      <c r="O58" s="248"/>
      <c r="P58" s="248"/>
      <c r="Q58" s="248"/>
      <c r="R58" s="248"/>
      <c r="S58" s="248"/>
      <c r="T58" s="248"/>
      <c r="U58" s="248"/>
      <c r="V58" s="248"/>
      <c r="W58" s="254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45">
      <c r="A59" s="5"/>
      <c r="B59" s="209"/>
      <c r="C59" s="210"/>
      <c r="M59" s="40" t="str">
        <f t="shared" ca="1" si="0"/>
        <v/>
      </c>
      <c r="N59" s="211"/>
      <c r="O59" s="248"/>
      <c r="P59" s="248"/>
      <c r="Q59" s="248"/>
      <c r="R59" s="248"/>
      <c r="S59" s="248"/>
      <c r="T59" s="248"/>
      <c r="U59" s="248"/>
      <c r="V59" s="248"/>
      <c r="W59" s="254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5">
      <c r="A60" s="5"/>
      <c r="B60" s="252"/>
      <c r="C60" s="253"/>
      <c r="M60" s="40" t="str">
        <f t="shared" ca="1" si="0"/>
        <v/>
      </c>
      <c r="N60" s="255"/>
      <c r="O60" s="256"/>
      <c r="P60" s="256"/>
      <c r="Q60" s="256"/>
      <c r="R60" s="256"/>
      <c r="S60" s="256"/>
      <c r="T60" s="256"/>
      <c r="U60" s="256"/>
      <c r="V60" s="256"/>
      <c r="W60" s="257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45">
      <c r="A61" s="36"/>
      <c r="M61" s="40" t="str">
        <f t="shared" ca="1" si="0"/>
        <v/>
      </c>
    </row>
    <row r="62" spans="1:39" ht="15.75" customHeight="1" x14ac:dyDescent="0.45">
      <c r="M62" s="40" t="str">
        <f t="shared" ca="1" si="0"/>
        <v/>
      </c>
    </row>
    <row r="63" spans="1:39" ht="15.75" customHeight="1" x14ac:dyDescent="0.45">
      <c r="M63" s="40" t="str">
        <f t="shared" ca="1" si="0"/>
        <v/>
      </c>
    </row>
    <row r="64" spans="1:39" ht="15.75" customHeight="1" x14ac:dyDescent="0.45">
      <c r="M64" s="40" t="str">
        <f t="shared" ca="1" si="0"/>
        <v/>
      </c>
    </row>
    <row r="65" spans="13:13" ht="15.75" customHeight="1" x14ac:dyDescent="0.45">
      <c r="M65" s="40" t="str">
        <f t="shared" ca="1" si="0"/>
        <v/>
      </c>
    </row>
    <row r="66" spans="13:13" ht="15.75" customHeight="1" x14ac:dyDescent="0.45">
      <c r="M66" s="40" t="str">
        <f t="shared" ca="1" si="0"/>
        <v/>
      </c>
    </row>
    <row r="67" spans="13:13" ht="15.75" customHeight="1" x14ac:dyDescent="0.45">
      <c r="M67" s="40" t="str">
        <f t="shared" ca="1" si="0"/>
        <v/>
      </c>
    </row>
    <row r="68" spans="13:13" ht="15.75" customHeight="1" x14ac:dyDescent="0.45">
      <c r="M68" s="40" t="str">
        <f t="shared" ca="1" si="0"/>
        <v/>
      </c>
    </row>
    <row r="69" spans="13:13" ht="15.75" customHeight="1" x14ac:dyDescent="0.45">
      <c r="M69" s="40" t="str">
        <f t="shared" ca="1" si="0"/>
        <v/>
      </c>
    </row>
    <row r="70" spans="13:13" ht="15.75" customHeight="1" x14ac:dyDescent="0.45">
      <c r="M70" s="40" t="str">
        <f t="shared" ca="1" si="0"/>
        <v/>
      </c>
    </row>
    <row r="71" spans="13:13" ht="15.75" customHeight="1" x14ac:dyDescent="0.45">
      <c r="M71" s="40" t="str">
        <f t="shared" ca="1" si="0"/>
        <v/>
      </c>
    </row>
    <row r="72" spans="13:13" ht="15.75" customHeight="1" x14ac:dyDescent="0.45">
      <c r="M72" s="40" t="str">
        <f t="shared" ca="1" si="0"/>
        <v/>
      </c>
    </row>
    <row r="73" spans="13:13" ht="15.75" customHeight="1" x14ac:dyDescent="0.45">
      <c r="M73" s="40" t="str">
        <f t="shared" ca="1" si="0"/>
        <v/>
      </c>
    </row>
    <row r="74" spans="13:13" ht="15.75" customHeight="1" x14ac:dyDescent="0.45">
      <c r="M74" s="40" t="str">
        <f t="shared" ca="1" si="0"/>
        <v/>
      </c>
    </row>
    <row r="75" spans="13:13" ht="15.75" customHeight="1" x14ac:dyDescent="0.45">
      <c r="M75" s="40" t="str">
        <f t="shared" ca="1" si="0"/>
        <v/>
      </c>
    </row>
    <row r="76" spans="13:13" ht="15.75" customHeight="1" x14ac:dyDescent="0.45">
      <c r="M76" s="40" t="str">
        <f t="shared" ca="1" si="0"/>
        <v/>
      </c>
    </row>
    <row r="77" spans="13:13" ht="15.75" customHeight="1" x14ac:dyDescent="0.45">
      <c r="M77" s="40" t="str">
        <f t="shared" ca="1" si="0"/>
        <v/>
      </c>
    </row>
    <row r="78" spans="13:13" ht="15.75" customHeight="1" x14ac:dyDescent="0.45">
      <c r="M78" s="40" t="str">
        <f t="shared" ca="1" si="0"/>
        <v/>
      </c>
    </row>
    <row r="79" spans="13:13" ht="15.75" customHeight="1" x14ac:dyDescent="0.45">
      <c r="M79" s="40" t="str">
        <f t="shared" ca="1" si="0"/>
        <v/>
      </c>
    </row>
    <row r="80" spans="13:13" ht="15.75" customHeight="1" x14ac:dyDescent="0.45">
      <c r="M80" s="40" t="str">
        <f t="shared" ref="M80:M98" ca="1" si="7">IF(K80="","",_xlfn.DAYS(K80,TODAY()))</f>
        <v/>
      </c>
    </row>
    <row r="81" spans="13:13" ht="15.75" customHeight="1" x14ac:dyDescent="0.45">
      <c r="M81" s="40" t="str">
        <f t="shared" ca="1" si="7"/>
        <v/>
      </c>
    </row>
    <row r="82" spans="13:13" ht="15.75" customHeight="1" x14ac:dyDescent="0.45">
      <c r="M82" s="40" t="str">
        <f t="shared" ca="1" si="7"/>
        <v/>
      </c>
    </row>
    <row r="83" spans="13:13" ht="15.75" customHeight="1" x14ac:dyDescent="0.45">
      <c r="M83" s="40" t="str">
        <f t="shared" ca="1" si="7"/>
        <v/>
      </c>
    </row>
    <row r="84" spans="13:13" ht="15.75" customHeight="1" x14ac:dyDescent="0.45">
      <c r="M84" s="40" t="str">
        <f t="shared" ca="1" si="7"/>
        <v/>
      </c>
    </row>
    <row r="85" spans="13:13" ht="15.75" customHeight="1" x14ac:dyDescent="0.45">
      <c r="M85" s="40" t="str">
        <f t="shared" ca="1" si="7"/>
        <v/>
      </c>
    </row>
    <row r="86" spans="13:13" ht="15.75" customHeight="1" x14ac:dyDescent="0.45">
      <c r="M86" s="40" t="str">
        <f t="shared" ca="1" si="7"/>
        <v/>
      </c>
    </row>
    <row r="87" spans="13:13" ht="15.75" customHeight="1" x14ac:dyDescent="0.45">
      <c r="M87" s="40" t="str">
        <f t="shared" ca="1" si="7"/>
        <v/>
      </c>
    </row>
    <row r="88" spans="13:13" ht="15.75" customHeight="1" x14ac:dyDescent="0.45">
      <c r="M88" s="40" t="str">
        <f t="shared" ca="1" si="7"/>
        <v/>
      </c>
    </row>
    <row r="89" spans="13:13" ht="15.75" customHeight="1" x14ac:dyDescent="0.45">
      <c r="M89" s="40" t="str">
        <f t="shared" ca="1" si="7"/>
        <v/>
      </c>
    </row>
    <row r="90" spans="13:13" ht="15.75" customHeight="1" x14ac:dyDescent="0.45">
      <c r="M90" s="40" t="str">
        <f t="shared" ca="1" si="7"/>
        <v/>
      </c>
    </row>
    <row r="91" spans="13:13" ht="15.75" customHeight="1" x14ac:dyDescent="0.45">
      <c r="M91" s="40" t="str">
        <f t="shared" ca="1" si="7"/>
        <v/>
      </c>
    </row>
    <row r="92" spans="13:13" ht="15.75" customHeight="1" x14ac:dyDescent="0.45">
      <c r="M92" s="40" t="str">
        <f t="shared" ca="1" si="7"/>
        <v/>
      </c>
    </row>
    <row r="93" spans="13:13" ht="15.75" customHeight="1" x14ac:dyDescent="0.45">
      <c r="M93" s="40" t="str">
        <f t="shared" ca="1" si="7"/>
        <v/>
      </c>
    </row>
    <row r="94" spans="13:13" ht="15.75" customHeight="1" x14ac:dyDescent="0.45">
      <c r="M94" s="40" t="str">
        <f t="shared" ca="1" si="7"/>
        <v/>
      </c>
    </row>
    <row r="95" spans="13:13" ht="15.75" customHeight="1" x14ac:dyDescent="0.45">
      <c r="M95" s="40" t="str">
        <f t="shared" ca="1" si="7"/>
        <v/>
      </c>
    </row>
    <row r="96" spans="13:13" ht="15.75" customHeight="1" x14ac:dyDescent="0.45">
      <c r="M96" s="40" t="str">
        <f t="shared" ca="1" si="7"/>
        <v/>
      </c>
    </row>
    <row r="97" spans="13:13" ht="15.75" customHeight="1" x14ac:dyDescent="0.45">
      <c r="M97" s="40" t="str">
        <f t="shared" ca="1" si="7"/>
        <v/>
      </c>
    </row>
    <row r="98" spans="13:13" ht="15.75" customHeight="1" x14ac:dyDescent="0.45">
      <c r="M98" s="40" t="str">
        <f t="shared" ca="1" si="7"/>
        <v/>
      </c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4C82F180-FF4A-4336-8F0E-D7256D920D92}"/>
    </customSheetView>
  </customSheetViews>
  <mergeCells count="182"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N55:W55"/>
    <mergeCell ref="B57:C57"/>
    <mergeCell ref="B58:C58"/>
    <mergeCell ref="B59:C59"/>
    <mergeCell ref="B60:C60"/>
    <mergeCell ref="B53:C53"/>
    <mergeCell ref="B54:C54"/>
    <mergeCell ref="B55:C55"/>
    <mergeCell ref="B56:C56"/>
    <mergeCell ref="N56:W56"/>
    <mergeCell ref="N57:W57"/>
    <mergeCell ref="N58:W58"/>
    <mergeCell ref="N59:W59"/>
    <mergeCell ref="N60:W60"/>
    <mergeCell ref="N54:W54"/>
    <mergeCell ref="N49:W49"/>
    <mergeCell ref="N50:W50"/>
    <mergeCell ref="K42:L42"/>
    <mergeCell ref="K43:L43"/>
    <mergeCell ref="K44:L44"/>
    <mergeCell ref="K52:L52"/>
    <mergeCell ref="N51:W51"/>
    <mergeCell ref="N52:W52"/>
    <mergeCell ref="N53:W53"/>
    <mergeCell ref="N46:W46"/>
    <mergeCell ref="N47:W47"/>
    <mergeCell ref="N48:W48"/>
    <mergeCell ref="K53:L53"/>
    <mergeCell ref="K45:L45"/>
    <mergeCell ref="K46:L46"/>
    <mergeCell ref="K47:L47"/>
    <mergeCell ref="K48:L48"/>
    <mergeCell ref="K49:L49"/>
    <mergeCell ref="K50:L50"/>
    <mergeCell ref="K51:L51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N17:W17"/>
    <mergeCell ref="N18:W18"/>
    <mergeCell ref="N19:W19"/>
    <mergeCell ref="N20:W20"/>
    <mergeCell ref="N21:W21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N41:W41"/>
    <mergeCell ref="N42:W42"/>
    <mergeCell ref="N43:W43"/>
    <mergeCell ref="N44:W44"/>
    <mergeCell ref="N45:W45"/>
    <mergeCell ref="B24:C24"/>
    <mergeCell ref="D24:G24"/>
    <mergeCell ref="K24:L24"/>
    <mergeCell ref="B25:C25"/>
    <mergeCell ref="D25:G25"/>
    <mergeCell ref="K25:L25"/>
    <mergeCell ref="N29:W29"/>
    <mergeCell ref="N30:W30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N32:W32"/>
    <mergeCell ref="N33:W33"/>
    <mergeCell ref="N38:W38"/>
    <mergeCell ref="N34:W34"/>
    <mergeCell ref="N35:W35"/>
    <mergeCell ref="N36:W36"/>
    <mergeCell ref="N37:W37"/>
    <mergeCell ref="N39:W39"/>
    <mergeCell ref="N40:W40"/>
    <mergeCell ref="N26:W26"/>
    <mergeCell ref="N27:W27"/>
    <mergeCell ref="N28:W28"/>
    <mergeCell ref="N22:W22"/>
    <mergeCell ref="N23:W23"/>
    <mergeCell ref="N24:W24"/>
    <mergeCell ref="N25:W25"/>
    <mergeCell ref="K21:L21"/>
    <mergeCell ref="N31:W31"/>
  </mergeCells>
  <conditionalFormatting sqref="B17:N26 M27:M98">
    <cfRule type="expression" dxfId="82" priority="4">
      <formula>$AC17=TRUE</formula>
    </cfRule>
  </conditionalFormatting>
  <conditionalFormatting sqref="M17:M98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81" priority="124">
      <formula>$AC33=TRUE</formula>
    </cfRule>
  </conditionalFormatting>
  <conditionalFormatting sqref="B27:C27 N27">
    <cfRule type="expression" dxfId="80" priority="126">
      <formula>#REF!=TRUE</formula>
    </cfRule>
  </conditionalFormatting>
  <conditionalFormatting sqref="B30:C60 N30:N60">
    <cfRule type="expression" dxfId="79" priority="127">
      <formula>$AC28=TRUE</formula>
    </cfRule>
  </conditionalFormatting>
  <conditionalFormatting sqref="D27:L27">
    <cfRule type="expression" dxfId="78" priority="132">
      <formula>$AC31=TRUE</formula>
    </cfRule>
  </conditionalFormatting>
  <conditionalFormatting sqref="H17">
    <cfRule type="expression" dxfId="77" priority="134">
      <formula>H$17&lt;=SMALL($I$17:$I$36,$S$7)</formula>
    </cfRule>
  </conditionalFormatting>
  <conditionalFormatting sqref="B28:C28 N28">
    <cfRule type="expression" dxfId="76" priority="135">
      <formula>$AC27=TRUE</formula>
    </cfRule>
  </conditionalFormatting>
  <conditionalFormatting sqref="B29:C29 N29">
    <cfRule type="expression" dxfId="75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372533</xdr:colOff>
                    <xdr:row>16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372533</xdr:colOff>
                    <xdr:row>17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372533</xdr:colOff>
                    <xdr:row>18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372533</xdr:colOff>
                    <xdr:row>19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372533</xdr:colOff>
                    <xdr:row>20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372533</xdr:colOff>
                    <xdr:row>21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372533</xdr:colOff>
                    <xdr:row>22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372533</xdr:colOff>
                    <xdr:row>23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372533</xdr:colOff>
                    <xdr:row>24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372533</xdr:colOff>
                    <xdr:row>25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372533</xdr:colOff>
                    <xdr:row>26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372533</xdr:colOff>
                    <xdr:row>27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372533</xdr:colOff>
                    <xdr:row>27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372533</xdr:colOff>
                    <xdr:row>28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372533</xdr:colOff>
                    <xdr:row>29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372533</xdr:colOff>
                    <xdr:row>30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372533</xdr:colOff>
                    <xdr:row>31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372533</xdr:colOff>
                    <xdr:row>32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372533</xdr:colOff>
                    <xdr:row>33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372533</xdr:colOff>
                    <xdr:row>34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372533</xdr:colOff>
                    <xdr:row>35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372533</xdr:colOff>
                    <xdr:row>36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372533</xdr:colOff>
                    <xdr:row>37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372533</xdr:colOff>
                    <xdr:row>38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372533</xdr:colOff>
                    <xdr:row>39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372533</xdr:colOff>
                    <xdr:row>40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372533</xdr:colOff>
                    <xdr:row>41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372533</xdr:colOff>
                    <xdr:row>42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372533</xdr:colOff>
                    <xdr:row>43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372533</xdr:colOff>
                    <xdr:row>44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372533</xdr:colOff>
                    <xdr:row>45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372533</xdr:colOff>
                    <xdr:row>46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372533</xdr:colOff>
                    <xdr:row>47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372533</xdr:colOff>
                    <xdr:row>48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372533</xdr:colOff>
                    <xdr:row>49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372533</xdr:colOff>
                    <xdr:row>50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372533</xdr:colOff>
                    <xdr:row>51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372533</xdr:colOff>
                    <xdr:row>52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372533</xdr:colOff>
                    <xdr:row>53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372533</xdr:colOff>
                    <xdr:row>54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372533</xdr:colOff>
                    <xdr:row>55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372533</xdr:colOff>
                    <xdr:row>56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372533</xdr:colOff>
                    <xdr:row>57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372533</xdr:colOff>
                    <xdr:row>58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372533</xdr:colOff>
                    <xdr:row>59</xdr:row>
                    <xdr:rowOff>220133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14</xdr:col>
                    <xdr:colOff>342900</xdr:colOff>
                    <xdr:row>27</xdr:row>
                    <xdr:rowOff>114300</xdr:rowOff>
                  </from>
                  <to>
                    <xdr:col>15</xdr:col>
                    <xdr:colOff>114300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M27:M98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43CCD-C80C-4816-83B5-CA26EFC8FF52}">
  <dimension ref="E1:AF56"/>
  <sheetViews>
    <sheetView showGridLines="0" zoomScale="83" zoomScaleNormal="83" workbookViewId="0">
      <selection activeCell="C3" sqref="C3"/>
    </sheetView>
  </sheetViews>
  <sheetFormatPr defaultColWidth="10.8203125" defaultRowHeight="13.7" x14ac:dyDescent="0.4"/>
  <cols>
    <col min="1" max="4" width="10.8203125" style="114"/>
    <col min="5" max="5" width="6.8203125" style="114" customWidth="1"/>
    <col min="6" max="6" width="25.17578125" style="114" customWidth="1"/>
    <col min="7" max="7" width="29" style="114" customWidth="1"/>
    <col min="8" max="8" width="23.17578125" style="114" customWidth="1"/>
    <col min="9" max="9" width="23.64453125" style="114" customWidth="1"/>
    <col min="10" max="10" width="24" style="114" customWidth="1"/>
    <col min="11" max="25" width="11.8203125" style="114" customWidth="1"/>
    <col min="26" max="26" width="6.3515625" style="114" customWidth="1"/>
    <col min="27" max="31" width="11.8203125" style="114" customWidth="1"/>
    <col min="32" max="16384" width="10.8203125" style="114"/>
  </cols>
  <sheetData>
    <row r="1" spans="5:29" s="115" customFormat="1" ht="60" customHeight="1" x14ac:dyDescent="0.4">
      <c r="E1" s="259" t="s">
        <v>134</v>
      </c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1"/>
      <c r="AA1" s="144"/>
      <c r="AB1" s="144"/>
      <c r="AC1" s="144"/>
    </row>
    <row r="2" spans="5:29" ht="20" customHeight="1" x14ac:dyDescent="0.4">
      <c r="E2" s="203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149"/>
      <c r="AA2" s="143"/>
      <c r="AB2" s="143"/>
      <c r="AC2" s="143"/>
    </row>
    <row r="3" spans="5:29" ht="20" customHeight="1" x14ac:dyDescent="0.4">
      <c r="E3" s="203"/>
      <c r="F3" s="201"/>
      <c r="G3" s="262"/>
      <c r="H3" s="262"/>
      <c r="I3" s="201"/>
      <c r="J3" s="201"/>
      <c r="K3" s="201"/>
      <c r="L3" s="201"/>
      <c r="M3" s="201"/>
      <c r="N3" s="201"/>
      <c r="O3" s="201"/>
      <c r="P3" s="201"/>
      <c r="Q3" s="200"/>
      <c r="R3" s="200"/>
      <c r="S3" s="200"/>
      <c r="T3" s="200"/>
      <c r="U3" s="200"/>
      <c r="V3" s="200"/>
      <c r="W3" s="200"/>
      <c r="X3" s="200"/>
      <c r="Y3" s="200"/>
      <c r="Z3" s="149"/>
      <c r="AA3" s="143"/>
      <c r="AB3" s="143"/>
      <c r="AC3" s="143"/>
    </row>
    <row r="4" spans="5:29" ht="20" customHeight="1" x14ac:dyDescent="0.4">
      <c r="E4" s="203"/>
      <c r="F4" s="201"/>
      <c r="G4" s="262"/>
      <c r="H4" s="262"/>
      <c r="I4" s="201"/>
      <c r="J4" s="201"/>
      <c r="K4" s="201"/>
      <c r="L4" s="201"/>
      <c r="M4" s="201"/>
      <c r="N4" s="201"/>
      <c r="O4" s="201"/>
      <c r="P4" s="201"/>
      <c r="Q4" s="200"/>
      <c r="R4" s="200"/>
      <c r="S4" s="200"/>
      <c r="T4" s="200"/>
      <c r="U4" s="200"/>
      <c r="V4" s="200"/>
      <c r="W4" s="200"/>
      <c r="X4" s="200"/>
      <c r="Y4" s="200"/>
      <c r="Z4" s="149"/>
      <c r="AA4" s="143"/>
      <c r="AB4" s="143"/>
      <c r="AC4" s="143"/>
    </row>
    <row r="5" spans="5:29" ht="20" customHeight="1" x14ac:dyDescent="0.4">
      <c r="E5" s="203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0"/>
      <c r="R5" s="200"/>
      <c r="S5" s="200"/>
      <c r="T5" s="200"/>
      <c r="U5" s="200"/>
      <c r="V5" s="200"/>
      <c r="W5" s="200"/>
      <c r="X5" s="200"/>
      <c r="Y5" s="200"/>
      <c r="Z5" s="149"/>
      <c r="AA5" s="143"/>
      <c r="AB5" s="143"/>
      <c r="AC5" s="143"/>
    </row>
    <row r="6" spans="5:29" ht="20" customHeight="1" x14ac:dyDescent="0.4">
      <c r="E6" s="203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0"/>
      <c r="R6" s="200"/>
      <c r="S6" s="200"/>
      <c r="T6" s="200"/>
      <c r="U6" s="200"/>
      <c r="V6" s="200"/>
      <c r="W6" s="200"/>
      <c r="X6" s="200"/>
      <c r="Y6" s="200"/>
      <c r="Z6" s="149"/>
      <c r="AA6" s="143"/>
      <c r="AB6" s="143"/>
      <c r="AC6" s="143"/>
    </row>
    <row r="7" spans="5:29" ht="20" customHeight="1" x14ac:dyDescent="0.4">
      <c r="E7" s="203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  <c r="Q7" s="200"/>
      <c r="R7" s="200"/>
      <c r="S7" s="200"/>
      <c r="T7" s="200"/>
      <c r="U7" s="200"/>
      <c r="V7" s="200"/>
      <c r="W7" s="200"/>
      <c r="X7" s="200"/>
      <c r="Y7" s="200"/>
      <c r="Z7" s="149"/>
      <c r="AA7" s="143"/>
      <c r="AB7" s="143"/>
      <c r="AC7" s="143"/>
    </row>
    <row r="8" spans="5:29" ht="20" customHeight="1" x14ac:dyDescent="0.4">
      <c r="E8" s="203"/>
      <c r="F8" s="201"/>
      <c r="G8" s="201"/>
      <c r="H8" s="201"/>
      <c r="I8" s="201"/>
      <c r="J8" s="201"/>
      <c r="K8" s="201"/>
      <c r="L8" s="201"/>
      <c r="M8" s="201"/>
      <c r="N8" s="201"/>
      <c r="O8" s="201"/>
      <c r="P8" s="201"/>
      <c r="Q8" s="200"/>
      <c r="R8" s="200"/>
      <c r="S8" s="200"/>
      <c r="T8" s="200"/>
      <c r="U8" s="200"/>
      <c r="V8" s="200"/>
      <c r="W8" s="200"/>
      <c r="X8" s="200"/>
      <c r="Y8" s="200"/>
      <c r="Z8" s="149"/>
      <c r="AA8" s="143"/>
      <c r="AB8" s="143"/>
      <c r="AC8" s="143"/>
    </row>
    <row r="9" spans="5:29" ht="20" customHeight="1" x14ac:dyDescent="0.4">
      <c r="E9" s="203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0"/>
      <c r="R9" s="200"/>
      <c r="S9" s="200"/>
      <c r="T9" s="200"/>
      <c r="U9" s="200"/>
      <c r="V9" s="200"/>
      <c r="W9" s="200"/>
      <c r="X9" s="200"/>
      <c r="Y9" s="200"/>
      <c r="Z9" s="149"/>
      <c r="AA9" s="143"/>
      <c r="AB9" s="143"/>
      <c r="AC9" s="143"/>
    </row>
    <row r="10" spans="5:29" ht="20" customHeight="1" x14ac:dyDescent="0.4">
      <c r="E10" s="203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0"/>
      <c r="R10" s="200"/>
      <c r="S10" s="200"/>
      <c r="T10" s="200"/>
      <c r="U10" s="200"/>
      <c r="V10" s="200"/>
      <c r="W10" s="200"/>
      <c r="X10" s="200"/>
      <c r="Y10" s="200"/>
      <c r="Z10" s="149"/>
      <c r="AA10" s="143"/>
      <c r="AB10" s="143"/>
      <c r="AC10" s="143"/>
    </row>
    <row r="11" spans="5:29" ht="20" customHeight="1" x14ac:dyDescent="0.4">
      <c r="E11" s="203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0"/>
      <c r="R11" s="200"/>
      <c r="S11" s="200"/>
      <c r="T11" s="200"/>
      <c r="U11" s="200"/>
      <c r="V11" s="200"/>
      <c r="W11" s="200"/>
      <c r="X11" s="200"/>
      <c r="Y11" s="200"/>
      <c r="Z11" s="149"/>
      <c r="AA11" s="143"/>
      <c r="AB11" s="143"/>
      <c r="AC11" s="143"/>
    </row>
    <row r="12" spans="5:29" ht="20" customHeight="1" x14ac:dyDescent="0.4">
      <c r="E12" s="203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0"/>
      <c r="R12" s="200"/>
      <c r="S12" s="200"/>
      <c r="T12" s="200"/>
      <c r="U12" s="200"/>
      <c r="V12" s="200"/>
      <c r="W12" s="200"/>
      <c r="X12" s="200"/>
      <c r="Y12" s="200"/>
      <c r="Z12" s="149"/>
      <c r="AA12" s="143"/>
      <c r="AB12" s="143"/>
      <c r="AC12" s="143"/>
    </row>
    <row r="13" spans="5:29" ht="20" customHeight="1" x14ac:dyDescent="0.4">
      <c r="E13" s="203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0"/>
      <c r="R13" s="200"/>
      <c r="S13" s="200"/>
      <c r="T13" s="200"/>
      <c r="U13" s="200"/>
      <c r="V13" s="200"/>
      <c r="W13" s="200"/>
      <c r="X13" s="200"/>
      <c r="Y13" s="200"/>
      <c r="Z13" s="149"/>
      <c r="AA13" s="143"/>
      <c r="AB13" s="143"/>
      <c r="AC13" s="143"/>
    </row>
    <row r="14" spans="5:29" ht="20" customHeight="1" x14ac:dyDescent="0.4">
      <c r="E14" s="203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0"/>
      <c r="R14" s="200"/>
      <c r="S14" s="200"/>
      <c r="T14" s="200"/>
      <c r="U14" s="200"/>
      <c r="V14" s="200"/>
      <c r="W14" s="200"/>
      <c r="X14" s="200"/>
      <c r="Y14" s="200"/>
      <c r="Z14" s="149"/>
      <c r="AA14" s="143"/>
      <c r="AB14" s="143"/>
      <c r="AC14" s="143"/>
    </row>
    <row r="15" spans="5:29" ht="20" customHeight="1" x14ac:dyDescent="0.4">
      <c r="E15" s="203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0"/>
      <c r="R15" s="200"/>
      <c r="S15" s="200"/>
      <c r="T15" s="200"/>
      <c r="U15" s="200"/>
      <c r="V15" s="200"/>
      <c r="W15" s="200"/>
      <c r="X15" s="200"/>
      <c r="Y15" s="200"/>
      <c r="Z15" s="149"/>
      <c r="AA15" s="143"/>
      <c r="AB15" s="143"/>
      <c r="AC15" s="143"/>
    </row>
    <row r="16" spans="5:29" ht="20" customHeight="1" x14ac:dyDescent="0.4">
      <c r="E16" s="203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0"/>
      <c r="R16" s="200"/>
      <c r="S16" s="200"/>
      <c r="T16" s="200"/>
      <c r="U16" s="200"/>
      <c r="V16" s="200"/>
      <c r="W16" s="200"/>
      <c r="X16" s="200"/>
      <c r="Y16" s="200"/>
      <c r="Z16" s="149"/>
      <c r="AA16" s="143"/>
      <c r="AB16" s="143"/>
      <c r="AC16" s="143"/>
    </row>
    <row r="17" spans="5:29" ht="20" customHeight="1" x14ac:dyDescent="0.4">
      <c r="E17" s="203"/>
      <c r="F17" s="201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0"/>
      <c r="R17" s="200"/>
      <c r="S17" s="200"/>
      <c r="T17" s="200"/>
      <c r="U17" s="200"/>
      <c r="V17" s="200"/>
      <c r="W17" s="200"/>
      <c r="X17" s="200"/>
      <c r="Y17" s="200"/>
      <c r="Z17" s="149"/>
      <c r="AA17" s="143"/>
      <c r="AB17" s="143"/>
      <c r="AC17" s="143"/>
    </row>
    <row r="18" spans="5:29" ht="20" customHeight="1" x14ac:dyDescent="0.4">
      <c r="E18" s="203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0"/>
      <c r="R18" s="200"/>
      <c r="S18" s="200"/>
      <c r="T18" s="200"/>
      <c r="U18" s="200"/>
      <c r="V18" s="200"/>
      <c r="W18" s="200"/>
      <c r="X18" s="200"/>
      <c r="Y18" s="200"/>
      <c r="Z18" s="149"/>
      <c r="AA18" s="143"/>
      <c r="AB18" s="143"/>
      <c r="AC18" s="143"/>
    </row>
    <row r="19" spans="5:29" ht="20" customHeight="1" x14ac:dyDescent="0.4">
      <c r="E19" s="203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0"/>
      <c r="R19" s="200"/>
      <c r="S19" s="200"/>
      <c r="T19" s="200"/>
      <c r="U19" s="200"/>
      <c r="V19" s="200"/>
      <c r="W19" s="200"/>
      <c r="X19" s="200"/>
      <c r="Y19" s="200"/>
      <c r="Z19" s="149"/>
      <c r="AA19" s="143"/>
      <c r="AB19" s="143"/>
      <c r="AC19" s="143"/>
    </row>
    <row r="20" spans="5:29" ht="20" customHeight="1" x14ac:dyDescent="0.4">
      <c r="E20" s="203"/>
      <c r="F20" s="201"/>
      <c r="G20" s="201"/>
      <c r="H20" s="201"/>
      <c r="I20" s="201"/>
      <c r="J20" s="201"/>
      <c r="K20" s="201"/>
      <c r="L20" s="201"/>
      <c r="M20" s="201"/>
      <c r="N20" s="201"/>
      <c r="O20" s="150"/>
      <c r="P20" s="201"/>
      <c r="Q20" s="200"/>
      <c r="R20" s="200"/>
      <c r="S20" s="200"/>
      <c r="T20" s="200"/>
      <c r="U20" s="200"/>
      <c r="V20" s="200"/>
      <c r="W20" s="200"/>
      <c r="X20" s="200"/>
      <c r="Y20" s="200"/>
      <c r="Z20" s="149"/>
      <c r="AA20" s="143"/>
      <c r="AB20" s="143"/>
      <c r="AC20" s="143"/>
    </row>
    <row r="21" spans="5:29" ht="20" customHeight="1" x14ac:dyDescent="0.4">
      <c r="E21" s="203"/>
      <c r="F21" s="201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0"/>
      <c r="R21" s="200"/>
      <c r="S21" s="200"/>
      <c r="T21" s="200"/>
      <c r="U21" s="200"/>
      <c r="V21" s="200"/>
      <c r="W21" s="200"/>
      <c r="X21" s="200"/>
      <c r="Y21" s="200"/>
      <c r="Z21" s="149"/>
      <c r="AA21" s="143"/>
      <c r="AB21" s="143"/>
      <c r="AC21" s="143"/>
    </row>
    <row r="22" spans="5:29" ht="20" customHeight="1" x14ac:dyDescent="0.4">
      <c r="E22" s="203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0"/>
      <c r="R22" s="200"/>
      <c r="S22" s="200"/>
      <c r="T22" s="200"/>
      <c r="U22" s="200"/>
      <c r="V22" s="200"/>
      <c r="W22" s="200"/>
      <c r="X22" s="200"/>
      <c r="Y22" s="200"/>
      <c r="Z22" s="149"/>
      <c r="AA22" s="143"/>
      <c r="AB22" s="143"/>
      <c r="AC22" s="143"/>
    </row>
    <row r="23" spans="5:29" ht="20" customHeight="1" x14ac:dyDescent="0.4">
      <c r="E23" s="203"/>
      <c r="F23" s="201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0"/>
      <c r="R23" s="200"/>
      <c r="S23" s="200"/>
      <c r="T23" s="200"/>
      <c r="U23" s="200"/>
      <c r="V23" s="200"/>
      <c r="W23" s="200"/>
      <c r="X23" s="200"/>
      <c r="Y23" s="200"/>
      <c r="Z23" s="149"/>
      <c r="AA23" s="143"/>
      <c r="AB23" s="143"/>
      <c r="AC23" s="143"/>
    </row>
    <row r="24" spans="5:29" ht="20" customHeight="1" x14ac:dyDescent="0.4">
      <c r="E24" s="203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0"/>
      <c r="R24" s="200"/>
      <c r="S24" s="200"/>
      <c r="T24" s="200"/>
      <c r="U24" s="200"/>
      <c r="V24" s="200"/>
      <c r="W24" s="200"/>
      <c r="X24" s="200"/>
      <c r="Y24" s="200"/>
      <c r="Z24" s="149"/>
      <c r="AA24" s="143"/>
      <c r="AB24" s="143"/>
      <c r="AC24" s="143"/>
    </row>
    <row r="25" spans="5:29" ht="20" customHeight="1" x14ac:dyDescent="0.4">
      <c r="E25" s="203"/>
      <c r="F25" s="201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0"/>
      <c r="R25" s="200"/>
      <c r="S25" s="200"/>
      <c r="T25" s="200"/>
      <c r="U25" s="200"/>
      <c r="V25" s="200"/>
      <c r="W25" s="200"/>
      <c r="X25" s="200"/>
      <c r="Y25" s="200"/>
      <c r="Z25" s="149"/>
      <c r="AA25" s="143"/>
      <c r="AB25" s="143"/>
      <c r="AC25" s="143"/>
    </row>
    <row r="26" spans="5:29" ht="20" customHeight="1" x14ac:dyDescent="0.4">
      <c r="E26" s="203"/>
      <c r="F26" s="201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0"/>
      <c r="R26" s="200"/>
      <c r="S26" s="200"/>
      <c r="T26" s="200"/>
      <c r="U26" s="200"/>
      <c r="V26" s="200"/>
      <c r="W26" s="200"/>
      <c r="X26" s="200"/>
      <c r="Y26" s="200"/>
      <c r="Z26" s="149"/>
      <c r="AA26" s="143"/>
      <c r="AB26" s="143"/>
      <c r="AC26" s="143"/>
    </row>
    <row r="27" spans="5:29" ht="20" customHeight="1" x14ac:dyDescent="0.4">
      <c r="E27" s="203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0"/>
      <c r="R27" s="200"/>
      <c r="S27" s="200"/>
      <c r="T27" s="200"/>
      <c r="U27" s="200"/>
      <c r="V27" s="200"/>
      <c r="W27" s="200"/>
      <c r="X27" s="200"/>
      <c r="Y27" s="200"/>
      <c r="Z27" s="149"/>
      <c r="AA27" s="143"/>
      <c r="AB27" s="143"/>
      <c r="AC27" s="143"/>
    </row>
    <row r="28" spans="5:29" ht="20" customHeight="1" x14ac:dyDescent="0.4">
      <c r="E28" s="203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0"/>
      <c r="R28" s="200"/>
      <c r="S28" s="200"/>
      <c r="T28" s="200"/>
      <c r="U28" s="200"/>
      <c r="V28" s="200"/>
      <c r="W28" s="200"/>
      <c r="X28" s="200"/>
      <c r="Y28" s="200"/>
      <c r="Z28" s="149"/>
      <c r="AA28" s="143"/>
      <c r="AB28" s="143"/>
      <c r="AC28" s="143"/>
    </row>
    <row r="29" spans="5:29" ht="20" customHeight="1" x14ac:dyDescent="0.4">
      <c r="E29" s="203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0"/>
      <c r="R29" s="200"/>
      <c r="S29" s="200"/>
      <c r="T29" s="200"/>
      <c r="U29" s="200"/>
      <c r="V29" s="200"/>
      <c r="W29" s="200"/>
      <c r="X29" s="200"/>
      <c r="Y29" s="200"/>
      <c r="Z29" s="149"/>
      <c r="AA29" s="143"/>
      <c r="AB29" s="143"/>
      <c r="AC29" s="143"/>
    </row>
    <row r="30" spans="5:29" ht="20" customHeight="1" x14ac:dyDescent="0.4">
      <c r="E30" s="203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0"/>
      <c r="R30" s="200"/>
      <c r="S30" s="200"/>
      <c r="T30" s="200"/>
      <c r="U30" s="200"/>
      <c r="V30" s="200"/>
      <c r="W30" s="200"/>
      <c r="X30" s="200"/>
      <c r="Y30" s="200"/>
      <c r="Z30" s="149"/>
      <c r="AA30" s="143"/>
      <c r="AB30" s="143"/>
      <c r="AC30" s="143"/>
    </row>
    <row r="31" spans="5:29" ht="20" customHeight="1" x14ac:dyDescent="0.4">
      <c r="E31" s="203"/>
      <c r="F31" s="201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0"/>
      <c r="R31" s="200"/>
      <c r="S31" s="200"/>
      <c r="T31" s="200"/>
      <c r="U31" s="200"/>
      <c r="V31" s="200"/>
      <c r="W31" s="200"/>
      <c r="X31" s="200"/>
      <c r="Y31" s="200"/>
      <c r="Z31" s="149"/>
      <c r="AA31" s="143"/>
      <c r="AB31" s="143"/>
      <c r="AC31" s="143"/>
    </row>
    <row r="32" spans="5:29" ht="20" customHeight="1" x14ac:dyDescent="0.4">
      <c r="E32" s="203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0"/>
      <c r="R32" s="200"/>
      <c r="S32" s="200"/>
      <c r="T32" s="200"/>
      <c r="U32" s="200"/>
      <c r="V32" s="200"/>
      <c r="W32" s="200"/>
      <c r="X32" s="200"/>
      <c r="Y32" s="200"/>
      <c r="Z32" s="149"/>
      <c r="AA32" s="143"/>
      <c r="AB32" s="143"/>
      <c r="AC32" s="143"/>
    </row>
    <row r="33" spans="5:32" ht="20" customHeight="1" x14ac:dyDescent="0.4">
      <c r="E33" s="203"/>
      <c r="F33" s="201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0"/>
      <c r="R33" s="200"/>
      <c r="S33" s="200"/>
      <c r="T33" s="200"/>
      <c r="U33" s="200"/>
      <c r="V33" s="200"/>
      <c r="W33" s="200"/>
      <c r="X33" s="200"/>
      <c r="Y33" s="200"/>
      <c r="Z33" s="149"/>
      <c r="AA33" s="143"/>
      <c r="AB33" s="143"/>
      <c r="AC33" s="143"/>
    </row>
    <row r="34" spans="5:32" ht="20" customHeight="1" x14ac:dyDescent="0.4">
      <c r="E34" s="203"/>
      <c r="F34" s="201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0"/>
      <c r="R34" s="200"/>
      <c r="S34" s="200"/>
      <c r="T34" s="200"/>
      <c r="U34" s="200"/>
      <c r="V34" s="200"/>
      <c r="W34" s="200"/>
      <c r="X34" s="200"/>
      <c r="Y34" s="200"/>
      <c r="Z34" s="149"/>
      <c r="AA34" s="143"/>
      <c r="AB34" s="143"/>
      <c r="AC34" s="143"/>
    </row>
    <row r="35" spans="5:32" ht="20" customHeight="1" x14ac:dyDescent="0.4">
      <c r="E35" s="203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0"/>
      <c r="R35" s="200"/>
      <c r="S35" s="200"/>
      <c r="T35" s="200"/>
      <c r="U35" s="200"/>
      <c r="V35" s="200"/>
      <c r="W35" s="200"/>
      <c r="X35" s="200"/>
      <c r="Y35" s="200"/>
      <c r="Z35" s="149"/>
      <c r="AA35" s="143"/>
      <c r="AB35" s="143"/>
      <c r="AC35" s="143"/>
    </row>
    <row r="36" spans="5:32" s="115" customFormat="1" ht="20" customHeight="1" x14ac:dyDescent="0.4">
      <c r="E36" s="202"/>
      <c r="F36" s="201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0"/>
      <c r="R36" s="200"/>
      <c r="S36" s="200"/>
      <c r="T36" s="200"/>
      <c r="U36" s="200"/>
      <c r="V36" s="200"/>
      <c r="W36" s="200"/>
      <c r="X36" s="200"/>
      <c r="Y36" s="200"/>
      <c r="Z36" s="149"/>
      <c r="AA36" s="144"/>
      <c r="AB36" s="143"/>
      <c r="AC36" s="143"/>
      <c r="AD36" s="114"/>
      <c r="AE36" s="114"/>
      <c r="AF36" s="114"/>
    </row>
    <row r="37" spans="5:32" s="115" customFormat="1" ht="20" customHeight="1" x14ac:dyDescent="0.4">
      <c r="E37" s="202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0"/>
      <c r="R37" s="200"/>
      <c r="S37" s="200"/>
      <c r="T37" s="200"/>
      <c r="U37" s="200"/>
      <c r="V37" s="200"/>
      <c r="W37" s="200"/>
      <c r="X37" s="200"/>
      <c r="Y37" s="200"/>
      <c r="Z37" s="149"/>
      <c r="AA37" s="144"/>
      <c r="AB37" s="144"/>
      <c r="AC37" s="144"/>
    </row>
    <row r="38" spans="5:32" s="115" customFormat="1" ht="20" customHeight="1" x14ac:dyDescent="0.4">
      <c r="E38" s="202"/>
      <c r="F38" s="201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0"/>
      <c r="R38" s="200"/>
      <c r="S38" s="200"/>
      <c r="T38" s="200"/>
      <c r="U38" s="200"/>
      <c r="V38" s="200"/>
      <c r="W38" s="200"/>
      <c r="X38" s="200"/>
      <c r="Y38" s="200"/>
      <c r="Z38" s="149"/>
      <c r="AA38" s="144"/>
      <c r="AB38" s="144"/>
      <c r="AC38" s="144"/>
    </row>
    <row r="39" spans="5:32" s="115" customFormat="1" ht="20" customHeight="1" x14ac:dyDescent="0.4">
      <c r="E39" s="202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0"/>
      <c r="R39" s="200"/>
      <c r="S39" s="200"/>
      <c r="T39" s="200"/>
      <c r="U39" s="200"/>
      <c r="V39" s="200"/>
      <c r="W39" s="200"/>
      <c r="X39" s="200"/>
      <c r="Y39" s="200"/>
      <c r="Z39" s="149"/>
      <c r="AA39" s="144"/>
      <c r="AB39" s="144"/>
      <c r="AC39" s="144"/>
    </row>
    <row r="40" spans="5:32" s="115" customFormat="1" ht="20" customHeight="1" x14ac:dyDescent="0.4">
      <c r="E40" s="202"/>
      <c r="F40" s="201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0"/>
      <c r="R40" s="200"/>
      <c r="S40" s="200"/>
      <c r="T40" s="200"/>
      <c r="U40" s="200"/>
      <c r="V40" s="200"/>
      <c r="W40" s="200"/>
      <c r="X40" s="200"/>
      <c r="Y40" s="200"/>
      <c r="Z40" s="149"/>
      <c r="AA40" s="144"/>
      <c r="AB40" s="144"/>
      <c r="AC40" s="144"/>
    </row>
    <row r="41" spans="5:32" s="115" customFormat="1" ht="20" customHeight="1" x14ac:dyDescent="0.4">
      <c r="E41" s="202"/>
      <c r="F41" s="201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0"/>
      <c r="R41" s="200"/>
      <c r="S41" s="200"/>
      <c r="T41" s="200"/>
      <c r="U41" s="200"/>
      <c r="V41" s="200"/>
      <c r="W41" s="200"/>
      <c r="X41" s="200"/>
      <c r="Y41" s="200"/>
      <c r="Z41" s="149"/>
      <c r="AA41" s="144"/>
      <c r="AB41" s="144"/>
      <c r="AC41" s="144"/>
    </row>
    <row r="42" spans="5:32" s="115" customFormat="1" ht="20" customHeight="1" x14ac:dyDescent="0.4">
      <c r="E42" s="202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0"/>
      <c r="R42" s="200"/>
      <c r="S42" s="200"/>
      <c r="T42" s="200"/>
      <c r="U42" s="200"/>
      <c r="V42" s="200"/>
      <c r="W42" s="200"/>
      <c r="X42" s="200"/>
      <c r="Y42" s="200"/>
      <c r="Z42" s="149"/>
      <c r="AA42" s="144"/>
      <c r="AB42" s="144"/>
      <c r="AC42" s="144"/>
    </row>
    <row r="43" spans="5:32" s="115" customFormat="1" ht="20" customHeight="1" x14ac:dyDescent="0.4">
      <c r="E43" s="202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0"/>
      <c r="R43" s="200"/>
      <c r="S43" s="200"/>
      <c r="T43" s="200"/>
      <c r="U43" s="200"/>
      <c r="V43" s="200"/>
      <c r="W43" s="200"/>
      <c r="X43" s="200"/>
      <c r="Y43" s="200"/>
      <c r="Z43" s="149"/>
      <c r="AA43" s="144"/>
      <c r="AB43" s="144"/>
      <c r="AC43" s="144"/>
    </row>
    <row r="44" spans="5:32" s="115" customFormat="1" ht="20" customHeight="1" x14ac:dyDescent="0.4">
      <c r="E44" s="202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0"/>
      <c r="R44" s="200"/>
      <c r="S44" s="200"/>
      <c r="T44" s="200"/>
      <c r="U44" s="200"/>
      <c r="V44" s="200"/>
      <c r="W44" s="200"/>
      <c r="X44" s="200"/>
      <c r="Y44" s="200"/>
      <c r="Z44" s="149"/>
      <c r="AA44" s="144"/>
      <c r="AB44" s="144"/>
      <c r="AC44" s="144"/>
    </row>
    <row r="45" spans="5:32" s="115" customFormat="1" ht="20" customHeight="1" x14ac:dyDescent="0.4">
      <c r="E45" s="202"/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  <c r="Q45" s="200"/>
      <c r="R45" s="200"/>
      <c r="S45" s="200"/>
      <c r="T45" s="200"/>
      <c r="U45" s="200"/>
      <c r="V45" s="200"/>
      <c r="W45" s="200"/>
      <c r="X45" s="200"/>
      <c r="Y45" s="200"/>
      <c r="Z45" s="149"/>
      <c r="AA45" s="144"/>
      <c r="AB45" s="144"/>
      <c r="AC45" s="144"/>
    </row>
    <row r="46" spans="5:32" s="115" customFormat="1" ht="20" customHeight="1" x14ac:dyDescent="0.4">
      <c r="E46" s="202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0"/>
      <c r="R46" s="200"/>
      <c r="S46" s="200"/>
      <c r="T46" s="200"/>
      <c r="U46" s="200"/>
      <c r="V46" s="200"/>
      <c r="W46" s="200"/>
      <c r="X46" s="200"/>
      <c r="Y46" s="200"/>
      <c r="Z46" s="149"/>
      <c r="AA46" s="144"/>
      <c r="AB46" s="144"/>
      <c r="AC46" s="144"/>
    </row>
    <row r="47" spans="5:32" ht="46" customHeight="1" x14ac:dyDescent="0.4"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</row>
    <row r="48" spans="5:32" ht="15" customHeight="1" x14ac:dyDescent="0.4"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</row>
    <row r="49" spans="5:29" ht="15" customHeight="1" x14ac:dyDescent="0.4"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</row>
    <row r="50" spans="5:29" ht="15" customHeight="1" x14ac:dyDescent="0.4"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</row>
    <row r="51" spans="5:29" ht="15" customHeight="1" x14ac:dyDescent="0.4"/>
    <row r="52" spans="5:29" ht="15" customHeight="1" x14ac:dyDescent="0.4"/>
    <row r="53" spans="5:29" ht="15" customHeight="1" x14ac:dyDescent="0.4"/>
    <row r="54" spans="5:29" ht="15" customHeight="1" x14ac:dyDescent="0.4"/>
    <row r="55" spans="5:29" ht="15" customHeight="1" x14ac:dyDescent="0.4"/>
    <row r="56" spans="5:29" ht="15" customHeight="1" x14ac:dyDescent="0.4"/>
  </sheetData>
  <sheetProtection formatColumns="0" formatRows="0" insertRows="0" sort="0" autoFilter="0"/>
  <mergeCells count="2">
    <mergeCell ref="E1:Z1"/>
    <mergeCell ref="G3:H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C30" sqref="C29:C30"/>
    </sheetView>
  </sheetViews>
  <sheetFormatPr defaultColWidth="9.1171875" defaultRowHeight="13.7" x14ac:dyDescent="0.4"/>
  <cols>
    <col min="1" max="1" width="10.41015625" style="102" customWidth="1"/>
    <col min="2" max="8" width="11.5859375" style="102" customWidth="1"/>
    <col min="9" max="16384" width="9.1171875" style="102"/>
  </cols>
  <sheetData>
    <row r="1" spans="1:8" ht="15" customHeight="1" x14ac:dyDescent="0.4">
      <c r="C1" s="263">
        <v>45641</v>
      </c>
      <c r="D1" s="265"/>
      <c r="E1" s="263">
        <v>45648</v>
      </c>
      <c r="F1" s="264"/>
    </row>
    <row r="2" spans="1:8" ht="15" customHeight="1" x14ac:dyDescent="0.4">
      <c r="B2" s="107"/>
      <c r="C2" s="265"/>
      <c r="D2" s="265"/>
      <c r="E2" s="264"/>
      <c r="F2" s="264"/>
      <c r="G2" s="107"/>
      <c r="H2" s="107"/>
    </row>
    <row r="3" spans="1:8" ht="15" customHeight="1" x14ac:dyDescent="0.4">
      <c r="B3" s="107"/>
      <c r="C3" s="109"/>
      <c r="D3" s="109"/>
      <c r="E3" s="108"/>
      <c r="F3" s="108"/>
      <c r="G3" s="107"/>
      <c r="H3" s="107"/>
    </row>
    <row r="4" spans="1:8" x14ac:dyDescent="0.4">
      <c r="B4" s="106">
        <f>C1</f>
        <v>45641</v>
      </c>
      <c r="C4" s="106">
        <f t="shared" ref="C4:H4" si="0">B4+1</f>
        <v>45642</v>
      </c>
      <c r="D4" s="106">
        <f t="shared" si="0"/>
        <v>45643</v>
      </c>
      <c r="E4" s="106">
        <f t="shared" si="0"/>
        <v>45644</v>
      </c>
      <c r="F4" s="106">
        <f t="shared" si="0"/>
        <v>45645</v>
      </c>
      <c r="G4" s="106">
        <f t="shared" si="0"/>
        <v>45646</v>
      </c>
      <c r="H4" s="106">
        <f t="shared" si="0"/>
        <v>45647</v>
      </c>
    </row>
    <row r="5" spans="1:8" x14ac:dyDescent="0.4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4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/>
      </c>
      <c r="D6" s="102" t="str">
        <f>IFERROR(INDEX(DASHBOARD!$D$17:$D$99, MATCH($D$4, DASHBOARD!$K$17:$K$99, 0)), "")</f>
        <v/>
      </c>
      <c r="E6" s="102" t="str">
        <f>IFERROR(INDEX(DASHBOARD!$D$17:$D$99, MATCH($E$4, DASHBOARD!$K$17:$K$99, 0)), "")</f>
        <v/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/>
      </c>
      <c r="H6" s="102" t="str">
        <f>IFERROR(INDEX(DASHBOARD!$D$17:$D$99, MATCH($H$4, DASHBOARD!$K$17:$K$99, 0)), "")</f>
        <v/>
      </c>
    </row>
    <row r="7" spans="1:8" x14ac:dyDescent="0.4">
      <c r="A7" s="103">
        <v>0.375</v>
      </c>
    </row>
    <row r="8" spans="1:8" x14ac:dyDescent="0.4">
      <c r="A8" s="103">
        <v>0.41666666666666702</v>
      </c>
    </row>
    <row r="9" spans="1:8" x14ac:dyDescent="0.4">
      <c r="A9" s="103">
        <v>0.45833333333333298</v>
      </c>
    </row>
    <row r="10" spans="1:8" x14ac:dyDescent="0.4">
      <c r="A10" s="103">
        <v>0.5</v>
      </c>
    </row>
    <row r="11" spans="1:8" x14ac:dyDescent="0.4">
      <c r="A11" s="103">
        <v>0.54166666666666696</v>
      </c>
    </row>
    <row r="12" spans="1:8" x14ac:dyDescent="0.4">
      <c r="A12" s="103">
        <v>0.58333333333333304</v>
      </c>
    </row>
    <row r="13" spans="1:8" x14ac:dyDescent="0.4">
      <c r="A13" s="103">
        <v>0.625</v>
      </c>
    </row>
    <row r="14" spans="1:8" x14ac:dyDescent="0.4">
      <c r="A14" s="103">
        <v>0.66666666666666696</v>
      </c>
    </row>
    <row r="15" spans="1:8" x14ac:dyDescent="0.4">
      <c r="A15" s="103">
        <v>0.70833333333333304</v>
      </c>
    </row>
    <row r="16" spans="1:8" x14ac:dyDescent="0.4">
      <c r="A16" s="103">
        <v>0.75</v>
      </c>
    </row>
    <row r="17" spans="1:1" x14ac:dyDescent="0.4">
      <c r="A17" s="103">
        <v>0.79166666666666696</v>
      </c>
    </row>
    <row r="18" spans="1:1" x14ac:dyDescent="0.4">
      <c r="A18" s="103">
        <v>0.83333333333333304</v>
      </c>
    </row>
    <row r="19" spans="1:1" x14ac:dyDescent="0.4">
      <c r="A19" s="103">
        <v>0.875</v>
      </c>
    </row>
    <row r="20" spans="1:1" x14ac:dyDescent="0.4">
      <c r="A20" s="103">
        <v>0.91666666666666696</v>
      </c>
    </row>
    <row r="21" spans="1:1" x14ac:dyDescent="0.4">
      <c r="A21" s="103">
        <v>0.95833333333333304</v>
      </c>
    </row>
    <row r="22" spans="1:1" x14ac:dyDescent="0.4">
      <c r="A22" s="103">
        <v>1</v>
      </c>
    </row>
    <row r="23" spans="1:1" x14ac:dyDescent="0.4">
      <c r="A23" s="103">
        <v>1.0416666666666701</v>
      </c>
    </row>
    <row r="24" spans="1:1" x14ac:dyDescent="0.4">
      <c r="A24" s="103">
        <v>1.0833333333333299</v>
      </c>
    </row>
    <row r="25" spans="1:1" x14ac:dyDescent="0.4">
      <c r="A25" s="103">
        <v>1.125</v>
      </c>
    </row>
    <row r="26" spans="1:1" x14ac:dyDescent="0.4">
      <c r="A26" s="103">
        <v>1.1666666666666701</v>
      </c>
    </row>
    <row r="27" spans="1:1" x14ac:dyDescent="0.4">
      <c r="A27" s="103">
        <v>1.2083333333333299</v>
      </c>
    </row>
    <row r="28" spans="1:1" x14ac:dyDescent="0.4">
      <c r="A28" s="103">
        <v>1.25</v>
      </c>
    </row>
    <row r="29" spans="1:1" x14ac:dyDescent="0.4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03125" defaultRowHeight="12.7" x14ac:dyDescent="0.4"/>
  <cols>
    <col min="1" max="1" width="3.703125" style="95" customWidth="1"/>
    <col min="2" max="4" width="18.703125" style="99" customWidth="1"/>
    <col min="5" max="5" width="3.703125" style="101" customWidth="1"/>
    <col min="6" max="8" width="18.703125" style="99" customWidth="1"/>
    <col min="9" max="9" width="3.703125" style="101" customWidth="1"/>
    <col min="10" max="12" width="18.703125" style="99" customWidth="1"/>
    <col min="13" max="13" width="3.703125" style="101" customWidth="1"/>
    <col min="14" max="16" width="18.703125" style="99" customWidth="1"/>
    <col min="17" max="17" width="3.703125" style="101" customWidth="1"/>
    <col min="18" max="20" width="18.703125" style="99" customWidth="1"/>
    <col min="21" max="16384" width="11.703125" style="95"/>
  </cols>
  <sheetData>
    <row r="1" spans="1:20" x14ac:dyDescent="0.4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3.7" x14ac:dyDescent="0.4">
      <c r="B2" s="266" t="s">
        <v>5</v>
      </c>
      <c r="C2" s="266"/>
      <c r="D2" s="266"/>
      <c r="E2" s="95"/>
      <c r="F2" s="267" t="s">
        <v>18</v>
      </c>
      <c r="G2" s="267"/>
      <c r="H2" s="267"/>
      <c r="I2" s="95"/>
      <c r="J2" s="268" t="s">
        <v>19</v>
      </c>
      <c r="K2" s="268"/>
      <c r="L2" s="268"/>
      <c r="M2" s="95"/>
      <c r="N2" s="269" t="s">
        <v>8</v>
      </c>
      <c r="O2" s="269"/>
      <c r="P2" s="269"/>
      <c r="Q2" s="95"/>
      <c r="R2" s="270" t="s">
        <v>6</v>
      </c>
      <c r="S2" s="270"/>
      <c r="T2" s="270"/>
    </row>
    <row r="3" spans="1:20" ht="13.7" x14ac:dyDescent="0.4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3.7" x14ac:dyDescent="0.4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3.7" x14ac:dyDescent="0.4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3.7" x14ac:dyDescent="0.4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3.7" x14ac:dyDescent="0.4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3.7" x14ac:dyDescent="0.4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3.7" x14ac:dyDescent="0.4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3.7" x14ac:dyDescent="0.4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3.7" x14ac:dyDescent="0.4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3.7" x14ac:dyDescent="0.4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3.7" x14ac:dyDescent="0.4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3.7" x14ac:dyDescent="0.4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3.7" x14ac:dyDescent="0.4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3.7" x14ac:dyDescent="0.4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3.7" x14ac:dyDescent="0.4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3.7" x14ac:dyDescent="0.4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3.7" x14ac:dyDescent="0.4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3.7" x14ac:dyDescent="0.4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3.7" x14ac:dyDescent="0.4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3.7" x14ac:dyDescent="0.4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30" priority="9" operator="beginsWith" text="Not Started">
      <formula>LEFT(E2,LEN("Not Started"))="Not Started"</formula>
    </cfRule>
    <cfRule type="beginsWith" dxfId="29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8" priority="6" operator="beginsWith" text="In Progress">
      <formula>LEFT(E3,LEN("In Progress"))="In Progress"</formula>
    </cfRule>
  </conditionalFormatting>
  <conditionalFormatting sqref="Q2:Q5">
    <cfRule type="beginsWith" dxfId="27" priority="3" operator="beginsWith" text="Not Started">
      <formula>LEFT(Q2,LEN("Not Started"))="Not Started"</formula>
    </cfRule>
    <cfRule type="beginsWith" dxfId="26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A5" sqref="A5:B5"/>
    </sheetView>
  </sheetViews>
  <sheetFormatPr defaultColWidth="9.1171875" defaultRowHeight="93.35" thickTop="1" thickBottom="1" x14ac:dyDescent="8.35"/>
  <cols>
    <col min="1" max="1" width="20.5859375" style="110" customWidth="1"/>
    <col min="2" max="2" width="20.5859375" style="111" customWidth="1"/>
    <col min="3" max="7" width="9.1171875" style="102"/>
    <col min="8" max="20" width="8.703125" style="102" customWidth="1"/>
    <col min="21" max="16384" width="9.1171875" style="102"/>
  </cols>
  <sheetData>
    <row r="1" spans="1:2" thickTop="1" thickBot="1" x14ac:dyDescent="8.35">
      <c r="A1" s="110" t="s">
        <v>66</v>
      </c>
      <c r="B1" s="111" t="s">
        <v>67</v>
      </c>
    </row>
    <row r="2" spans="1:2" thickTop="1" thickBot="1" x14ac:dyDescent="8.35">
      <c r="A2" s="112">
        <v>45614</v>
      </c>
      <c r="B2" s="111" t="s">
        <v>68</v>
      </c>
    </row>
    <row r="3" spans="1:2" thickTop="1" thickBot="1" x14ac:dyDescent="8.35">
      <c r="A3" s="112">
        <v>45614</v>
      </c>
      <c r="B3" s="111" t="s">
        <v>69</v>
      </c>
    </row>
    <row r="4" spans="1:2" thickTop="1" thickBot="1" x14ac:dyDescent="8.35">
      <c r="A4" s="112">
        <v>45614</v>
      </c>
      <c r="B4" s="111" t="s">
        <v>70</v>
      </c>
    </row>
    <row r="5" spans="1:2" thickTop="1" thickBot="1" x14ac:dyDescent="8.35">
      <c r="A5" s="112">
        <v>45614</v>
      </c>
    </row>
    <row r="6" spans="1:2" thickTop="1" thickBot="1" x14ac:dyDescent="8.35">
      <c r="A6" s="112">
        <v>45614</v>
      </c>
      <c r="B6" s="111" t="s">
        <v>71</v>
      </c>
    </row>
    <row r="7" spans="1:2" thickTop="1" thickBot="1" x14ac:dyDescent="8.35">
      <c r="A7" s="112"/>
    </row>
    <row r="8" spans="1:2" thickTop="1" thickBot="1" x14ac:dyDescent="8.35">
      <c r="A8" s="112"/>
    </row>
  </sheetData>
  <pageMargins left="0.7" right="0.7" top="0.75" bottom="0.75" header="0.3" footer="0.3"/>
  <pageSetup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dimension ref="A1:O56"/>
  <sheetViews>
    <sheetView showGridLines="0" zoomScale="80" zoomScaleNormal="80" workbookViewId="0">
      <selection activeCell="D8" sqref="D8"/>
    </sheetView>
  </sheetViews>
  <sheetFormatPr defaultColWidth="10.8203125" defaultRowHeight="13.7" x14ac:dyDescent="0.4"/>
  <cols>
    <col min="1" max="1" width="6.8203125" style="114" customWidth="1"/>
    <col min="2" max="2" width="25.17578125" style="114" customWidth="1"/>
    <col min="3" max="5" width="24.8203125" style="114" customWidth="1"/>
    <col min="6" max="6" width="27.76171875" style="114" customWidth="1"/>
    <col min="7" max="10" width="24.8203125" style="114" customWidth="1"/>
    <col min="11" max="11" width="6.3515625" style="114" customWidth="1"/>
    <col min="12" max="16" width="11.8203125" style="114" customWidth="1"/>
    <col min="17" max="16384" width="10.8203125" style="114"/>
  </cols>
  <sheetData>
    <row r="1" spans="1:15" s="115" customFormat="1" ht="60" customHeight="1" x14ac:dyDescent="0.4">
      <c r="A1" s="271" t="s">
        <v>93</v>
      </c>
      <c r="B1" s="272"/>
      <c r="C1" s="272"/>
      <c r="D1" s="272"/>
      <c r="E1" s="272"/>
      <c r="F1" s="272"/>
      <c r="G1" s="272"/>
      <c r="H1" s="272"/>
      <c r="I1" s="272"/>
      <c r="J1" s="272"/>
      <c r="K1" s="273"/>
    </row>
    <row r="2" spans="1:15" ht="20" customHeight="1" x14ac:dyDescent="0.5">
      <c r="A2" s="138"/>
      <c r="B2" s="117"/>
      <c r="C2" s="117"/>
      <c r="D2" s="117"/>
      <c r="E2" s="117"/>
      <c r="F2" s="117"/>
      <c r="G2" s="117"/>
      <c r="H2" s="117"/>
      <c r="I2" s="117"/>
      <c r="J2" s="117"/>
      <c r="K2" s="116"/>
    </row>
    <row r="3" spans="1:15" ht="20" customHeight="1" thickBot="1" x14ac:dyDescent="0.55000000000000004">
      <c r="A3" s="138"/>
      <c r="B3" s="137" t="s">
        <v>92</v>
      </c>
      <c r="C3" s="136" t="s">
        <v>91</v>
      </c>
      <c r="D3" s="136" t="s">
        <v>90</v>
      </c>
      <c r="E3" s="136" t="s">
        <v>89</v>
      </c>
      <c r="F3" s="136" t="s">
        <v>88</v>
      </c>
      <c r="G3" s="135" t="s">
        <v>87</v>
      </c>
      <c r="H3" s="117"/>
      <c r="I3" s="133" t="s">
        <v>86</v>
      </c>
      <c r="J3" s="132">
        <f ca="1">IFERROR(SUMIFS(GPADB[CLASS WEIGHTED CREDITS],GPADB[TERM NUMBER],1) / SUMIFS(GPADB[CLASS CREDITS],GPADB[TERM NUMBER],1)*4,"")</f>
        <v>3.3909090909090907</v>
      </c>
      <c r="K3" s="116"/>
    </row>
    <row r="4" spans="1:15" s="115" customFormat="1" ht="20" customHeight="1" x14ac:dyDescent="0.5">
      <c r="A4" s="125"/>
      <c r="B4" s="134" t="s">
        <v>85</v>
      </c>
      <c r="C4" s="130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9" cm="1">
        <f t="array" aca="1" ref="D4" ca="1">IFERROR(    IF( INDIRECT($B4&amp;"!$h$7") = "Yes",  IF( INDIRECT($B4&amp;"!$f$5") = 0, "Update Course Tab", INDIRECT($B4&amp;"!$f$5")*4 ), "Link Course Tab"), "Add New CourseTab")</f>
        <v>2</v>
      </c>
      <c r="E4" s="128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7" cm="1">
        <f t="array" aca="1" ref="F4" ca="1">IFERROR(    IF( INDIRECT($B4&amp;"!$h$7") = "Yes",  IF( INDIRECT($B4&amp;"!$c$7") = 0, "Update Course Tab", INDIRECT($B4&amp;"!$c$7")), "Link Course Tab"), "Add New CourseTab")</f>
        <v>1.85</v>
      </c>
      <c r="G4" s="126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117"/>
      <c r="I4" s="133" t="s">
        <v>84</v>
      </c>
      <c r="J4" s="132" t="str">
        <f ca="1">IFERROR(SUMIFS(GPADB[CLASS WEIGHTED CREDITS],GPADB[TERM NUMBER],2) / SUMIFS(GPADB[CLASS CREDITS],GPADB[TERM NUMBER],2)*4,"")</f>
        <v/>
      </c>
      <c r="K4" s="116"/>
      <c r="M4" s="114"/>
      <c r="N4" s="114"/>
      <c r="O4" s="114"/>
    </row>
    <row r="5" spans="1:15" s="115" customFormat="1" ht="20" customHeight="1" x14ac:dyDescent="0.5">
      <c r="A5" s="125"/>
      <c r="B5" s="131" t="s">
        <v>83</v>
      </c>
      <c r="C5" s="130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9" cm="1">
        <f t="array" aca="1" ref="D5" ca="1">IFERROR(    IF( INDIRECT($B5&amp;"!$h$7") = "Yes",  IF( INDIRECT($B5&amp;"!$f$5") = 0, "Update Course Tab", INDIRECT($B5&amp;"!$f$5")*4 ), "Link Course Tab"), "Add New CourseTab")</f>
        <v>2</v>
      </c>
      <c r="E5" s="128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7" cm="1">
        <f t="array" aca="1" ref="F5" ca="1">IFERROR(    IF( INDIRECT($B5&amp;"!$h$7") = "Yes",  IF( INDIRECT($B5&amp;"!$c$7") = 0, "Update Course Tab", INDIRECT($B5&amp;"!$c$7")), "Link Course Tab"), "Add New CourseTab")</f>
        <v>0.65</v>
      </c>
      <c r="G5" s="126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117"/>
      <c r="I5" s="133" t="s">
        <v>82</v>
      </c>
      <c r="J5" s="132" t="str">
        <f ca="1">IFERROR(SUMIFS(GPADB[CLASS WEIGHTED CREDITS],GPADB[TERM NUMBER],3) / SUMIFS(GPADB[CLASS CREDITS],GPADB[TERM NUMBER],3)*4,"")</f>
        <v/>
      </c>
      <c r="K5" s="116"/>
    </row>
    <row r="6" spans="1:15" s="115" customFormat="1" ht="20" customHeight="1" x14ac:dyDescent="0.5">
      <c r="A6" s="125"/>
      <c r="B6" s="131" t="s">
        <v>81</v>
      </c>
      <c r="C6" s="130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9" cm="1">
        <f t="array" aca="1" ref="D6" ca="1">IFERROR(    IF( INDIRECT($B6&amp;"!$h$7") = "Yes",  IF( INDIRECT($B6&amp;"!$f$5") = 0, "Update Course Tab", INDIRECT($B6&amp;"!$f$5")*4 ), "Link Course Tab"), "Add New CourseTab")</f>
        <v>2</v>
      </c>
      <c r="E6" s="128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7" cm="1">
        <f t="array" aca="1" ref="F6" ca="1">IFERROR(    IF( INDIRECT($B6&amp;"!$h$7") = "Yes",  IF( INDIRECT($B6&amp;"!$c$7") = 0, "Update Course Tab", INDIRECT($B6&amp;"!$c$7")), "Link Course Tab"), "Add New CourseTab")</f>
        <v>1.95</v>
      </c>
      <c r="G6" s="126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117"/>
      <c r="I6" s="133" t="s">
        <v>80</v>
      </c>
      <c r="J6" s="132" t="str">
        <f ca="1">IFERROR(SUMIFS(GPADB[CLASS WEIGHTED CREDITS],GPADB[TERM NUMBER],4) / SUMIFS(GPADB[CLASS CREDITS],GPADB[TERM NUMBER],4)*4,"")</f>
        <v/>
      </c>
      <c r="K6" s="116"/>
    </row>
    <row r="7" spans="1:15" s="115" customFormat="1" ht="20" customHeight="1" x14ac:dyDescent="0.5">
      <c r="A7" s="125"/>
      <c r="B7" s="131" t="s">
        <v>79</v>
      </c>
      <c r="C7" s="130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9" cm="1">
        <f t="array" aca="1" ref="D7" ca="1">IFERROR(    IF( INDIRECT($B7&amp;"!$h$7") = "Yes",  IF( INDIRECT($B7&amp;"!$f$5") = 0, "Update Course Tab", INDIRECT($B7&amp;"!$f$5")*4 ), "Link Course Tab"), "Add New CourseTab")</f>
        <v>2</v>
      </c>
      <c r="E7" s="128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7" cm="1">
        <f t="array" aca="1" ref="F7" ca="1">IFERROR(    IF( INDIRECT($B7&amp;"!$h$7") = "Yes",  IF( INDIRECT($B7&amp;"!$c$7") = 0, "Update Course Tab", INDIRECT($B7&amp;"!$c$7")), "Link Course Tab"), "Add New CourseTab")</f>
        <v>1.95</v>
      </c>
      <c r="G7" s="126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117"/>
      <c r="I7" s="133" t="s">
        <v>78</v>
      </c>
      <c r="J7" s="132" t="str">
        <f ca="1">IFERROR(SUMIFS(GPADB[CLASS WEIGHTED CREDITS],GPADB[TERM NUMBER],5) / SUMIFS(GPADB[CLASS CREDITS],GPADB[TERM NUMBER],5)*4,"")</f>
        <v/>
      </c>
      <c r="K7" s="116"/>
    </row>
    <row r="8" spans="1:15" s="115" customFormat="1" ht="20" customHeight="1" x14ac:dyDescent="0.5">
      <c r="A8" s="125"/>
      <c r="B8" s="131" t="s">
        <v>77</v>
      </c>
      <c r="C8" s="130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9" cm="1">
        <f t="array" aca="1" ref="D8" ca="1">IFERROR(    IF( INDIRECT($B8&amp;"!$h$7") = "Yes",  IF( INDIRECT($B8&amp;"!$f$5") = 0, "Update Course Tab", INDIRECT($B8&amp;"!$f$5")*4 ), "Link Course Tab"), "Add New CourseTab")</f>
        <v>3</v>
      </c>
      <c r="E8" s="128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7" cm="1">
        <f t="array" aca="1" ref="F8" ca="1">IFERROR(    IF( INDIRECT($B8&amp;"!$h$7") = "Yes",  IF( INDIRECT($B8&amp;"!$c$7") = 0, "Update Course Tab", INDIRECT($B8&amp;"!$c$7")), "Link Course Tab"), "Add New CourseTab")</f>
        <v>2.9249999999999998</v>
      </c>
      <c r="G8" s="126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118"/>
      <c r="I8" s="133" t="s">
        <v>76</v>
      </c>
      <c r="J8" s="132" t="str">
        <f ca="1">IFERROR(SUMIFS(GPADB[CLASS WEIGHTED CREDITS],GPADB[TERM NUMBER],6) / SUMIFS(GPADB[CLASS CREDITS],GPADB[TERM NUMBER],6)*4,"")</f>
        <v/>
      </c>
      <c r="K8" s="116"/>
    </row>
    <row r="9" spans="1:15" s="115" customFormat="1" ht="20" customHeight="1" x14ac:dyDescent="0.5">
      <c r="A9" s="125"/>
      <c r="B9" s="131"/>
      <c r="C9" s="130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9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8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7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6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118"/>
      <c r="I9" s="133" t="s">
        <v>75</v>
      </c>
      <c r="J9" s="132" t="str">
        <f ca="1">IFERROR(SUMIFS(GPADB[CLASS WEIGHTED CREDITS],GPADB[TERM NUMBER],7) / SUMIFS(GPADB[CLASS CREDITS],GPADB[TERM NUMBER],7)*4,"")</f>
        <v/>
      </c>
      <c r="K9" s="116"/>
    </row>
    <row r="10" spans="1:15" s="115" customFormat="1" ht="20" customHeight="1" x14ac:dyDescent="0.5">
      <c r="A10" s="125"/>
      <c r="B10" s="131"/>
      <c r="C10" s="130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9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8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7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6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118"/>
      <c r="I10" s="133" t="s">
        <v>74</v>
      </c>
      <c r="J10" s="132" t="str">
        <f ca="1">IFERROR(SUMIFS(GPADB[CLASS WEIGHTED CREDITS],GPADB[TERM NUMBER],8) / SUMIFS(GPADB[CLASS CREDITS],GPADB[TERM NUMBER],8)*4,"")</f>
        <v/>
      </c>
      <c r="K10" s="116"/>
    </row>
    <row r="11" spans="1:15" s="115" customFormat="1" ht="20" customHeight="1" x14ac:dyDescent="0.5">
      <c r="A11" s="125"/>
      <c r="B11" s="131"/>
      <c r="C11" s="130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9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8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7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6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118"/>
      <c r="I11" s="133" t="s">
        <v>73</v>
      </c>
      <c r="J11" s="132">
        <f ca="1">GPADB[[#Totals],[CLASS WEIGHTED CREDITS]]/GPADB[[#Totals],[CLASS CREDITS]]*4</f>
        <v>3.3909090909090907</v>
      </c>
      <c r="K11" s="116"/>
    </row>
    <row r="12" spans="1:15" s="115" customFormat="1" ht="20" customHeight="1" x14ac:dyDescent="0.5">
      <c r="A12" s="125"/>
      <c r="B12" s="131"/>
      <c r="C12" s="130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9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8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7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6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8"/>
      <c r="I12" s="118"/>
      <c r="J12" s="117"/>
      <c r="K12" s="116"/>
    </row>
    <row r="13" spans="1:15" s="115" customFormat="1" ht="20" customHeight="1" x14ac:dyDescent="0.5">
      <c r="A13" s="125"/>
      <c r="B13" s="131"/>
      <c r="C13" s="130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9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8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7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6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8"/>
      <c r="I13" s="118"/>
      <c r="J13" s="117"/>
      <c r="K13" s="116"/>
    </row>
    <row r="14" spans="1:15" s="115" customFormat="1" ht="20" customHeight="1" x14ac:dyDescent="0.5">
      <c r="A14" s="125"/>
      <c r="B14" s="131"/>
      <c r="C14" s="130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9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8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7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6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8"/>
      <c r="I14" s="118"/>
      <c r="J14" s="117"/>
      <c r="K14" s="116"/>
    </row>
    <row r="15" spans="1:15" s="115" customFormat="1" ht="20" customHeight="1" x14ac:dyDescent="0.5">
      <c r="A15" s="125"/>
      <c r="B15" s="131"/>
      <c r="C15" s="130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9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8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7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6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8"/>
      <c r="I15" s="118"/>
      <c r="J15" s="117"/>
      <c r="K15" s="116"/>
    </row>
    <row r="16" spans="1:15" s="115" customFormat="1" ht="20" customHeight="1" x14ac:dyDescent="0.5">
      <c r="A16" s="125"/>
      <c r="B16" s="124" t="s">
        <v>72</v>
      </c>
      <c r="C16" s="123"/>
      <c r="D16" s="122">
        <f ca="1">SUBTOTAL(109,GPADB[CLASS CREDITS])</f>
        <v>11</v>
      </c>
      <c r="E16" s="121">
        <f ca="1">SUBTOTAL(101,GPADB[CLASS GRADE])</f>
        <v>0.79898947368421058</v>
      </c>
      <c r="F16" s="120">
        <f ca="1">SUBTOTAL(109,GPADB[CLASS WEIGHTED CREDITS])</f>
        <v>9.3249999999999993</v>
      </c>
      <c r="G16" s="119">
        <f ca="1">SUBTOTAL(109,GPADB[ASSIGNMENT COUNT])</f>
        <v>54</v>
      </c>
      <c r="H16" s="118"/>
      <c r="I16" s="118"/>
      <c r="J16" s="117"/>
      <c r="K16" s="116"/>
    </row>
    <row r="17" spans="1:12" s="115" customFormat="1" ht="20" customHeight="1" x14ac:dyDescent="0.4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</row>
    <row r="18" spans="1:12" s="115" customFormat="1" ht="20" customHeight="1" x14ac:dyDescent="0.4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</row>
    <row r="19" spans="1:12" s="115" customFormat="1" ht="20" customHeight="1" x14ac:dyDescent="0.4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</row>
    <row r="20" spans="1:12" s="115" customFormat="1" ht="20" customHeight="1" x14ac:dyDescent="0.4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</row>
    <row r="21" spans="1:12" s="115" customFormat="1" ht="20" customHeight="1" x14ac:dyDescent="0.4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</row>
    <row r="22" spans="1:12" s="115" customFormat="1" ht="20" customHeight="1" x14ac:dyDescent="0.4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s="115" customFormat="1" ht="20" customHeight="1" x14ac:dyDescent="0.4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s="115" customFormat="1" ht="20" customHeight="1" x14ac:dyDescent="0.4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s="115" customFormat="1" ht="20" customHeight="1" x14ac:dyDescent="0.4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s="115" customFormat="1" ht="20" customHeight="1" x14ac:dyDescent="0.4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s="115" customFormat="1" ht="20" customHeight="1" x14ac:dyDescent="0.4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</row>
    <row r="28" spans="1:12" s="115" customFormat="1" ht="20" customHeight="1" x14ac:dyDescent="0.4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</row>
    <row r="29" spans="1:12" s="115" customFormat="1" ht="20" customHeight="1" x14ac:dyDescent="0.4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s="115" customFormat="1" ht="20" customHeight="1" x14ac:dyDescent="0.4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  <row r="31" spans="1:12" s="115" customFormat="1" ht="20" customHeight="1" x14ac:dyDescent="0.4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</row>
    <row r="32" spans="1:12" s="115" customFormat="1" ht="20" customHeight="1" x14ac:dyDescent="0.4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</row>
    <row r="33" spans="1:12" s="115" customFormat="1" ht="20" customHeight="1" x14ac:dyDescent="0.4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</row>
    <row r="34" spans="1:12" s="115" customFormat="1" ht="20" customHeight="1" x14ac:dyDescent="0.4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</row>
    <row r="35" spans="1:12" s="115" customFormat="1" ht="20" customHeight="1" x14ac:dyDescent="0.4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</row>
    <row r="36" spans="1:12" s="115" customFormat="1" ht="20" customHeight="1" x14ac:dyDescent="0.4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</row>
    <row r="37" spans="1:12" s="115" customFormat="1" ht="20" customHeight="1" x14ac:dyDescent="0.4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</row>
    <row r="38" spans="1:12" s="115" customFormat="1" ht="20" customHeight="1" x14ac:dyDescent="0.4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</row>
    <row r="39" spans="1:12" s="115" customFormat="1" ht="20" customHeight="1" x14ac:dyDescent="0.4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</row>
    <row r="40" spans="1:12" s="115" customFormat="1" ht="20" customHeight="1" x14ac:dyDescent="0.4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</row>
    <row r="41" spans="1:12" s="115" customFormat="1" ht="20" customHeight="1" x14ac:dyDescent="0.4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</row>
    <row r="42" spans="1:12" s="115" customFormat="1" ht="20" customHeight="1" x14ac:dyDescent="0.4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</row>
    <row r="43" spans="1:12" ht="20" customHeight="1" x14ac:dyDescent="0.4"/>
    <row r="44" spans="1:12" ht="20" customHeight="1" x14ac:dyDescent="0.4"/>
    <row r="45" spans="1:12" ht="20" customHeight="1" x14ac:dyDescent="0.4"/>
    <row r="46" spans="1:12" ht="20" customHeight="1" x14ac:dyDescent="0.4"/>
    <row r="47" spans="1:12" ht="20" customHeight="1" x14ac:dyDescent="0.4"/>
    <row r="48" spans="1:12" ht="15" customHeight="1" x14ac:dyDescent="0.4"/>
    <row r="49" s="114" customFormat="1" ht="15" customHeight="1" x14ac:dyDescent="0.4"/>
    <row r="50" s="114" customFormat="1" ht="15" customHeight="1" x14ac:dyDescent="0.4"/>
    <row r="51" s="114" customFormat="1" ht="15" customHeight="1" x14ac:dyDescent="0.4"/>
    <row r="52" s="114" customFormat="1" ht="15" customHeight="1" x14ac:dyDescent="0.4"/>
    <row r="53" s="114" customFormat="1" ht="15" customHeight="1" x14ac:dyDescent="0.4"/>
    <row r="54" s="114" customFormat="1" ht="15" customHeight="1" x14ac:dyDescent="0.4"/>
    <row r="55" s="114" customFormat="1" ht="15" customHeight="1" x14ac:dyDescent="0.4"/>
    <row r="56" s="114" customFormat="1" ht="15" customHeight="1" x14ac:dyDescent="0.4"/>
  </sheetData>
  <sheetProtection formatColumns="0" formatRows="0" insertRows="0" sort="0" autoFilter="0"/>
  <mergeCells count="1">
    <mergeCell ref="A1:K1"/>
  </mergeCells>
  <conditionalFormatting sqref="C4:F15">
    <cfRule type="containsText" dxfId="25" priority="3" stopIfTrue="1" operator="containsText" text="Course">
      <formula>NOT(ISERROR(SEARCH("Course",C4)))</formula>
    </cfRule>
  </conditionalFormatting>
  <conditionalFormatting sqref="C16:G16">
    <cfRule type="containsText" dxfId="24" priority="2" stopIfTrue="1" operator="containsText" text="Debt">
      <formula>NOT(ISERROR(SEARCH("Debt",C16)))</formula>
    </cfRule>
  </conditionalFormatting>
  <conditionalFormatting sqref="D4:F16 G16">
    <cfRule type="expression" dxfId="23" priority="4">
      <formula>#REF!="EUR"</formula>
    </cfRule>
    <cfRule type="expression" dxfId="22" priority="5">
      <formula>#REF!="GBP"</formula>
    </cfRule>
  </conditionalFormatting>
  <conditionalFormatting sqref="G4:G15">
    <cfRule type="containsText" dxfId="21" priority="1" stopIfTrue="1" operator="containsText" text="Course">
      <formula>NOT(ISERROR(SEARCH("Course",G4)))</formula>
    </cfRule>
  </conditionalFormatting>
  <conditionalFormatting sqref="J3:J11">
    <cfRule type="containsText" dxfId="20" priority="6" stopIfTrue="1" operator="containsText" text="Debt">
      <formula>NOT(ISERROR(SEARCH("Debt",J3)))</formula>
    </cfRule>
    <cfRule type="expression" dxfId="19" priority="7">
      <formula>#REF!="GBP"</formula>
    </cfRule>
    <cfRule type="expression" dxfId="18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>
    <pageSetUpPr fitToPage="1"/>
  </sheetPr>
  <dimension ref="A1:V112"/>
  <sheetViews>
    <sheetView showGridLines="0" showRuler="0" topLeftCell="A8" zoomScale="71" zoomScaleNormal="120" workbookViewId="0">
      <selection activeCell="B29" sqref="B29:E3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MATH115: A-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MATH115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3.7</v>
      </c>
      <c r="D5" s="153"/>
      <c r="E5" s="185" t="s">
        <v>128</v>
      </c>
      <c r="F5" s="187">
        <v>0.5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A-</v>
      </c>
      <c r="D6" s="153"/>
      <c r="E6" s="185" t="s">
        <v>125</v>
      </c>
      <c r="F6" s="184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1.85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IF(E11&lt;&gt;"",COUNTIF($B$25:$B$89,E11),"") = 0,"", IF(E11&lt;&gt;"",COUNTIF($B$25:$B$89,E11),""))</f>
        <v>4</v>
      </c>
      <c r="G11" s="175">
        <f t="shared" ref="G11:G20" si="2">IFERROR( IF(F11&lt;&gt;"",AVERAGEIFS($E$25:$E$89,$B$25:$B$89,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 t="str">
        <f t="shared" si="1"/>
        <v/>
      </c>
      <c r="G12" s="175" t="str">
        <f t="shared" si="2"/>
        <v/>
      </c>
      <c r="H12" s="175" t="str">
        <f t="shared" si="3"/>
        <v/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7</v>
      </c>
      <c r="G21" s="172"/>
      <c r="H21" s="172">
        <f>IFERROR( SUM(H11:H20) / SUMIFS(C11:C20,H11:H20,"&gt;-1"),"")</f>
        <v>0.84894736842105256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5">
      <c r="A29" s="151"/>
      <c r="B29" s="161" t="s">
        <v>99</v>
      </c>
      <c r="C29" s="160"/>
      <c r="D29" s="159" t="s">
        <v>97</v>
      </c>
      <c r="E29" s="158">
        <v>0.75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98</v>
      </c>
      <c r="C30" s="160"/>
      <c r="D30" s="159" t="s">
        <v>97</v>
      </c>
      <c r="E30" s="158">
        <v>0.88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96</v>
      </c>
      <c r="C31" s="160" t="s">
        <v>95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R31" s="115"/>
      <c r="S31" s="115"/>
      <c r="T31" s="115"/>
      <c r="U31" s="115"/>
      <c r="V31" s="115"/>
    </row>
    <row r="32" spans="1:22" s="140" customFormat="1" ht="16" customHeight="1" x14ac:dyDescent="0.4">
      <c r="A32" s="163"/>
      <c r="B32" s="161"/>
      <c r="C32" s="160"/>
      <c r="D32" s="159"/>
      <c r="E32" s="158"/>
      <c r="F32" s="153"/>
      <c r="G32" s="153"/>
      <c r="H32" s="153"/>
      <c r="I32" s="153"/>
      <c r="J32" s="153"/>
      <c r="K32" s="152"/>
      <c r="L32" s="147"/>
      <c r="M32" s="139"/>
      <c r="N32" s="114"/>
      <c r="O32" s="114"/>
      <c r="U32" s="115"/>
      <c r="V32" s="115"/>
    </row>
    <row r="33" spans="1:22" s="141" customFormat="1" ht="16" customHeight="1" x14ac:dyDescent="0.4">
      <c r="A33" s="163"/>
      <c r="B33" s="161"/>
      <c r="C33" s="160"/>
      <c r="D33" s="159"/>
      <c r="E33" s="158"/>
      <c r="F33" s="153"/>
      <c r="G33" s="153"/>
      <c r="H33" s="153"/>
      <c r="I33" s="153"/>
      <c r="J33" s="153"/>
      <c r="K33" s="152"/>
      <c r="L33" s="147"/>
      <c r="M33" s="139"/>
      <c r="N33" s="114"/>
      <c r="O33" s="114"/>
      <c r="U33" s="115"/>
      <c r="V33" s="115"/>
    </row>
    <row r="34" spans="1:22" s="140" customFormat="1" ht="16" customHeight="1" x14ac:dyDescent="0.4">
      <c r="A34" s="163"/>
      <c r="B34" s="161"/>
      <c r="C34" s="160"/>
      <c r="D34" s="159"/>
      <c r="E34" s="158"/>
      <c r="F34" s="153"/>
      <c r="G34" s="153"/>
      <c r="H34" s="153"/>
      <c r="I34" s="153"/>
      <c r="J34" s="153"/>
      <c r="K34" s="152"/>
      <c r="L34" s="147"/>
      <c r="M34" s="139"/>
      <c r="N34" s="114"/>
      <c r="O34" s="114"/>
      <c r="U34" s="115"/>
      <c r="V34" s="115"/>
    </row>
    <row r="35" spans="1:22" ht="16" customHeight="1" x14ac:dyDescent="0.4">
      <c r="A35" s="163"/>
      <c r="B35" s="161"/>
      <c r="C35" s="160"/>
      <c r="D35" s="159"/>
      <c r="E35" s="158"/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">
      <c r="A36" s="162"/>
      <c r="B36" s="161"/>
      <c r="C36" s="160"/>
      <c r="D36" s="159"/>
      <c r="E36" s="158"/>
      <c r="F36" s="153"/>
      <c r="G36" s="153"/>
      <c r="H36" s="153"/>
      <c r="I36" s="153"/>
      <c r="J36" s="153"/>
      <c r="K36" s="152"/>
      <c r="L36" s="147"/>
      <c r="U36" s="115"/>
      <c r="V36" s="115"/>
    </row>
    <row r="37" spans="1:22" ht="16" customHeight="1" x14ac:dyDescent="0.45">
      <c r="A37" s="151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U37" s="115"/>
      <c r="V37" s="115"/>
    </row>
    <row r="38" spans="1:22" ht="16" customHeight="1" x14ac:dyDescent="0.45">
      <c r="A38" s="151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U38" s="115"/>
      <c r="V38" s="115"/>
    </row>
    <row r="39" spans="1:22" ht="16" customHeight="1" x14ac:dyDescent="0.45">
      <c r="A39" s="151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U39" s="115"/>
      <c r="V39" s="115"/>
    </row>
    <row r="40" spans="1:22" ht="16" customHeight="1" x14ac:dyDescent="0.45">
      <c r="A40" s="151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R40" s="115"/>
      <c r="S40" s="115"/>
      <c r="T40" s="115"/>
      <c r="U40" s="115"/>
      <c r="V40" s="115"/>
    </row>
    <row r="41" spans="1:22" s="140" customFormat="1" ht="16" customHeight="1" x14ac:dyDescent="0.4">
      <c r="A41" s="163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M41" s="139"/>
      <c r="N41" s="114"/>
      <c r="O41" s="114"/>
      <c r="U41" s="115"/>
      <c r="V41" s="115"/>
    </row>
    <row r="42" spans="1:22" s="141" customFormat="1" ht="16" customHeight="1" x14ac:dyDescent="0.4">
      <c r="A42" s="163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M42" s="139"/>
      <c r="N42" s="114"/>
      <c r="O42" s="114"/>
      <c r="U42" s="115"/>
      <c r="V42" s="115"/>
    </row>
    <row r="43" spans="1:22" s="140" customFormat="1" ht="16" customHeight="1" x14ac:dyDescent="0.4">
      <c r="A43" s="163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M43" s="139"/>
      <c r="N43" s="114"/>
      <c r="O43" s="114"/>
      <c r="U43" s="115"/>
      <c r="V43" s="115"/>
    </row>
    <row r="44" spans="1:22" ht="16" customHeight="1" x14ac:dyDescent="0.4">
      <c r="A44" s="163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">
      <c r="A45" s="162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U45" s="115"/>
      <c r="V45" s="115"/>
    </row>
    <row r="46" spans="1:22" ht="16" customHeight="1" x14ac:dyDescent="0.45">
      <c r="A46" s="151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R46" s="115"/>
      <c r="S46" s="115"/>
      <c r="T46" s="115"/>
      <c r="U46" s="115"/>
      <c r="V46" s="115"/>
    </row>
    <row r="47" spans="1:22" s="140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1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s="140" customFormat="1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M49" s="139"/>
      <c r="N49" s="114"/>
      <c r="O49" s="114"/>
      <c r="U49" s="115"/>
      <c r="V49" s="115"/>
    </row>
    <row r="50" spans="1:22" ht="16" customHeight="1" x14ac:dyDescent="0.4">
      <c r="A50" s="163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">
      <c r="A51" s="162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U51" s="115"/>
      <c r="V51" s="115"/>
    </row>
    <row r="52" spans="1:22" ht="16" customHeight="1" x14ac:dyDescent="0.45">
      <c r="A52" s="151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U52" s="115"/>
      <c r="V52" s="115"/>
    </row>
    <row r="53" spans="1:22" ht="16" customHeight="1" x14ac:dyDescent="0.45">
      <c r="A53" s="151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U53" s="115"/>
      <c r="V53" s="115"/>
    </row>
    <row r="54" spans="1:22" ht="16" customHeight="1" x14ac:dyDescent="0.45">
      <c r="A54" s="151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U54" s="115"/>
      <c r="V54" s="115"/>
    </row>
    <row r="55" spans="1:22" ht="16" customHeight="1" x14ac:dyDescent="0.45">
      <c r="A55" s="151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R55" s="115"/>
      <c r="S55" s="115"/>
      <c r="T55" s="115"/>
      <c r="U55" s="115"/>
      <c r="V55" s="115"/>
    </row>
    <row r="56" spans="1:22" s="140" customFormat="1" ht="16" customHeight="1" x14ac:dyDescent="0.4">
      <c r="A56" s="163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M56" s="139"/>
      <c r="N56" s="114"/>
      <c r="O56" s="114"/>
      <c r="U56" s="115"/>
      <c r="V56" s="115"/>
    </row>
    <row r="57" spans="1:22" s="141" customFormat="1" ht="16" customHeight="1" x14ac:dyDescent="0.4">
      <c r="A57" s="163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M57" s="139"/>
      <c r="N57" s="114"/>
      <c r="O57" s="114"/>
      <c r="U57" s="115"/>
      <c r="V57" s="115"/>
    </row>
    <row r="58" spans="1:22" s="140" customFormat="1" ht="16" customHeight="1" x14ac:dyDescent="0.4">
      <c r="A58" s="163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M58" s="139"/>
      <c r="N58" s="114"/>
      <c r="O58" s="114"/>
      <c r="U58" s="115"/>
      <c r="V58" s="115"/>
    </row>
    <row r="59" spans="1:22" s="141" customFormat="1" ht="16" customHeight="1" x14ac:dyDescent="0.4">
      <c r="A59" s="163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M59" s="139"/>
      <c r="N59" s="114"/>
      <c r="O59" s="114"/>
      <c r="U59" s="115"/>
      <c r="V59" s="115"/>
    </row>
    <row r="60" spans="1:22" s="140" customFormat="1" ht="16" customHeight="1" x14ac:dyDescent="0.4">
      <c r="A60" s="163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M60" s="139"/>
      <c r="N60" s="114"/>
      <c r="O60" s="114"/>
      <c r="U60" s="115"/>
      <c r="V60" s="115"/>
    </row>
    <row r="61" spans="1:22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U61" s="115"/>
      <c r="V61" s="115"/>
    </row>
    <row r="62" spans="1:22" ht="16" customHeight="1" x14ac:dyDescent="0.4">
      <c r="A62" s="162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U62" s="115"/>
      <c r="V62" s="115"/>
    </row>
    <row r="63" spans="1:22" ht="16" customHeight="1" x14ac:dyDescent="0.45">
      <c r="A63" s="151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U63" s="115"/>
      <c r="V63" s="115"/>
    </row>
    <row r="64" spans="1:22" ht="16" customHeight="1" x14ac:dyDescent="0.45">
      <c r="A64" s="151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U64" s="115"/>
      <c r="V64" s="115"/>
    </row>
    <row r="65" spans="1:22" ht="16" customHeight="1" x14ac:dyDescent="0.45">
      <c r="A65" s="151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U65" s="115"/>
      <c r="V65" s="115"/>
    </row>
    <row r="66" spans="1:22" ht="16" customHeight="1" x14ac:dyDescent="0.45">
      <c r="A66" s="151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R66" s="115"/>
      <c r="S66" s="115"/>
      <c r="T66" s="115"/>
      <c r="U66" s="115"/>
      <c r="V66" s="115"/>
    </row>
    <row r="67" spans="1:22" s="140" customFormat="1" ht="16" customHeight="1" x14ac:dyDescent="0.4">
      <c r="A67" s="163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M67" s="139"/>
      <c r="N67" s="114"/>
      <c r="O67" s="114"/>
      <c r="U67" s="115"/>
      <c r="V67" s="115"/>
    </row>
    <row r="68" spans="1:22" s="141" customFormat="1" ht="16" customHeight="1" x14ac:dyDescent="0.4">
      <c r="A68" s="163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M68" s="139"/>
      <c r="N68" s="114"/>
      <c r="O68" s="114"/>
      <c r="U68" s="115"/>
      <c r="V68" s="115"/>
    </row>
    <row r="69" spans="1:22" s="140" customFormat="1" ht="16" customHeight="1" x14ac:dyDescent="0.4">
      <c r="A69" s="163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M69" s="139"/>
      <c r="N69" s="114"/>
      <c r="O69" s="114"/>
      <c r="U69" s="115"/>
      <c r="V69" s="115"/>
    </row>
    <row r="70" spans="1:22" ht="16" customHeight="1" x14ac:dyDescent="0.4">
      <c r="A70" s="163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">
      <c r="A71" s="162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U71" s="115"/>
      <c r="V71" s="115"/>
    </row>
    <row r="72" spans="1:22" ht="16" customHeight="1" x14ac:dyDescent="0.45">
      <c r="A72" s="151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R72" s="115"/>
      <c r="S72" s="115"/>
      <c r="T72" s="115"/>
      <c r="U72" s="115"/>
      <c r="V72" s="115"/>
    </row>
    <row r="73" spans="1:22" s="140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1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s="140" customFormat="1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M75" s="139"/>
      <c r="N75" s="114"/>
      <c r="O75" s="114"/>
      <c r="U75" s="115"/>
      <c r="V75" s="115"/>
    </row>
    <row r="76" spans="1:22" ht="16" customHeight="1" x14ac:dyDescent="0.4">
      <c r="A76" s="163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">
      <c r="A77" s="162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U77" s="115"/>
      <c r="V77" s="115"/>
    </row>
    <row r="78" spans="1:22" ht="16" customHeight="1" x14ac:dyDescent="0.45">
      <c r="A78" s="151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U78" s="115"/>
      <c r="V78" s="115"/>
    </row>
    <row r="79" spans="1:22" ht="16" customHeight="1" x14ac:dyDescent="0.45">
      <c r="A79" s="151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U79" s="115"/>
      <c r="V79" s="115"/>
    </row>
    <row r="80" spans="1:22" ht="16" customHeight="1" x14ac:dyDescent="0.45">
      <c r="A80" s="151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U80" s="115"/>
      <c r="V80" s="115"/>
    </row>
    <row r="81" spans="1:22" ht="16" customHeight="1" x14ac:dyDescent="0.45">
      <c r="A81" s="151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R81" s="115"/>
      <c r="S81" s="115"/>
      <c r="T81" s="115"/>
      <c r="U81" s="115"/>
      <c r="V81" s="115"/>
    </row>
    <row r="82" spans="1:22" s="140" customFormat="1" ht="16" customHeight="1" x14ac:dyDescent="0.4">
      <c r="A82" s="163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M82" s="139"/>
      <c r="N82" s="114"/>
      <c r="O82" s="114"/>
      <c r="U82" s="115"/>
      <c r="V82" s="115"/>
    </row>
    <row r="83" spans="1:22" s="141" customFormat="1" ht="16" customHeight="1" x14ac:dyDescent="0.4">
      <c r="A83" s="163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M83" s="139"/>
      <c r="N83" s="114"/>
      <c r="O83" s="114"/>
      <c r="U83" s="115"/>
      <c r="V83" s="115"/>
    </row>
    <row r="84" spans="1:22" s="140" customFormat="1" ht="16" customHeight="1" x14ac:dyDescent="0.4">
      <c r="A84" s="163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M84" s="139"/>
      <c r="N84" s="114"/>
      <c r="O84" s="114"/>
      <c r="U84" s="115"/>
      <c r="V84" s="115"/>
    </row>
    <row r="85" spans="1:22" ht="16" customHeight="1" x14ac:dyDescent="0.4">
      <c r="A85" s="163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">
      <c r="A86" s="162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U86" s="115"/>
      <c r="V86" s="115"/>
    </row>
    <row r="87" spans="1:22" ht="16" customHeight="1" x14ac:dyDescent="0.45">
      <c r="A87" s="151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U87" s="115"/>
      <c r="V87" s="115"/>
    </row>
    <row r="88" spans="1:22" ht="16" customHeight="1" x14ac:dyDescent="0.45">
      <c r="A88" s="151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U88" s="115"/>
      <c r="V88" s="115"/>
    </row>
    <row r="89" spans="1:22" ht="16" customHeight="1" thickBot="1" x14ac:dyDescent="0.5">
      <c r="A89" s="151"/>
      <c r="B89" s="157"/>
      <c r="C89" s="156"/>
      <c r="D89" s="155"/>
      <c r="E89" s="154"/>
      <c r="F89" s="153"/>
      <c r="G89" s="153"/>
      <c r="H89" s="153"/>
      <c r="I89" s="153"/>
      <c r="J89" s="153"/>
      <c r="K89" s="152"/>
      <c r="L89" s="147"/>
      <c r="U89" s="115"/>
      <c r="V89" s="115"/>
    </row>
    <row r="90" spans="1:22" ht="16" customHeight="1" x14ac:dyDescent="0.45">
      <c r="A90" s="151"/>
      <c r="B90" s="150"/>
      <c r="C90" s="150"/>
      <c r="D90" s="150"/>
      <c r="E90" s="150"/>
      <c r="F90" s="150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5">
      <c r="A91" s="151"/>
      <c r="B91" s="150"/>
      <c r="C91" s="150"/>
      <c r="D91" s="150"/>
      <c r="E91" s="150"/>
      <c r="F91" s="150"/>
      <c r="G91" s="153"/>
      <c r="H91" s="153"/>
      <c r="I91" s="153"/>
      <c r="J91" s="153"/>
      <c r="K91" s="152"/>
      <c r="L91" s="147"/>
      <c r="U91" s="115"/>
      <c r="V91" s="115"/>
    </row>
    <row r="92" spans="1:22" ht="14" x14ac:dyDescent="0.45">
      <c r="A92" s="151"/>
      <c r="B92" s="150"/>
      <c r="C92" s="150"/>
      <c r="D92" s="150"/>
      <c r="E92" s="150"/>
      <c r="F92" s="150"/>
      <c r="G92" s="150"/>
      <c r="H92" s="150"/>
      <c r="I92" s="150"/>
      <c r="J92" s="150"/>
      <c r="K92" s="149"/>
      <c r="L92" s="147"/>
      <c r="M92" s="114"/>
      <c r="O92" s="115"/>
      <c r="R92" s="115"/>
      <c r="S92" s="115"/>
      <c r="T92" s="115"/>
      <c r="U92" s="115"/>
      <c r="V92" s="115"/>
    </row>
    <row r="93" spans="1:22" ht="15" customHeight="1" x14ac:dyDescent="0.4">
      <c r="B93" s="143"/>
      <c r="C93" s="143"/>
      <c r="D93" s="143"/>
      <c r="E93" s="143"/>
      <c r="F93" s="144"/>
      <c r="G93" s="143"/>
      <c r="H93" s="143"/>
      <c r="I93" s="143"/>
      <c r="J93" s="143"/>
      <c r="K93" s="143"/>
      <c r="T93" s="115"/>
      <c r="U93" s="115"/>
      <c r="V93" s="115"/>
    </row>
    <row r="94" spans="1:22" ht="15" customHeight="1" x14ac:dyDescent="0.4">
      <c r="B94" s="143"/>
      <c r="C94" s="143"/>
      <c r="D94" s="143"/>
      <c r="E94" s="143"/>
      <c r="F94" s="143"/>
      <c r="G94" s="143"/>
      <c r="H94" s="143"/>
      <c r="I94" s="143"/>
      <c r="J94" s="143"/>
      <c r="K94" s="143"/>
    </row>
    <row r="95" spans="1:22" ht="15" customHeight="1" x14ac:dyDescent="0.4"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7"/>
      <c r="M95" s="115"/>
      <c r="N95" s="115"/>
      <c r="O95" s="115"/>
    </row>
    <row r="96" spans="1:22" x14ac:dyDescent="0.4">
      <c r="B96" s="143"/>
      <c r="C96" s="143"/>
      <c r="D96" s="144"/>
      <c r="E96" s="144"/>
      <c r="F96" s="143"/>
      <c r="G96" s="143"/>
      <c r="H96" s="143"/>
      <c r="I96" s="143"/>
      <c r="J96" s="143"/>
      <c r="K96" s="143"/>
      <c r="L96" s="147"/>
      <c r="M96" s="114"/>
      <c r="O96" s="115"/>
    </row>
    <row r="97" spans="2:15" x14ac:dyDescent="0.4">
      <c r="B97" s="143"/>
      <c r="C97" s="143"/>
      <c r="D97" s="148"/>
      <c r="E97" s="148"/>
      <c r="F97" s="143"/>
      <c r="G97" s="143"/>
      <c r="H97" s="143"/>
      <c r="I97" s="143"/>
      <c r="J97" s="143"/>
      <c r="K97" s="143"/>
      <c r="L97" s="147"/>
      <c r="M97" s="114"/>
      <c r="O97" s="115"/>
    </row>
    <row r="98" spans="2:15" x14ac:dyDescent="0.4">
      <c r="B98" s="143"/>
      <c r="C98" s="143"/>
      <c r="D98" s="146"/>
      <c r="E98" s="146"/>
      <c r="F98" s="143"/>
      <c r="G98" s="143"/>
      <c r="H98" s="143"/>
      <c r="I98" s="143"/>
      <c r="J98" s="143"/>
      <c r="K98" s="143"/>
      <c r="L98" s="147"/>
      <c r="M98" s="114"/>
      <c r="O98" s="115"/>
    </row>
    <row r="99" spans="2:15" x14ac:dyDescent="0.4">
      <c r="B99" s="143"/>
      <c r="C99" s="143"/>
      <c r="D99" s="146"/>
      <c r="E99" s="146"/>
      <c r="F99" s="143"/>
      <c r="G99" s="143"/>
      <c r="H99" s="143"/>
      <c r="I99" s="143"/>
      <c r="J99" s="143"/>
      <c r="K99" s="143"/>
      <c r="O99" s="115"/>
    </row>
    <row r="100" spans="2:15" x14ac:dyDescent="0.4">
      <c r="B100" s="143"/>
      <c r="C100" s="143"/>
      <c r="D100" s="145"/>
      <c r="E100" s="145"/>
      <c r="F100" s="144"/>
      <c r="G100" s="143"/>
      <c r="H100" s="143"/>
      <c r="I100" s="143"/>
      <c r="J100" s="143"/>
      <c r="K100" s="143"/>
      <c r="O100" s="115"/>
    </row>
    <row r="101" spans="2:15" x14ac:dyDescent="0.4">
      <c r="B101" s="143"/>
      <c r="C101" s="143"/>
      <c r="D101" s="143"/>
      <c r="E101" s="143"/>
      <c r="F101" s="144"/>
      <c r="G101" s="143"/>
      <c r="H101" s="143"/>
      <c r="I101" s="143"/>
      <c r="J101" s="143"/>
      <c r="K101" s="143"/>
      <c r="O101" s="115"/>
    </row>
    <row r="102" spans="2:15" x14ac:dyDescent="0.4">
      <c r="D102" s="114"/>
      <c r="E102" s="114"/>
      <c r="F102" s="115"/>
      <c r="M102" s="114"/>
      <c r="N102" s="139"/>
      <c r="O102" s="115"/>
    </row>
    <row r="103" spans="2:15" x14ac:dyDescent="0.4">
      <c r="B103" s="142"/>
      <c r="C103" s="142"/>
      <c r="D103" s="114"/>
      <c r="E103" s="114"/>
      <c r="F103" s="115"/>
      <c r="G103" s="142"/>
      <c r="H103" s="142"/>
      <c r="I103" s="142"/>
      <c r="J103" s="142"/>
      <c r="K103" s="142"/>
      <c r="M103" s="114"/>
      <c r="N103" s="139"/>
      <c r="O103" s="115"/>
    </row>
    <row r="104" spans="2:15" ht="15" x14ac:dyDescent="0.4">
      <c r="B104" s="141"/>
      <c r="C104" s="141"/>
      <c r="D104" s="114"/>
      <c r="E104" s="114"/>
      <c r="F104" s="115"/>
      <c r="G104" s="141"/>
      <c r="H104" s="141"/>
      <c r="I104" s="141"/>
      <c r="J104" s="141"/>
      <c r="K104" s="141"/>
      <c r="M104" s="114"/>
      <c r="N104" s="139"/>
      <c r="O104" s="115"/>
    </row>
    <row r="105" spans="2:15" x14ac:dyDescent="0.4">
      <c r="B105" s="140"/>
      <c r="C105" s="140"/>
      <c r="D105" s="114"/>
      <c r="E105" s="114"/>
      <c r="F105" s="115"/>
      <c r="G105" s="140"/>
      <c r="H105" s="140"/>
      <c r="I105" s="140"/>
      <c r="J105" s="140"/>
      <c r="K105" s="140"/>
      <c r="M105" s="114"/>
      <c r="N105" s="139"/>
      <c r="O105" s="115"/>
    </row>
    <row r="106" spans="2:15" x14ac:dyDescent="0.4">
      <c r="D106" s="114"/>
      <c r="E106" s="114"/>
      <c r="F106" s="115"/>
      <c r="M106" s="114"/>
      <c r="N106" s="139"/>
      <c r="O106" s="115"/>
    </row>
    <row r="107" spans="2:15" ht="15" customHeight="1" x14ac:dyDescent="0.4">
      <c r="D107" s="114"/>
      <c r="E107" s="114"/>
      <c r="F107" s="115"/>
      <c r="M107" s="114"/>
      <c r="N107" s="139"/>
      <c r="O107" s="115"/>
    </row>
    <row r="108" spans="2:15" x14ac:dyDescent="0.4">
      <c r="D108" s="114"/>
      <c r="E108" s="114"/>
      <c r="F108" s="115"/>
      <c r="M108" s="114"/>
      <c r="N108" s="139"/>
      <c r="O108" s="115"/>
    </row>
    <row r="109" spans="2:15" x14ac:dyDescent="0.4">
      <c r="D109" s="114"/>
      <c r="E109" s="114"/>
      <c r="F109" s="115"/>
      <c r="M109" s="114"/>
      <c r="O109" s="115"/>
    </row>
    <row r="110" spans="2:15" x14ac:dyDescent="0.4">
      <c r="D110" s="114"/>
      <c r="E110" s="114"/>
      <c r="F110" s="115"/>
      <c r="M110" s="114"/>
      <c r="O110" s="115"/>
    </row>
    <row r="111" spans="2:15" x14ac:dyDescent="0.4">
      <c r="M111" s="114"/>
      <c r="O111" s="115"/>
    </row>
    <row r="112" spans="2:15" x14ac:dyDescent="0.4">
      <c r="M112" s="114"/>
      <c r="O112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MATH116: D+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MATH116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1.3</v>
      </c>
      <c r="D5" s="153"/>
      <c r="E5" s="185" t="s">
        <v>128</v>
      </c>
      <c r="F5" s="187">
        <v>0.5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D+</v>
      </c>
      <c r="D6" s="153"/>
      <c r="E6" s="185" t="s">
        <v>125</v>
      </c>
      <c r="F6" s="184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0.65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0.4</v>
      </c>
      <c r="H15" s="175">
        <f t="shared" si="3"/>
        <v>0.22000000000000003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0.58750000000000013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45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45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45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45">
      <c r="A35" s="151"/>
      <c r="B35" s="161" t="s">
        <v>98</v>
      </c>
      <c r="C35" s="160"/>
      <c r="D35" s="159" t="s">
        <v>97</v>
      </c>
      <c r="E35" s="158">
        <v>0.4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5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4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4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4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4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4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45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45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45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5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4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4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5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4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4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4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4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4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45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45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45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45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4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4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4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4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4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4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45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45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45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5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4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4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5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4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4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4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4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4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45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45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45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5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4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4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4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4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45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45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45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45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4" x14ac:dyDescent="0.45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4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4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4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4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4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4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4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4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4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4">
      <c r="D107" s="114"/>
      <c r="E107" s="114"/>
      <c r="F107" s="115"/>
      <c r="M107" s="114"/>
      <c r="N107" s="139"/>
      <c r="O107" s="115"/>
    </row>
    <row r="108" spans="1:22" x14ac:dyDescent="0.4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5" x14ac:dyDescent="0.4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4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4">
      <c r="D111" s="114"/>
      <c r="E111" s="114"/>
      <c r="F111" s="115"/>
      <c r="M111" s="114"/>
      <c r="N111" s="139"/>
      <c r="O111" s="115"/>
    </row>
    <row r="112" spans="1:22" ht="15" customHeight="1" x14ac:dyDescent="0.4">
      <c r="D112" s="114"/>
      <c r="E112" s="114"/>
      <c r="F112" s="115"/>
      <c r="M112" s="114"/>
      <c r="N112" s="139"/>
      <c r="O112" s="115"/>
    </row>
    <row r="113" spans="4:15" x14ac:dyDescent="0.4">
      <c r="D113" s="114"/>
      <c r="E113" s="114"/>
      <c r="F113" s="115"/>
      <c r="M113" s="114"/>
      <c r="N113" s="139"/>
      <c r="O113" s="115"/>
    </row>
    <row r="114" spans="4:15" x14ac:dyDescent="0.4">
      <c r="D114" s="114"/>
      <c r="E114" s="114"/>
      <c r="F114" s="115"/>
      <c r="M114" s="114"/>
      <c r="O114" s="115"/>
    </row>
    <row r="115" spans="4:15" x14ac:dyDescent="0.4">
      <c r="D115" s="114"/>
      <c r="E115" s="114"/>
      <c r="F115" s="115"/>
      <c r="M115" s="114"/>
      <c r="O115" s="115"/>
    </row>
    <row r="116" spans="4:15" x14ac:dyDescent="0.4">
      <c r="M116" s="114"/>
      <c r="O116" s="115"/>
    </row>
    <row r="117" spans="4:15" x14ac:dyDescent="0.4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CHE102: A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CHE102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3.9</v>
      </c>
      <c r="D5" s="153"/>
      <c r="E5" s="185" t="s">
        <v>128</v>
      </c>
      <c r="F5" s="187">
        <v>0.5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A</v>
      </c>
      <c r="D6" s="153"/>
      <c r="E6" s="185" t="s">
        <v>125</v>
      </c>
      <c r="F6" s="184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98" t="s">
        <v>107</v>
      </c>
      <c r="C11" s="197">
        <v>0.1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9.0000000000000011E-2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96" t="s">
        <v>101</v>
      </c>
      <c r="C12" s="195">
        <v>0.1</v>
      </c>
      <c r="D12" s="150"/>
      <c r="E12" s="177" t="str">
        <f t="shared" si="0"/>
        <v>Homework</v>
      </c>
      <c r="F12" s="176">
        <f t="shared" si="1"/>
        <v>4</v>
      </c>
      <c r="G12" s="175">
        <f t="shared" si="2"/>
        <v>0.9</v>
      </c>
      <c r="H12" s="175">
        <f t="shared" si="3"/>
        <v>9.0000000000000011E-2</v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96" t="s">
        <v>99</v>
      </c>
      <c r="C13" s="195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96" t="s">
        <v>96</v>
      </c>
      <c r="C14" s="195">
        <v>0.2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0.18000000000000002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96" t="s">
        <v>98</v>
      </c>
      <c r="C15" s="195">
        <v>0.35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0.308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96"/>
      <c r="C16" s="195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96"/>
      <c r="C17" s="195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96"/>
      <c r="C18" s="195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96"/>
      <c r="C19" s="195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94"/>
      <c r="C20" s="193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11</v>
      </c>
      <c r="G21" s="172"/>
      <c r="H21" s="172">
        <f>IFERROR( SUM(H11:H20) / SUMIFS(C11:C20,H11:H20,"&gt;-1"),"")</f>
        <v>0.85550000000000015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101</v>
      </c>
      <c r="C31" s="160" t="s">
        <v>102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45">
      <c r="A32" s="151"/>
      <c r="B32" s="161" t="s">
        <v>101</v>
      </c>
      <c r="C32" s="160" t="s">
        <v>100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45">
      <c r="A33" s="151"/>
      <c r="B33" s="161" t="s">
        <v>99</v>
      </c>
      <c r="C33" s="160"/>
      <c r="D33" s="159" t="s">
        <v>97</v>
      </c>
      <c r="E33" s="158">
        <v>0.75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45">
      <c r="A34" s="151"/>
      <c r="B34" s="161" t="s">
        <v>98</v>
      </c>
      <c r="C34" s="160"/>
      <c r="D34" s="159" t="s">
        <v>97</v>
      </c>
      <c r="E34" s="158">
        <v>0.88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45">
      <c r="A35" s="151"/>
      <c r="B35" s="161" t="s">
        <v>96</v>
      </c>
      <c r="C35" s="160" t="s">
        <v>95</v>
      </c>
      <c r="D35" s="159" t="s">
        <v>94</v>
      </c>
      <c r="E35" s="158">
        <v>0.9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5">
      <c r="A36" s="151"/>
      <c r="B36" s="161"/>
      <c r="C36" s="160"/>
      <c r="D36" s="159"/>
      <c r="E36" s="158"/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4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4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4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4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4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45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45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45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5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4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4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5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4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4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4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4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4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45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45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45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45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4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4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4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4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4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4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45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45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45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5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4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4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5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4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4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4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4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4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45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45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45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5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4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4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4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4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45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45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45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45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4" x14ac:dyDescent="0.45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4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4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4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4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4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4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4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4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4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4">
      <c r="D107" s="114"/>
      <c r="E107" s="114"/>
      <c r="F107" s="115"/>
      <c r="M107" s="114"/>
      <c r="N107" s="139"/>
      <c r="O107" s="115"/>
    </row>
    <row r="108" spans="1:22" x14ac:dyDescent="0.4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5" x14ac:dyDescent="0.4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4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4">
      <c r="D111" s="114"/>
      <c r="E111" s="114"/>
      <c r="F111" s="115"/>
      <c r="M111" s="114"/>
      <c r="N111" s="139"/>
      <c r="O111" s="115"/>
    </row>
    <row r="112" spans="1:22" ht="15" customHeight="1" x14ac:dyDescent="0.4">
      <c r="D112" s="114"/>
      <c r="E112" s="114"/>
      <c r="F112" s="115"/>
      <c r="M112" s="114"/>
      <c r="N112" s="139"/>
      <c r="O112" s="115"/>
    </row>
    <row r="113" spans="4:15" x14ac:dyDescent="0.4">
      <c r="D113" s="114"/>
      <c r="E113" s="114"/>
      <c r="F113" s="115"/>
      <c r="M113" s="114"/>
      <c r="N113" s="139"/>
      <c r="O113" s="115"/>
    </row>
    <row r="114" spans="4:15" x14ac:dyDescent="0.4">
      <c r="D114" s="114"/>
      <c r="E114" s="114"/>
      <c r="F114" s="115"/>
      <c r="M114" s="114"/>
      <c r="O114" s="115"/>
    </row>
    <row r="115" spans="4:15" x14ac:dyDescent="0.4">
      <c r="D115" s="114"/>
      <c r="E115" s="114"/>
      <c r="F115" s="115"/>
      <c r="M115" s="114"/>
      <c r="O115" s="115"/>
    </row>
    <row r="116" spans="4:15" x14ac:dyDescent="0.4">
      <c r="M116" s="114"/>
      <c r="O116" s="115"/>
    </row>
    <row r="117" spans="4:15" x14ac:dyDescent="0.4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>
    <pageSetUpPr fitToPage="1"/>
  </sheetPr>
  <dimension ref="A1:V117"/>
  <sheetViews>
    <sheetView showGridLines="0" showRuler="0" topLeftCell="B1" zoomScale="71" zoomScaleNormal="120" workbookViewId="0">
      <selection activeCell="D13" sqref="D1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MSE121: A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MSE121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3.9</v>
      </c>
      <c r="D5" s="153"/>
      <c r="E5" s="185" t="s">
        <v>128</v>
      </c>
      <c r="F5" s="187">
        <v>0.5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A</v>
      </c>
      <c r="D6" s="153"/>
      <c r="E6" s="185" t="s">
        <v>125</v>
      </c>
      <c r="F6" s="199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45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45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45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45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5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4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4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4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4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4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45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45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45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5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4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4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5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4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4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4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4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4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45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45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45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45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4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4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4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4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4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4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45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45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45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5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4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4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5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4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4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4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4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4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45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45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45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5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4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4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4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4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45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45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45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45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4" x14ac:dyDescent="0.45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4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4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4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4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4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4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4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4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4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4">
      <c r="D107" s="114"/>
      <c r="E107" s="114"/>
      <c r="F107" s="115"/>
      <c r="M107" s="114"/>
      <c r="N107" s="139"/>
      <c r="O107" s="115"/>
    </row>
    <row r="108" spans="1:22" x14ac:dyDescent="0.4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5" x14ac:dyDescent="0.4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4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4">
      <c r="D111" s="114"/>
      <c r="E111" s="114"/>
      <c r="F111" s="115"/>
      <c r="M111" s="114"/>
      <c r="N111" s="139"/>
      <c r="O111" s="115"/>
    </row>
    <row r="112" spans="1:22" ht="15" customHeight="1" x14ac:dyDescent="0.4">
      <c r="D112" s="114"/>
      <c r="E112" s="114"/>
      <c r="F112" s="115"/>
      <c r="M112" s="114"/>
      <c r="N112" s="139"/>
      <c r="O112" s="115"/>
    </row>
    <row r="113" spans="4:15" x14ac:dyDescent="0.4">
      <c r="D113" s="114"/>
      <c r="E113" s="114"/>
      <c r="F113" s="115"/>
      <c r="M113" s="114"/>
      <c r="N113" s="139"/>
      <c r="O113" s="115"/>
    </row>
    <row r="114" spans="4:15" x14ac:dyDescent="0.4">
      <c r="D114" s="114"/>
      <c r="E114" s="114"/>
      <c r="F114" s="115"/>
      <c r="M114" s="114"/>
      <c r="O114" s="115"/>
    </row>
    <row r="115" spans="4:15" x14ac:dyDescent="0.4">
      <c r="D115" s="114"/>
      <c r="E115" s="114"/>
      <c r="F115" s="115"/>
      <c r="M115" s="114"/>
      <c r="O115" s="115"/>
    </row>
    <row r="116" spans="4:15" x14ac:dyDescent="0.4">
      <c r="M116" s="114"/>
      <c r="O116" s="115"/>
    </row>
    <row r="117" spans="4:15" x14ac:dyDescent="0.4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MSE100: A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MSE100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3.9</v>
      </c>
      <c r="D5" s="153"/>
      <c r="E5" s="185" t="s">
        <v>128</v>
      </c>
      <c r="F5" s="187">
        <v>0.75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A</v>
      </c>
      <c r="D6" s="153"/>
      <c r="E6" s="185" t="s">
        <v>125</v>
      </c>
      <c r="F6" s="184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2.9249999999999998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45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45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45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45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5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4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4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4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4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4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45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45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45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5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4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4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5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4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4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4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4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4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45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45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45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45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4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4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4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4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4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4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45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45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45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5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4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4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5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4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4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4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4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4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45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45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45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5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4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4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4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4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45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45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45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45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4" x14ac:dyDescent="0.45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4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4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4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4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4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4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4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4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4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4">
      <c r="D107" s="114"/>
      <c r="E107" s="114"/>
      <c r="F107" s="115"/>
      <c r="M107" s="114"/>
      <c r="N107" s="139"/>
      <c r="O107" s="115"/>
    </row>
    <row r="108" spans="1:22" x14ac:dyDescent="0.4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5" x14ac:dyDescent="0.4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4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4">
      <c r="D111" s="114"/>
      <c r="E111" s="114"/>
      <c r="F111" s="115"/>
      <c r="M111" s="114"/>
      <c r="N111" s="139"/>
      <c r="O111" s="115"/>
    </row>
    <row r="112" spans="1:22" ht="15" customHeight="1" x14ac:dyDescent="0.4">
      <c r="D112" s="114"/>
      <c r="E112" s="114"/>
      <c r="F112" s="115"/>
      <c r="M112" s="114"/>
      <c r="N112" s="139"/>
      <c r="O112" s="115"/>
    </row>
    <row r="113" spans="4:15" x14ac:dyDescent="0.4">
      <c r="D113" s="114"/>
      <c r="E113" s="114"/>
      <c r="F113" s="115"/>
      <c r="M113" s="114"/>
      <c r="N113" s="139"/>
      <c r="O113" s="115"/>
    </row>
    <row r="114" spans="4:15" x14ac:dyDescent="0.4">
      <c r="D114" s="114"/>
      <c r="E114" s="114"/>
      <c r="F114" s="115"/>
      <c r="M114" s="114"/>
      <c r="O114" s="115"/>
    </row>
    <row r="115" spans="4:15" x14ac:dyDescent="0.4">
      <c r="D115" s="114"/>
      <c r="E115" s="114"/>
      <c r="F115" s="115"/>
      <c r="M115" s="114"/>
      <c r="O115" s="115"/>
    </row>
    <row r="116" spans="4:15" x14ac:dyDescent="0.4">
      <c r="M116" s="114"/>
      <c r="O116" s="115"/>
    </row>
    <row r="117" spans="4:15" x14ac:dyDescent="0.4">
      <c r="M117" s="114"/>
      <c r="O117" s="115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>
    <pageSetUpPr fitToPage="1"/>
  </sheetPr>
  <dimension ref="A1:V117"/>
  <sheetViews>
    <sheetView showGridLines="0" showRuler="0" zoomScale="71" zoomScaleNormal="120" workbookViewId="0">
      <selection activeCell="D13" sqref="D13"/>
    </sheetView>
  </sheetViews>
  <sheetFormatPr defaultColWidth="8.8203125" defaultRowHeight="13.7" x14ac:dyDescent="0.4"/>
  <cols>
    <col min="1" max="1" width="5" style="114" customWidth="1"/>
    <col min="2" max="2" width="20.17578125" style="114" customWidth="1"/>
    <col min="3" max="3" width="27.17578125" style="114" customWidth="1"/>
    <col min="4" max="4" width="12.8203125" style="139" customWidth="1"/>
    <col min="5" max="5" width="23" style="139" customWidth="1"/>
    <col min="6" max="6" width="14.8203125" style="114" customWidth="1"/>
    <col min="7" max="7" width="12.8203125" style="114" customWidth="1"/>
    <col min="8" max="8" width="13.64453125" style="114" customWidth="1"/>
    <col min="9" max="9" width="7.64453125" style="114" customWidth="1"/>
    <col min="10" max="10" width="35.8203125" style="114" customWidth="1"/>
    <col min="11" max="11" width="6.3515625" style="114" customWidth="1"/>
    <col min="12" max="12" width="15" style="139" customWidth="1"/>
    <col min="13" max="13" width="11" style="139" customWidth="1"/>
    <col min="14" max="15" width="10.17578125" style="114" bestFit="1" customWidth="1"/>
    <col min="16" max="16" width="14.17578125" style="114" bestFit="1" customWidth="1"/>
    <col min="17" max="18" width="11.17578125" style="114" bestFit="1" customWidth="1"/>
    <col min="19" max="19" width="10.17578125" style="114" bestFit="1" customWidth="1"/>
    <col min="20" max="16384" width="8.8203125" style="114"/>
  </cols>
  <sheetData>
    <row r="1" spans="1:22" s="115" customFormat="1" ht="45.35" x14ac:dyDescent="0.4">
      <c r="A1" s="275" t="str">
        <f ca="1">IF(F4="","CLASS GPA TRACKER",F4&amp;": "&amp;C6)</f>
        <v>(Enter course code here): A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</row>
    <row r="2" spans="1:22" ht="20.350000000000001" x14ac:dyDescent="0.65">
      <c r="A2" s="276" t="s">
        <v>133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147"/>
      <c r="U2" s="115"/>
      <c r="V2" s="115"/>
    </row>
    <row r="3" spans="1:22" s="142" customFormat="1" ht="18" customHeight="1" x14ac:dyDescent="0.4">
      <c r="A3" s="163"/>
      <c r="B3" s="191"/>
      <c r="C3" s="191"/>
      <c r="D3" s="192"/>
      <c r="E3" s="192"/>
      <c r="F3" s="191"/>
      <c r="G3" s="191"/>
      <c r="H3" s="191"/>
      <c r="I3" s="191"/>
      <c r="J3" s="191"/>
      <c r="K3" s="190"/>
      <c r="L3" s="147"/>
      <c r="M3" s="147"/>
      <c r="N3" s="115"/>
    </row>
    <row r="4" spans="1:22" ht="16" customHeight="1" thickBot="1" x14ac:dyDescent="0.5">
      <c r="A4" s="151"/>
      <c r="B4" s="277" t="s">
        <v>132</v>
      </c>
      <c r="C4" s="277"/>
      <c r="D4" s="153"/>
      <c r="E4" s="189" t="s">
        <v>131</v>
      </c>
      <c r="F4" s="188" t="str" cm="1">
        <f t="array" aca="1" ref="F4" ca="1">MID(CELL("filename",A1),FIND("]",CELL("filename",A1))+1,255)</f>
        <v>(Enter course code here)</v>
      </c>
      <c r="G4" s="153"/>
      <c r="H4" s="278" t="s">
        <v>130</v>
      </c>
      <c r="I4" s="150"/>
      <c r="J4" s="180"/>
      <c r="K4" s="152"/>
      <c r="L4" s="147"/>
      <c r="R4" s="115"/>
      <c r="S4" s="115"/>
      <c r="T4" s="115"/>
      <c r="U4" s="115"/>
      <c r="V4" s="115"/>
    </row>
    <row r="5" spans="1:22" ht="16" customHeight="1" x14ac:dyDescent="0.45">
      <c r="A5" s="151"/>
      <c r="B5" s="170" t="s">
        <v>129</v>
      </c>
      <c r="C5" s="186">
        <f>IF(H21&gt;=[1]GPAScale!C6,[1]GPAScale!E6,  IF(H21&gt;=[1]GPAScale!C7,[1]GPAScale!E7,  IF(H21&gt;=[1]GPAScale!C8,[1]GPAScale!E8,  IF(H21&gt;=[1]GPAScale!C9,[1]GPAScale!E9,  IF(H21&gt;=[1]GPAScale!C10,[1]GPAScale!E10,  IF(H21&gt;=[1]GPAScale!C11,[1]GPAScale!E11,  IF(H21&gt;=[1]GPAScale!C12,[1]GPAScale!E12,  IF(H21&gt;=[1]GPAScale!C13,[1]GPAScale!E13,  IF(H21&gt;=[1]GPAScale!C14,[1]GPAScale!E14,  IF(H21&gt;=[1]GPAScale!C15,[1]GPAScale!E15,  IF(H21&gt;=[1]GPAScale!C16,[1]GPAScale!E16,  IF(H21&gt;=[1]GPAScale!C17,[1]GPAScale!E17,  [1]GPAScale!E18))))))))))))</f>
        <v>3.9</v>
      </c>
      <c r="D5" s="153"/>
      <c r="E5" s="185" t="s">
        <v>128</v>
      </c>
      <c r="F5" s="187">
        <v>0.5</v>
      </c>
      <c r="G5" s="153"/>
      <c r="H5" s="278"/>
      <c r="I5" s="150"/>
      <c r="J5" s="280" t="s">
        <v>127</v>
      </c>
      <c r="K5" s="152"/>
      <c r="L5" s="147"/>
      <c r="R5" s="115"/>
      <c r="S5" s="115"/>
      <c r="T5" s="115"/>
      <c r="U5" s="115"/>
      <c r="V5" s="115"/>
    </row>
    <row r="6" spans="1:22" ht="16" customHeight="1" thickBot="1" x14ac:dyDescent="0.5">
      <c r="A6" s="151"/>
      <c r="B6" s="170" t="s">
        <v>126</v>
      </c>
      <c r="C6" s="186" t="str">
        <f>IF(H21&gt;=[1]GPAScale!C6,[1]GPAScale!B6,  IF(H21&gt;=[1]GPAScale!C7,[1]GPAScale!B7,  IF(H21&gt;=[1]GPAScale!C8,[1]GPAScale!B8,  IF(H21&gt;=[1]GPAScale!C9,[1]GPAScale!B9,  IF(H21&gt;=[1]GPAScale!C10,[1]GPAScale!B10,  IF(H21&gt;=[1]GPAScale!C11,[1]GPAScale!B11,  IF(H21&gt;=[1]GPAScale!C12,[1]GPAScale!B12,  IF(H21&gt;=[1]GPAScale!C13,[1]GPAScale!B13,  IF(H21&gt;=[1]GPAScale!C14,[1]GPAScale!B14,  IF(H21&gt;=[1]GPAScale!C15,[1]GPAScale!B15,  IF(H21&gt;=[1]GPAScale!C16,[1]GPAScale!B16,  IF(H21&gt;=[1]GPAScale!C17,[1]GPAScale!B17,  [1]GPAScale!B18))))))))))))</f>
        <v>A</v>
      </c>
      <c r="D6" s="153"/>
      <c r="E6" s="185" t="s">
        <v>125</v>
      </c>
      <c r="F6" s="184">
        <v>1</v>
      </c>
      <c r="G6" s="153"/>
      <c r="H6" s="279"/>
      <c r="I6" s="150"/>
      <c r="J6" s="281"/>
      <c r="K6" s="152"/>
      <c r="L6" s="147"/>
      <c r="R6" s="115"/>
      <c r="S6" s="115"/>
      <c r="T6" s="115"/>
      <c r="U6" s="115"/>
      <c r="V6" s="115"/>
    </row>
    <row r="7" spans="1:22" ht="16" customHeight="1" thickBot="1" x14ac:dyDescent="0.5">
      <c r="A7" s="151"/>
      <c r="B7" s="170" t="s">
        <v>124</v>
      </c>
      <c r="C7" s="171">
        <f>C5*F5</f>
        <v>1.95</v>
      </c>
      <c r="D7" s="153"/>
      <c r="E7" s="153"/>
      <c r="F7" s="150"/>
      <c r="G7" s="153"/>
      <c r="H7" s="183" t="s">
        <v>123</v>
      </c>
      <c r="I7" s="150"/>
      <c r="J7" s="282"/>
      <c r="K7" s="152"/>
      <c r="L7" s="147"/>
      <c r="R7" s="115"/>
      <c r="S7" s="115"/>
      <c r="T7" s="115"/>
      <c r="U7" s="115"/>
      <c r="V7" s="115"/>
    </row>
    <row r="8" spans="1:22" ht="16" customHeight="1" x14ac:dyDescent="0.45">
      <c r="A8" s="151"/>
      <c r="B8" s="150"/>
      <c r="C8" s="150"/>
      <c r="D8" s="153"/>
      <c r="E8" s="153"/>
      <c r="F8" s="150"/>
      <c r="G8" s="153"/>
      <c r="H8" s="150"/>
      <c r="I8" s="150"/>
      <c r="J8" s="180"/>
      <c r="K8" s="152"/>
      <c r="L8" s="147"/>
      <c r="R8" s="115"/>
      <c r="S8" s="115"/>
      <c r="T8" s="115"/>
      <c r="U8" s="115"/>
      <c r="V8" s="115"/>
    </row>
    <row r="9" spans="1:22" ht="15" customHeight="1" x14ac:dyDescent="0.45">
      <c r="A9" s="151"/>
      <c r="B9" s="277" t="s">
        <v>122</v>
      </c>
      <c r="C9" s="277"/>
      <c r="D9" s="150"/>
      <c r="E9" s="277" t="s">
        <v>121</v>
      </c>
      <c r="F9" s="277"/>
      <c r="G9" s="277"/>
      <c r="H9" s="277"/>
      <c r="I9" s="153"/>
      <c r="J9" s="180"/>
      <c r="K9" s="149"/>
      <c r="L9" s="147"/>
      <c r="T9" s="115"/>
      <c r="U9" s="115"/>
      <c r="V9" s="115"/>
    </row>
    <row r="10" spans="1:22" ht="32" customHeight="1" thickBot="1" x14ac:dyDescent="0.5">
      <c r="A10" s="151"/>
      <c r="B10" s="169" t="s">
        <v>114</v>
      </c>
      <c r="C10" s="182" t="s">
        <v>120</v>
      </c>
      <c r="D10" s="150"/>
      <c r="E10" s="169" t="s">
        <v>114</v>
      </c>
      <c r="F10" s="182" t="s">
        <v>119</v>
      </c>
      <c r="G10" s="168" t="s">
        <v>118</v>
      </c>
      <c r="H10" s="168" t="s">
        <v>117</v>
      </c>
      <c r="I10" s="153"/>
      <c r="J10" s="180"/>
      <c r="K10" s="149"/>
      <c r="L10" s="147"/>
      <c r="T10" s="115"/>
      <c r="U10" s="115"/>
      <c r="V10" s="115"/>
    </row>
    <row r="11" spans="1:22" s="142" customFormat="1" ht="16" customHeight="1" x14ac:dyDescent="0.4">
      <c r="A11" s="163"/>
      <c r="B11" s="181" t="s">
        <v>107</v>
      </c>
      <c r="C11" s="164">
        <v>0.05</v>
      </c>
      <c r="D11" s="150"/>
      <c r="E11" s="177" t="str">
        <f t="shared" ref="E11:E20" si="0">IF(B11="","",B11)</f>
        <v>Class Exercises</v>
      </c>
      <c r="F11" s="176">
        <f t="shared" ref="F11:F20" si="1">IF( IF(E11&lt;&gt;"",COUNTIF($B$25:$B$94,E11),"") = 0,"", IF(E11&lt;&gt;"",COUNTIF($B$25:$B$94,E11),""))</f>
        <v>4</v>
      </c>
      <c r="G11" s="175">
        <f t="shared" ref="G11:G20" si="2">IFERROR( IF(F11&lt;&gt;"",AVERAGEIFS($E$25:$E$94,$B$25:$B$94, E11),""),"")</f>
        <v>0.9</v>
      </c>
      <c r="H11" s="175">
        <f t="shared" ref="H11:H20" si="3">IFERROR(G11*C11,"")</f>
        <v>4.5000000000000005E-2</v>
      </c>
      <c r="I11" s="153"/>
      <c r="J11" s="180"/>
      <c r="K11" s="152"/>
      <c r="L11" s="114"/>
    </row>
    <row r="12" spans="1:22" s="115" customFormat="1" ht="15" customHeight="1" x14ac:dyDescent="0.4">
      <c r="A12" s="163"/>
      <c r="B12" s="179" t="s">
        <v>101</v>
      </c>
      <c r="C12" s="158">
        <v>0.05</v>
      </c>
      <c r="D12" s="150"/>
      <c r="E12" s="177" t="str">
        <f t="shared" si="0"/>
        <v>Homework</v>
      </c>
      <c r="F12" s="176">
        <f t="shared" si="1"/>
        <v>5</v>
      </c>
      <c r="G12" s="175">
        <f t="shared" si="2"/>
        <v>0.9</v>
      </c>
      <c r="H12" s="175">
        <f t="shared" si="3"/>
        <v>4.5000000000000005E-2</v>
      </c>
      <c r="I12" s="153"/>
      <c r="J12" s="180"/>
      <c r="K12" s="152"/>
      <c r="L12" s="114"/>
    </row>
    <row r="13" spans="1:22" s="115" customFormat="1" ht="16" customHeight="1" x14ac:dyDescent="0.4">
      <c r="A13" s="163"/>
      <c r="B13" s="179" t="s">
        <v>99</v>
      </c>
      <c r="C13" s="158">
        <v>0.25</v>
      </c>
      <c r="D13" s="150"/>
      <c r="E13" s="177" t="str">
        <f t="shared" si="0"/>
        <v>Mid Term</v>
      </c>
      <c r="F13" s="176">
        <f t="shared" si="1"/>
        <v>1</v>
      </c>
      <c r="G13" s="175">
        <f t="shared" si="2"/>
        <v>0.75</v>
      </c>
      <c r="H13" s="175">
        <f t="shared" si="3"/>
        <v>0.1875</v>
      </c>
      <c r="I13" s="153"/>
      <c r="J13" s="180"/>
      <c r="K13" s="152"/>
      <c r="L13" s="114"/>
      <c r="M13" s="114"/>
    </row>
    <row r="14" spans="1:22" s="115" customFormat="1" ht="16" customHeight="1" x14ac:dyDescent="0.4">
      <c r="A14" s="163"/>
      <c r="B14" s="179" t="s">
        <v>96</v>
      </c>
      <c r="C14" s="158">
        <v>0.1</v>
      </c>
      <c r="D14" s="150"/>
      <c r="E14" s="177" t="str">
        <f t="shared" si="0"/>
        <v>Projects</v>
      </c>
      <c r="F14" s="176">
        <f t="shared" si="1"/>
        <v>1</v>
      </c>
      <c r="G14" s="175">
        <f t="shared" si="2"/>
        <v>0.9</v>
      </c>
      <c r="H14" s="175">
        <f t="shared" si="3"/>
        <v>9.0000000000000011E-2</v>
      </c>
      <c r="I14" s="153"/>
      <c r="J14" s="180"/>
      <c r="K14" s="152"/>
      <c r="L14" s="114"/>
      <c r="M14" s="114"/>
    </row>
    <row r="15" spans="1:22" s="115" customFormat="1" ht="16" customHeight="1" x14ac:dyDescent="0.4">
      <c r="A15" s="163"/>
      <c r="B15" s="179" t="s">
        <v>98</v>
      </c>
      <c r="C15" s="158">
        <v>0.55000000000000004</v>
      </c>
      <c r="D15" s="150"/>
      <c r="E15" s="177" t="str">
        <f t="shared" si="0"/>
        <v>Final Exam</v>
      </c>
      <c r="F15" s="176">
        <f t="shared" si="1"/>
        <v>1</v>
      </c>
      <c r="G15" s="175">
        <f t="shared" si="2"/>
        <v>0.88</v>
      </c>
      <c r="H15" s="175">
        <f t="shared" si="3"/>
        <v>0.48400000000000004</v>
      </c>
      <c r="I15" s="153"/>
      <c r="J15" s="180"/>
      <c r="K15" s="152"/>
      <c r="L15" s="139"/>
      <c r="M15" s="139"/>
    </row>
    <row r="16" spans="1:22" s="115" customFormat="1" ht="16" customHeight="1" x14ac:dyDescent="0.4">
      <c r="A16" s="163"/>
      <c r="B16" s="179"/>
      <c r="C16" s="158">
        <v>0</v>
      </c>
      <c r="D16" s="150"/>
      <c r="E16" s="177" t="str">
        <f t="shared" si="0"/>
        <v/>
      </c>
      <c r="F16" s="176" t="str">
        <f t="shared" si="1"/>
        <v/>
      </c>
      <c r="G16" s="175" t="str">
        <f t="shared" si="2"/>
        <v/>
      </c>
      <c r="H16" s="175" t="str">
        <f t="shared" si="3"/>
        <v/>
      </c>
      <c r="I16" s="153"/>
      <c r="J16" s="153"/>
      <c r="K16" s="152"/>
      <c r="L16" s="147"/>
      <c r="M16" s="139"/>
    </row>
    <row r="17" spans="1:22" s="115" customFormat="1" ht="16" customHeight="1" x14ac:dyDescent="0.4">
      <c r="A17" s="163"/>
      <c r="B17" s="179"/>
      <c r="C17" s="158">
        <v>0</v>
      </c>
      <c r="D17" s="150"/>
      <c r="E17" s="177" t="str">
        <f t="shared" si="0"/>
        <v/>
      </c>
      <c r="F17" s="176" t="str">
        <f t="shared" si="1"/>
        <v/>
      </c>
      <c r="G17" s="175" t="str">
        <f t="shared" si="2"/>
        <v/>
      </c>
      <c r="H17" s="175" t="str">
        <f t="shared" si="3"/>
        <v/>
      </c>
      <c r="I17" s="153"/>
      <c r="J17" s="153"/>
      <c r="K17" s="152"/>
      <c r="L17" s="147"/>
      <c r="M17" s="139"/>
    </row>
    <row r="18" spans="1:22" s="115" customFormat="1" ht="16" customHeight="1" x14ac:dyDescent="0.4">
      <c r="A18" s="163"/>
      <c r="B18" s="179"/>
      <c r="C18" s="158">
        <v>0</v>
      </c>
      <c r="D18" s="150"/>
      <c r="E18" s="177" t="str">
        <f t="shared" si="0"/>
        <v/>
      </c>
      <c r="F18" s="176" t="str">
        <f t="shared" si="1"/>
        <v/>
      </c>
      <c r="G18" s="175" t="str">
        <f t="shared" si="2"/>
        <v/>
      </c>
      <c r="H18" s="175" t="str">
        <f t="shared" si="3"/>
        <v/>
      </c>
      <c r="I18" s="153"/>
      <c r="J18" s="153"/>
      <c r="K18" s="152"/>
      <c r="L18" s="147"/>
      <c r="M18" s="139"/>
    </row>
    <row r="19" spans="1:22" s="115" customFormat="1" ht="16" customHeight="1" x14ac:dyDescent="0.4">
      <c r="A19" s="163"/>
      <c r="B19" s="179"/>
      <c r="C19" s="158">
        <v>0</v>
      </c>
      <c r="D19" s="150"/>
      <c r="E19" s="177" t="str">
        <f t="shared" si="0"/>
        <v/>
      </c>
      <c r="F19" s="176" t="str">
        <f t="shared" si="1"/>
        <v/>
      </c>
      <c r="G19" s="175" t="str">
        <f t="shared" si="2"/>
        <v/>
      </c>
      <c r="H19" s="175" t="str">
        <f t="shared" si="3"/>
        <v/>
      </c>
      <c r="I19" s="153"/>
      <c r="J19" s="153"/>
      <c r="K19" s="152"/>
      <c r="L19" s="147"/>
      <c r="M19" s="139"/>
    </row>
    <row r="20" spans="1:22" s="115" customFormat="1" ht="16" customHeight="1" thickBot="1" x14ac:dyDescent="0.45">
      <c r="A20" s="163"/>
      <c r="B20" s="178"/>
      <c r="C20" s="154">
        <v>0</v>
      </c>
      <c r="D20" s="150"/>
      <c r="E20" s="177" t="str">
        <f t="shared" si="0"/>
        <v/>
      </c>
      <c r="F20" s="176" t="str">
        <f t="shared" si="1"/>
        <v/>
      </c>
      <c r="G20" s="175" t="str">
        <f t="shared" si="2"/>
        <v/>
      </c>
      <c r="H20" s="175" t="str">
        <f t="shared" si="3"/>
        <v/>
      </c>
      <c r="I20" s="153"/>
      <c r="J20" s="153"/>
      <c r="K20" s="152"/>
      <c r="L20" s="147"/>
      <c r="M20" s="139"/>
    </row>
    <row r="21" spans="1:22" s="115" customFormat="1" ht="16" customHeight="1" x14ac:dyDescent="0.4">
      <c r="A21" s="163"/>
      <c r="B21" s="174"/>
      <c r="C21" s="172">
        <f>SUM(C11:C20)</f>
        <v>1</v>
      </c>
      <c r="D21" s="150"/>
      <c r="E21" s="174"/>
      <c r="F21" s="173">
        <f>SUM(F11:F20)</f>
        <v>12</v>
      </c>
      <c r="G21" s="172"/>
      <c r="H21" s="172">
        <f>IFERROR( SUM(H11:H20) / SUMIFS(C11:C20,H11:H20,"&gt;-1"),"")</f>
        <v>0.85150000000000015</v>
      </c>
      <c r="I21" s="171" t="s">
        <v>116</v>
      </c>
      <c r="J21" s="153"/>
      <c r="K21" s="152"/>
      <c r="L21" s="147"/>
      <c r="M21" s="139"/>
    </row>
    <row r="22" spans="1:22" s="142" customFormat="1" ht="16" customHeight="1" x14ac:dyDescent="0.4">
      <c r="A22" s="163"/>
      <c r="B22" s="150"/>
      <c r="C22" s="150"/>
      <c r="D22" s="150"/>
      <c r="E22" s="150"/>
      <c r="F22" s="150"/>
      <c r="G22" s="153"/>
      <c r="H22" s="153"/>
      <c r="I22" s="153"/>
      <c r="J22" s="153"/>
      <c r="K22" s="152"/>
      <c r="L22" s="147"/>
      <c r="M22" s="139"/>
      <c r="N22" s="114"/>
      <c r="O22" s="114"/>
      <c r="U22" s="115"/>
      <c r="V22" s="115"/>
    </row>
    <row r="23" spans="1:22" s="142" customFormat="1" ht="16" customHeight="1" x14ac:dyDescent="0.4">
      <c r="A23" s="163"/>
      <c r="B23" s="274" t="s">
        <v>115</v>
      </c>
      <c r="C23" s="274"/>
      <c r="D23" s="274"/>
      <c r="E23" s="274"/>
      <c r="F23" s="150"/>
      <c r="G23" s="153"/>
      <c r="H23" s="153"/>
      <c r="I23" s="153"/>
      <c r="J23" s="153"/>
      <c r="K23" s="152"/>
      <c r="L23" s="147"/>
      <c r="M23" s="139"/>
      <c r="U23" s="115"/>
      <c r="V23" s="115"/>
    </row>
    <row r="24" spans="1:22" s="141" customFormat="1" ht="32" customHeight="1" thickBot="1" x14ac:dyDescent="0.45">
      <c r="A24" s="163"/>
      <c r="B24" s="169" t="s">
        <v>114</v>
      </c>
      <c r="C24" s="169" t="s">
        <v>113</v>
      </c>
      <c r="D24" s="168" t="s">
        <v>112</v>
      </c>
      <c r="E24" s="168" t="s">
        <v>111</v>
      </c>
      <c r="F24" s="153"/>
      <c r="G24" s="153"/>
      <c r="H24" s="153"/>
      <c r="I24" s="153"/>
      <c r="J24" s="153"/>
      <c r="K24" s="152"/>
      <c r="L24" s="147"/>
      <c r="M24" s="139"/>
      <c r="U24" s="115"/>
      <c r="V24" s="115"/>
    </row>
    <row r="25" spans="1:22" s="140" customFormat="1" ht="16" customHeight="1" x14ac:dyDescent="0.4">
      <c r="A25" s="163"/>
      <c r="B25" s="167" t="s">
        <v>107</v>
      </c>
      <c r="C25" s="166" t="s">
        <v>110</v>
      </c>
      <c r="D25" s="165" t="s">
        <v>94</v>
      </c>
      <c r="E25" s="164">
        <v>0.9</v>
      </c>
      <c r="F25" s="153"/>
      <c r="G25" s="153"/>
      <c r="H25" s="153"/>
      <c r="I25" s="153"/>
      <c r="J25" s="153"/>
      <c r="K25" s="152"/>
      <c r="L25" s="147"/>
      <c r="M25" s="139"/>
      <c r="U25" s="115"/>
      <c r="V25" s="115"/>
    </row>
    <row r="26" spans="1:22" s="141" customFormat="1" ht="16" customHeight="1" x14ac:dyDescent="0.4">
      <c r="A26" s="163"/>
      <c r="B26" s="161" t="s">
        <v>107</v>
      </c>
      <c r="C26" s="160" t="s">
        <v>109</v>
      </c>
      <c r="D26" s="159" t="s">
        <v>94</v>
      </c>
      <c r="E26" s="158">
        <v>0.9</v>
      </c>
      <c r="F26" s="153"/>
      <c r="G26" s="153"/>
      <c r="H26" s="153"/>
      <c r="I26" s="153"/>
      <c r="J26" s="153"/>
      <c r="K26" s="152"/>
      <c r="L26" s="147"/>
      <c r="M26" s="139"/>
      <c r="U26" s="115"/>
      <c r="V26" s="115"/>
    </row>
    <row r="27" spans="1:22" s="140" customFormat="1" ht="16" customHeight="1" x14ac:dyDescent="0.4">
      <c r="A27" s="163"/>
      <c r="B27" s="161" t="s">
        <v>107</v>
      </c>
      <c r="C27" s="160" t="s">
        <v>108</v>
      </c>
      <c r="D27" s="159" t="s">
        <v>94</v>
      </c>
      <c r="E27" s="158">
        <v>0.9</v>
      </c>
      <c r="F27" s="153"/>
      <c r="G27" s="153"/>
      <c r="H27" s="153"/>
      <c r="I27" s="153"/>
      <c r="J27" s="153"/>
      <c r="K27" s="152"/>
      <c r="L27" s="147"/>
      <c r="M27" s="139"/>
      <c r="U27" s="115"/>
      <c r="V27" s="115"/>
    </row>
    <row r="28" spans="1:22" ht="16" customHeight="1" x14ac:dyDescent="0.4">
      <c r="A28" s="163"/>
      <c r="B28" s="161" t="s">
        <v>107</v>
      </c>
      <c r="C28" s="160" t="s">
        <v>106</v>
      </c>
      <c r="D28" s="159" t="s">
        <v>94</v>
      </c>
      <c r="E28" s="158">
        <v>0.9</v>
      </c>
      <c r="F28" s="153"/>
      <c r="G28" s="153"/>
      <c r="H28" s="153"/>
      <c r="I28" s="153"/>
      <c r="J28" s="153"/>
      <c r="K28" s="152"/>
      <c r="L28" s="147"/>
      <c r="U28" s="115"/>
      <c r="V28" s="115"/>
    </row>
    <row r="29" spans="1:22" ht="16" customHeight="1" x14ac:dyDescent="0.4">
      <c r="A29" s="162"/>
      <c r="B29" s="161" t="s">
        <v>101</v>
      </c>
      <c r="C29" s="160" t="s">
        <v>105</v>
      </c>
      <c r="D29" s="159" t="s">
        <v>94</v>
      </c>
      <c r="E29" s="158">
        <v>0.9</v>
      </c>
      <c r="F29" s="153"/>
      <c r="G29" s="153"/>
      <c r="H29" s="153"/>
      <c r="I29" s="153"/>
      <c r="J29" s="153"/>
      <c r="K29" s="152"/>
      <c r="L29" s="147"/>
      <c r="U29" s="115"/>
      <c r="V29" s="115"/>
    </row>
    <row r="30" spans="1:22" ht="16" customHeight="1" x14ac:dyDescent="0.45">
      <c r="A30" s="151"/>
      <c r="B30" s="161" t="s">
        <v>101</v>
      </c>
      <c r="C30" s="160" t="s">
        <v>104</v>
      </c>
      <c r="D30" s="159" t="s">
        <v>94</v>
      </c>
      <c r="E30" s="158">
        <v>0.9</v>
      </c>
      <c r="F30" s="153"/>
      <c r="G30" s="153"/>
      <c r="H30" s="153"/>
      <c r="I30" s="153"/>
      <c r="J30" s="153"/>
      <c r="K30" s="152"/>
      <c r="L30" s="147"/>
      <c r="U30" s="115"/>
      <c r="V30" s="115"/>
    </row>
    <row r="31" spans="1:22" ht="16" customHeight="1" x14ac:dyDescent="0.45">
      <c r="A31" s="151"/>
      <c r="B31" s="161" t="s">
        <v>101</v>
      </c>
      <c r="C31" s="160" t="s">
        <v>103</v>
      </c>
      <c r="D31" s="159" t="s">
        <v>94</v>
      </c>
      <c r="E31" s="158">
        <v>0.9</v>
      </c>
      <c r="F31" s="153"/>
      <c r="G31" s="153"/>
      <c r="H31" s="153"/>
      <c r="I31" s="153"/>
      <c r="J31" s="153"/>
      <c r="K31" s="152"/>
      <c r="L31" s="147"/>
      <c r="U31" s="115"/>
      <c r="V31" s="115"/>
    </row>
    <row r="32" spans="1:22" ht="16" customHeight="1" x14ac:dyDescent="0.45">
      <c r="A32" s="151"/>
      <c r="B32" s="161" t="s">
        <v>101</v>
      </c>
      <c r="C32" s="160" t="s">
        <v>102</v>
      </c>
      <c r="D32" s="159" t="s">
        <v>94</v>
      </c>
      <c r="E32" s="158">
        <v>0.9</v>
      </c>
      <c r="F32" s="153"/>
      <c r="G32" s="153"/>
      <c r="H32" s="153"/>
      <c r="I32" s="153"/>
      <c r="J32" s="153"/>
      <c r="K32" s="152"/>
      <c r="L32" s="147"/>
      <c r="U32" s="115"/>
      <c r="V32" s="115"/>
    </row>
    <row r="33" spans="1:22" ht="16" customHeight="1" x14ac:dyDescent="0.45">
      <c r="A33" s="151"/>
      <c r="B33" s="161" t="s">
        <v>101</v>
      </c>
      <c r="C33" s="160" t="s">
        <v>100</v>
      </c>
      <c r="D33" s="159" t="s">
        <v>94</v>
      </c>
      <c r="E33" s="158">
        <v>0.9</v>
      </c>
      <c r="F33" s="153"/>
      <c r="G33" s="153"/>
      <c r="H33" s="153"/>
      <c r="I33" s="153"/>
      <c r="J33" s="153"/>
      <c r="K33" s="152"/>
      <c r="L33" s="147"/>
      <c r="U33" s="115"/>
      <c r="V33" s="115"/>
    </row>
    <row r="34" spans="1:22" ht="16" customHeight="1" x14ac:dyDescent="0.45">
      <c r="A34" s="151"/>
      <c r="B34" s="161" t="s">
        <v>99</v>
      </c>
      <c r="C34" s="160"/>
      <c r="D34" s="159" t="s">
        <v>97</v>
      </c>
      <c r="E34" s="158">
        <v>0.75</v>
      </c>
      <c r="F34" s="153"/>
      <c r="G34" s="153"/>
      <c r="H34" s="153"/>
      <c r="I34" s="153"/>
      <c r="J34" s="153"/>
      <c r="K34" s="152"/>
      <c r="L34" s="147"/>
      <c r="U34" s="115"/>
      <c r="V34" s="115"/>
    </row>
    <row r="35" spans="1:22" ht="16" customHeight="1" x14ac:dyDescent="0.45">
      <c r="A35" s="151"/>
      <c r="B35" s="161" t="s">
        <v>98</v>
      </c>
      <c r="C35" s="160"/>
      <c r="D35" s="159" t="s">
        <v>97</v>
      </c>
      <c r="E35" s="158">
        <v>0.88</v>
      </c>
      <c r="F35" s="153"/>
      <c r="G35" s="153"/>
      <c r="H35" s="153"/>
      <c r="I35" s="153"/>
      <c r="J35" s="153"/>
      <c r="K35" s="152"/>
      <c r="L35" s="147"/>
      <c r="U35" s="115"/>
      <c r="V35" s="115"/>
    </row>
    <row r="36" spans="1:22" ht="16" customHeight="1" x14ac:dyDescent="0.45">
      <c r="A36" s="151"/>
      <c r="B36" s="161" t="s">
        <v>96</v>
      </c>
      <c r="C36" s="160" t="s">
        <v>95</v>
      </c>
      <c r="D36" s="159" t="s">
        <v>94</v>
      </c>
      <c r="E36" s="158">
        <v>0.9</v>
      </c>
      <c r="F36" s="153"/>
      <c r="G36" s="153"/>
      <c r="H36" s="153"/>
      <c r="I36" s="153"/>
      <c r="J36" s="153"/>
      <c r="K36" s="152"/>
      <c r="L36" s="147"/>
      <c r="R36" s="115"/>
      <c r="S36" s="115"/>
      <c r="T36" s="115"/>
      <c r="U36" s="115"/>
      <c r="V36" s="115"/>
    </row>
    <row r="37" spans="1:22" s="140" customFormat="1" ht="16" customHeight="1" x14ac:dyDescent="0.4">
      <c r="A37" s="163"/>
      <c r="B37" s="161"/>
      <c r="C37" s="160"/>
      <c r="D37" s="159"/>
      <c r="E37" s="158"/>
      <c r="F37" s="153"/>
      <c r="G37" s="153"/>
      <c r="H37" s="153"/>
      <c r="I37" s="153"/>
      <c r="J37" s="153"/>
      <c r="K37" s="152"/>
      <c r="L37" s="147"/>
      <c r="M37" s="139"/>
      <c r="N37" s="114"/>
      <c r="O37" s="114"/>
      <c r="U37" s="115"/>
      <c r="V37" s="115"/>
    </row>
    <row r="38" spans="1:22" s="141" customFormat="1" ht="16" customHeight="1" x14ac:dyDescent="0.4">
      <c r="A38" s="163"/>
      <c r="B38" s="161"/>
      <c r="C38" s="160"/>
      <c r="D38" s="159"/>
      <c r="E38" s="158"/>
      <c r="F38" s="153"/>
      <c r="G38" s="153"/>
      <c r="H38" s="153"/>
      <c r="I38" s="153"/>
      <c r="J38" s="153"/>
      <c r="K38" s="152"/>
      <c r="L38" s="147"/>
      <c r="M38" s="139"/>
      <c r="N38" s="114"/>
      <c r="O38" s="114"/>
      <c r="U38" s="115"/>
      <c r="V38" s="115"/>
    </row>
    <row r="39" spans="1:22" s="140" customFormat="1" ht="16" customHeight="1" x14ac:dyDescent="0.4">
      <c r="A39" s="163"/>
      <c r="B39" s="161"/>
      <c r="C39" s="160"/>
      <c r="D39" s="159"/>
      <c r="E39" s="158"/>
      <c r="F39" s="153"/>
      <c r="G39" s="153"/>
      <c r="H39" s="153"/>
      <c r="I39" s="153"/>
      <c r="J39" s="153"/>
      <c r="K39" s="152"/>
      <c r="L39" s="147"/>
      <c r="M39" s="139"/>
      <c r="N39" s="114"/>
      <c r="O39" s="114"/>
      <c r="U39" s="115"/>
      <c r="V39" s="115"/>
    </row>
    <row r="40" spans="1:22" ht="16" customHeight="1" x14ac:dyDescent="0.4">
      <c r="A40" s="163"/>
      <c r="B40" s="161"/>
      <c r="C40" s="160"/>
      <c r="D40" s="159"/>
      <c r="E40" s="158"/>
      <c r="F40" s="153"/>
      <c r="G40" s="153"/>
      <c r="H40" s="153"/>
      <c r="I40" s="153"/>
      <c r="J40" s="153"/>
      <c r="K40" s="152"/>
      <c r="L40" s="147"/>
      <c r="U40" s="115"/>
      <c r="V40" s="115"/>
    </row>
    <row r="41" spans="1:22" ht="16" customHeight="1" x14ac:dyDescent="0.4">
      <c r="A41" s="162"/>
      <c r="B41" s="161"/>
      <c r="C41" s="160"/>
      <c r="D41" s="159"/>
      <c r="E41" s="158"/>
      <c r="F41" s="153"/>
      <c r="G41" s="153"/>
      <c r="H41" s="153"/>
      <c r="I41" s="153"/>
      <c r="J41" s="153"/>
      <c r="K41" s="152"/>
      <c r="L41" s="147"/>
      <c r="U41" s="115"/>
      <c r="V41" s="115"/>
    </row>
    <row r="42" spans="1:22" ht="16" customHeight="1" x14ac:dyDescent="0.45">
      <c r="A42" s="151"/>
      <c r="B42" s="161"/>
      <c r="C42" s="160"/>
      <c r="D42" s="159"/>
      <c r="E42" s="158"/>
      <c r="F42" s="153"/>
      <c r="G42" s="153"/>
      <c r="H42" s="153"/>
      <c r="I42" s="153"/>
      <c r="J42" s="153"/>
      <c r="K42" s="152"/>
      <c r="L42" s="147"/>
      <c r="U42" s="115"/>
      <c r="V42" s="115"/>
    </row>
    <row r="43" spans="1:22" ht="16" customHeight="1" x14ac:dyDescent="0.45">
      <c r="A43" s="151"/>
      <c r="B43" s="161"/>
      <c r="C43" s="160"/>
      <c r="D43" s="159"/>
      <c r="E43" s="158"/>
      <c r="F43" s="153"/>
      <c r="G43" s="153"/>
      <c r="H43" s="153"/>
      <c r="I43" s="153"/>
      <c r="J43" s="153"/>
      <c r="K43" s="152"/>
      <c r="L43" s="147"/>
      <c r="U43" s="115"/>
      <c r="V43" s="115"/>
    </row>
    <row r="44" spans="1:22" ht="16" customHeight="1" x14ac:dyDescent="0.45">
      <c r="A44" s="151"/>
      <c r="B44" s="161"/>
      <c r="C44" s="160"/>
      <c r="D44" s="159"/>
      <c r="E44" s="158"/>
      <c r="F44" s="153"/>
      <c r="G44" s="153"/>
      <c r="H44" s="153"/>
      <c r="I44" s="153"/>
      <c r="J44" s="153"/>
      <c r="K44" s="152"/>
      <c r="L44" s="147"/>
      <c r="U44" s="115"/>
      <c r="V44" s="115"/>
    </row>
    <row r="45" spans="1:22" ht="16" customHeight="1" x14ac:dyDescent="0.45">
      <c r="A45" s="151"/>
      <c r="B45" s="161"/>
      <c r="C45" s="160"/>
      <c r="D45" s="159"/>
      <c r="E45" s="158"/>
      <c r="F45" s="153"/>
      <c r="G45" s="153"/>
      <c r="H45" s="153"/>
      <c r="I45" s="153"/>
      <c r="J45" s="153"/>
      <c r="K45" s="152"/>
      <c r="L45" s="147"/>
      <c r="R45" s="115"/>
      <c r="S45" s="115"/>
      <c r="T45" s="115"/>
      <c r="U45" s="115"/>
      <c r="V45" s="115"/>
    </row>
    <row r="46" spans="1:22" s="140" customFormat="1" ht="16" customHeight="1" x14ac:dyDescent="0.4">
      <c r="A46" s="163"/>
      <c r="B46" s="161"/>
      <c r="C46" s="160"/>
      <c r="D46" s="159"/>
      <c r="E46" s="158"/>
      <c r="F46" s="153"/>
      <c r="G46" s="153"/>
      <c r="H46" s="153"/>
      <c r="I46" s="153"/>
      <c r="J46" s="153"/>
      <c r="K46" s="152"/>
      <c r="L46" s="147"/>
      <c r="M46" s="139"/>
      <c r="N46" s="114"/>
      <c r="O46" s="114"/>
      <c r="U46" s="115"/>
      <c r="V46" s="115"/>
    </row>
    <row r="47" spans="1:22" s="141" customFormat="1" ht="16" customHeight="1" x14ac:dyDescent="0.4">
      <c r="A47" s="163"/>
      <c r="B47" s="161"/>
      <c r="C47" s="160"/>
      <c r="D47" s="159"/>
      <c r="E47" s="158"/>
      <c r="F47" s="153"/>
      <c r="G47" s="153"/>
      <c r="H47" s="153"/>
      <c r="I47" s="153"/>
      <c r="J47" s="153"/>
      <c r="K47" s="152"/>
      <c r="L47" s="147"/>
      <c r="M47" s="139"/>
      <c r="N47" s="114"/>
      <c r="O47" s="114"/>
      <c r="U47" s="115"/>
      <c r="V47" s="115"/>
    </row>
    <row r="48" spans="1:22" s="140" customFormat="1" ht="16" customHeight="1" x14ac:dyDescent="0.4">
      <c r="A48" s="163"/>
      <c r="B48" s="161"/>
      <c r="C48" s="160"/>
      <c r="D48" s="159"/>
      <c r="E48" s="158"/>
      <c r="F48" s="153"/>
      <c r="G48" s="153"/>
      <c r="H48" s="153"/>
      <c r="I48" s="153"/>
      <c r="J48" s="153"/>
      <c r="K48" s="152"/>
      <c r="L48" s="147"/>
      <c r="M48" s="139"/>
      <c r="N48" s="114"/>
      <c r="O48" s="114"/>
      <c r="U48" s="115"/>
      <c r="V48" s="115"/>
    </row>
    <row r="49" spans="1:22" ht="16" customHeight="1" x14ac:dyDescent="0.4">
      <c r="A49" s="163"/>
      <c r="B49" s="161"/>
      <c r="C49" s="160"/>
      <c r="D49" s="159"/>
      <c r="E49" s="158"/>
      <c r="F49" s="153"/>
      <c r="G49" s="153"/>
      <c r="H49" s="153"/>
      <c r="I49" s="153"/>
      <c r="J49" s="153"/>
      <c r="K49" s="152"/>
      <c r="L49" s="147"/>
      <c r="U49" s="115"/>
      <c r="V49" s="115"/>
    </row>
    <row r="50" spans="1:22" ht="16" customHeight="1" x14ac:dyDescent="0.4">
      <c r="A50" s="162"/>
      <c r="B50" s="161"/>
      <c r="C50" s="160"/>
      <c r="D50" s="159"/>
      <c r="E50" s="158"/>
      <c r="F50" s="153"/>
      <c r="G50" s="153"/>
      <c r="H50" s="153"/>
      <c r="I50" s="153"/>
      <c r="J50" s="153"/>
      <c r="K50" s="152"/>
      <c r="L50" s="147"/>
      <c r="U50" s="115"/>
      <c r="V50" s="115"/>
    </row>
    <row r="51" spans="1:22" ht="16" customHeight="1" x14ac:dyDescent="0.45">
      <c r="A51" s="151"/>
      <c r="B51" s="161"/>
      <c r="C51" s="160"/>
      <c r="D51" s="159"/>
      <c r="E51" s="158"/>
      <c r="F51" s="153"/>
      <c r="G51" s="153"/>
      <c r="H51" s="153"/>
      <c r="I51" s="153"/>
      <c r="J51" s="153"/>
      <c r="K51" s="152"/>
      <c r="L51" s="147"/>
      <c r="R51" s="115"/>
      <c r="S51" s="115"/>
      <c r="T51" s="115"/>
      <c r="U51" s="115"/>
      <c r="V51" s="115"/>
    </row>
    <row r="52" spans="1:22" s="140" customFormat="1" ht="16" customHeight="1" x14ac:dyDescent="0.4">
      <c r="A52" s="163"/>
      <c r="B52" s="161"/>
      <c r="C52" s="160"/>
      <c r="D52" s="159"/>
      <c r="E52" s="158"/>
      <c r="F52" s="153"/>
      <c r="G52" s="153"/>
      <c r="H52" s="153"/>
      <c r="I52" s="153"/>
      <c r="J52" s="153"/>
      <c r="K52" s="152"/>
      <c r="L52" s="147"/>
      <c r="M52" s="139"/>
      <c r="N52" s="114"/>
      <c r="O52" s="114"/>
      <c r="U52" s="115"/>
      <c r="V52" s="115"/>
    </row>
    <row r="53" spans="1:22" s="141" customFormat="1" ht="16" customHeight="1" x14ac:dyDescent="0.4">
      <c r="A53" s="163"/>
      <c r="B53" s="161"/>
      <c r="C53" s="160"/>
      <c r="D53" s="159"/>
      <c r="E53" s="158"/>
      <c r="F53" s="153"/>
      <c r="G53" s="153"/>
      <c r="H53" s="153"/>
      <c r="I53" s="153"/>
      <c r="J53" s="153"/>
      <c r="K53" s="152"/>
      <c r="L53" s="147"/>
      <c r="M53" s="139"/>
      <c r="N53" s="114"/>
      <c r="O53" s="114"/>
      <c r="U53" s="115"/>
      <c r="V53" s="115"/>
    </row>
    <row r="54" spans="1:22" s="140" customFormat="1" ht="16" customHeight="1" x14ac:dyDescent="0.4">
      <c r="A54" s="163"/>
      <c r="B54" s="161"/>
      <c r="C54" s="160"/>
      <c r="D54" s="159"/>
      <c r="E54" s="158"/>
      <c r="F54" s="153"/>
      <c r="G54" s="153"/>
      <c r="H54" s="153"/>
      <c r="I54" s="153"/>
      <c r="J54" s="153"/>
      <c r="K54" s="152"/>
      <c r="L54" s="147"/>
      <c r="M54" s="139"/>
      <c r="N54" s="114"/>
      <c r="O54" s="114"/>
      <c r="U54" s="115"/>
      <c r="V54" s="115"/>
    </row>
    <row r="55" spans="1:22" ht="16" customHeight="1" x14ac:dyDescent="0.4">
      <c r="A55" s="163"/>
      <c r="B55" s="161"/>
      <c r="C55" s="160"/>
      <c r="D55" s="159"/>
      <c r="E55" s="158"/>
      <c r="F55" s="153"/>
      <c r="G55" s="153"/>
      <c r="H55" s="153"/>
      <c r="I55" s="153"/>
      <c r="J55" s="153"/>
      <c r="K55" s="152"/>
      <c r="L55" s="147"/>
      <c r="U55" s="115"/>
      <c r="V55" s="115"/>
    </row>
    <row r="56" spans="1:22" ht="16" customHeight="1" x14ac:dyDescent="0.4">
      <c r="A56" s="162"/>
      <c r="B56" s="161"/>
      <c r="C56" s="160"/>
      <c r="D56" s="159"/>
      <c r="E56" s="158"/>
      <c r="F56" s="153"/>
      <c r="G56" s="153"/>
      <c r="H56" s="153"/>
      <c r="I56" s="153"/>
      <c r="J56" s="153"/>
      <c r="K56" s="152"/>
      <c r="L56" s="147"/>
      <c r="U56" s="115"/>
      <c r="V56" s="115"/>
    </row>
    <row r="57" spans="1:22" ht="16" customHeight="1" x14ac:dyDescent="0.45">
      <c r="A57" s="151"/>
      <c r="B57" s="161"/>
      <c r="C57" s="160"/>
      <c r="D57" s="159"/>
      <c r="E57" s="158"/>
      <c r="F57" s="153"/>
      <c r="G57" s="153"/>
      <c r="H57" s="153"/>
      <c r="I57" s="153"/>
      <c r="J57" s="153"/>
      <c r="K57" s="152"/>
      <c r="L57" s="147"/>
      <c r="U57" s="115"/>
      <c r="V57" s="115"/>
    </row>
    <row r="58" spans="1:22" ht="16" customHeight="1" x14ac:dyDescent="0.45">
      <c r="A58" s="151"/>
      <c r="B58" s="161"/>
      <c r="C58" s="160"/>
      <c r="D58" s="159"/>
      <c r="E58" s="158"/>
      <c r="F58" s="153"/>
      <c r="G58" s="153"/>
      <c r="H58" s="153"/>
      <c r="I58" s="153"/>
      <c r="J58" s="153"/>
      <c r="K58" s="152"/>
      <c r="L58" s="147"/>
      <c r="U58" s="115"/>
      <c r="V58" s="115"/>
    </row>
    <row r="59" spans="1:22" ht="16" customHeight="1" x14ac:dyDescent="0.45">
      <c r="A59" s="151"/>
      <c r="B59" s="161"/>
      <c r="C59" s="160"/>
      <c r="D59" s="159"/>
      <c r="E59" s="158"/>
      <c r="F59" s="153"/>
      <c r="G59" s="153"/>
      <c r="H59" s="153"/>
      <c r="I59" s="153"/>
      <c r="J59" s="153"/>
      <c r="K59" s="152"/>
      <c r="L59" s="147"/>
      <c r="U59" s="115"/>
      <c r="V59" s="115"/>
    </row>
    <row r="60" spans="1:22" ht="16" customHeight="1" x14ac:dyDescent="0.45">
      <c r="A60" s="151"/>
      <c r="B60" s="161"/>
      <c r="C60" s="160"/>
      <c r="D60" s="159"/>
      <c r="E60" s="158"/>
      <c r="F60" s="153"/>
      <c r="G60" s="153"/>
      <c r="H60" s="153"/>
      <c r="I60" s="153"/>
      <c r="J60" s="153"/>
      <c r="K60" s="152"/>
      <c r="L60" s="147"/>
      <c r="R60" s="115"/>
      <c r="S60" s="115"/>
      <c r="T60" s="115"/>
      <c r="U60" s="115"/>
      <c r="V60" s="115"/>
    </row>
    <row r="61" spans="1:22" s="140" customFormat="1" ht="16" customHeight="1" x14ac:dyDescent="0.4">
      <c r="A61" s="163"/>
      <c r="B61" s="161"/>
      <c r="C61" s="160"/>
      <c r="D61" s="159"/>
      <c r="E61" s="158"/>
      <c r="F61" s="153"/>
      <c r="G61" s="153"/>
      <c r="H61" s="153"/>
      <c r="I61" s="153"/>
      <c r="J61" s="153"/>
      <c r="K61" s="152"/>
      <c r="L61" s="147"/>
      <c r="M61" s="139"/>
      <c r="N61" s="114"/>
      <c r="O61" s="114"/>
      <c r="U61" s="115"/>
      <c r="V61" s="115"/>
    </row>
    <row r="62" spans="1:22" s="141" customFormat="1" ht="16" customHeight="1" x14ac:dyDescent="0.4">
      <c r="A62" s="163"/>
      <c r="B62" s="161"/>
      <c r="C62" s="160"/>
      <c r="D62" s="159"/>
      <c r="E62" s="158"/>
      <c r="F62" s="153"/>
      <c r="G62" s="153"/>
      <c r="H62" s="153"/>
      <c r="I62" s="153"/>
      <c r="J62" s="153"/>
      <c r="K62" s="152"/>
      <c r="L62" s="147"/>
      <c r="M62" s="139"/>
      <c r="N62" s="114"/>
      <c r="O62" s="114"/>
      <c r="U62" s="115"/>
      <c r="V62" s="115"/>
    </row>
    <row r="63" spans="1:22" s="140" customFormat="1" ht="16" customHeight="1" x14ac:dyDescent="0.4">
      <c r="A63" s="163"/>
      <c r="B63" s="161"/>
      <c r="C63" s="160"/>
      <c r="D63" s="159"/>
      <c r="E63" s="158"/>
      <c r="F63" s="153"/>
      <c r="G63" s="153"/>
      <c r="H63" s="153"/>
      <c r="I63" s="153"/>
      <c r="J63" s="153"/>
      <c r="K63" s="152"/>
      <c r="L63" s="147"/>
      <c r="M63" s="139"/>
      <c r="N63" s="114"/>
      <c r="O63" s="114"/>
      <c r="U63" s="115"/>
      <c r="V63" s="115"/>
    </row>
    <row r="64" spans="1:22" s="141" customFormat="1" ht="16" customHeight="1" x14ac:dyDescent="0.4">
      <c r="A64" s="163"/>
      <c r="B64" s="161"/>
      <c r="C64" s="160"/>
      <c r="D64" s="159"/>
      <c r="E64" s="158"/>
      <c r="F64" s="153"/>
      <c r="G64" s="153"/>
      <c r="H64" s="153"/>
      <c r="I64" s="153"/>
      <c r="J64" s="153"/>
      <c r="K64" s="152"/>
      <c r="L64" s="147"/>
      <c r="M64" s="139"/>
      <c r="N64" s="114"/>
      <c r="O64" s="114"/>
      <c r="U64" s="115"/>
      <c r="V64" s="115"/>
    </row>
    <row r="65" spans="1:22" s="140" customFormat="1" ht="16" customHeight="1" x14ac:dyDescent="0.4">
      <c r="A65" s="163"/>
      <c r="B65" s="161"/>
      <c r="C65" s="160"/>
      <c r="D65" s="159"/>
      <c r="E65" s="158"/>
      <c r="F65" s="153"/>
      <c r="G65" s="153"/>
      <c r="H65" s="153"/>
      <c r="I65" s="153"/>
      <c r="J65" s="153"/>
      <c r="K65" s="152"/>
      <c r="L65" s="147"/>
      <c r="M65" s="139"/>
      <c r="N65" s="114"/>
      <c r="O65" s="114"/>
      <c r="U65" s="115"/>
      <c r="V65" s="115"/>
    </row>
    <row r="66" spans="1:22" ht="16" customHeight="1" x14ac:dyDescent="0.4">
      <c r="A66" s="163"/>
      <c r="B66" s="161"/>
      <c r="C66" s="160"/>
      <c r="D66" s="159"/>
      <c r="E66" s="158"/>
      <c r="F66" s="153"/>
      <c r="G66" s="153"/>
      <c r="H66" s="153"/>
      <c r="I66" s="153"/>
      <c r="J66" s="153"/>
      <c r="K66" s="152"/>
      <c r="L66" s="147"/>
      <c r="U66" s="115"/>
      <c r="V66" s="115"/>
    </row>
    <row r="67" spans="1:22" ht="16" customHeight="1" x14ac:dyDescent="0.4">
      <c r="A67" s="162"/>
      <c r="B67" s="161"/>
      <c r="C67" s="160"/>
      <c r="D67" s="159"/>
      <c r="E67" s="158"/>
      <c r="F67" s="153"/>
      <c r="G67" s="153"/>
      <c r="H67" s="153"/>
      <c r="I67" s="153"/>
      <c r="J67" s="153"/>
      <c r="K67" s="152"/>
      <c r="L67" s="147"/>
      <c r="U67" s="115"/>
      <c r="V67" s="115"/>
    </row>
    <row r="68" spans="1:22" ht="16" customHeight="1" x14ac:dyDescent="0.45">
      <c r="A68" s="151"/>
      <c r="B68" s="161"/>
      <c r="C68" s="160"/>
      <c r="D68" s="159"/>
      <c r="E68" s="158"/>
      <c r="F68" s="153"/>
      <c r="G68" s="153"/>
      <c r="H68" s="153"/>
      <c r="I68" s="153"/>
      <c r="J68" s="153"/>
      <c r="K68" s="152"/>
      <c r="L68" s="147"/>
      <c r="U68" s="115"/>
      <c r="V68" s="115"/>
    </row>
    <row r="69" spans="1:22" ht="16" customHeight="1" x14ac:dyDescent="0.45">
      <c r="A69" s="151"/>
      <c r="B69" s="161"/>
      <c r="C69" s="160"/>
      <c r="D69" s="159"/>
      <c r="E69" s="158"/>
      <c r="F69" s="153"/>
      <c r="G69" s="153"/>
      <c r="H69" s="153"/>
      <c r="I69" s="153"/>
      <c r="J69" s="153"/>
      <c r="K69" s="152"/>
      <c r="L69" s="147"/>
      <c r="U69" s="115"/>
      <c r="V69" s="115"/>
    </row>
    <row r="70" spans="1:22" ht="16" customHeight="1" x14ac:dyDescent="0.45">
      <c r="A70" s="151"/>
      <c r="B70" s="161"/>
      <c r="C70" s="160"/>
      <c r="D70" s="159"/>
      <c r="E70" s="158"/>
      <c r="F70" s="153"/>
      <c r="G70" s="153"/>
      <c r="H70" s="153"/>
      <c r="I70" s="153"/>
      <c r="J70" s="153"/>
      <c r="K70" s="152"/>
      <c r="L70" s="147"/>
      <c r="U70" s="115"/>
      <c r="V70" s="115"/>
    </row>
    <row r="71" spans="1:22" ht="16" customHeight="1" x14ac:dyDescent="0.45">
      <c r="A71" s="151"/>
      <c r="B71" s="161"/>
      <c r="C71" s="160"/>
      <c r="D71" s="159"/>
      <c r="E71" s="158"/>
      <c r="F71" s="153"/>
      <c r="G71" s="153"/>
      <c r="H71" s="153"/>
      <c r="I71" s="153"/>
      <c r="J71" s="153"/>
      <c r="K71" s="152"/>
      <c r="L71" s="147"/>
      <c r="R71" s="115"/>
      <c r="S71" s="115"/>
      <c r="T71" s="115"/>
      <c r="U71" s="115"/>
      <c r="V71" s="115"/>
    </row>
    <row r="72" spans="1:22" s="140" customFormat="1" ht="16" customHeight="1" x14ac:dyDescent="0.4">
      <c r="A72" s="163"/>
      <c r="B72" s="161"/>
      <c r="C72" s="160"/>
      <c r="D72" s="159"/>
      <c r="E72" s="158"/>
      <c r="F72" s="153"/>
      <c r="G72" s="153"/>
      <c r="H72" s="153"/>
      <c r="I72" s="153"/>
      <c r="J72" s="153"/>
      <c r="K72" s="152"/>
      <c r="L72" s="147"/>
      <c r="M72" s="139"/>
      <c r="N72" s="114"/>
      <c r="O72" s="114"/>
      <c r="U72" s="115"/>
      <c r="V72" s="115"/>
    </row>
    <row r="73" spans="1:22" s="141" customFormat="1" ht="16" customHeight="1" x14ac:dyDescent="0.4">
      <c r="A73" s="163"/>
      <c r="B73" s="161"/>
      <c r="C73" s="160"/>
      <c r="D73" s="159"/>
      <c r="E73" s="158"/>
      <c r="F73" s="153"/>
      <c r="G73" s="153"/>
      <c r="H73" s="153"/>
      <c r="I73" s="153"/>
      <c r="J73" s="153"/>
      <c r="K73" s="152"/>
      <c r="L73" s="147"/>
      <c r="M73" s="139"/>
      <c r="N73" s="114"/>
      <c r="O73" s="114"/>
      <c r="U73" s="115"/>
      <c r="V73" s="115"/>
    </row>
    <row r="74" spans="1:22" s="140" customFormat="1" ht="16" customHeight="1" x14ac:dyDescent="0.4">
      <c r="A74" s="163"/>
      <c r="B74" s="161"/>
      <c r="C74" s="160"/>
      <c r="D74" s="159"/>
      <c r="E74" s="158"/>
      <c r="F74" s="153"/>
      <c r="G74" s="153"/>
      <c r="H74" s="153"/>
      <c r="I74" s="153"/>
      <c r="J74" s="153"/>
      <c r="K74" s="152"/>
      <c r="L74" s="147"/>
      <c r="M74" s="139"/>
      <c r="N74" s="114"/>
      <c r="O74" s="114"/>
      <c r="U74" s="115"/>
      <c r="V74" s="115"/>
    </row>
    <row r="75" spans="1:22" ht="16" customHeight="1" x14ac:dyDescent="0.4">
      <c r="A75" s="163"/>
      <c r="B75" s="161"/>
      <c r="C75" s="160"/>
      <c r="D75" s="159"/>
      <c r="E75" s="158"/>
      <c r="F75" s="153"/>
      <c r="G75" s="153"/>
      <c r="H75" s="153"/>
      <c r="I75" s="153"/>
      <c r="J75" s="153"/>
      <c r="K75" s="152"/>
      <c r="L75" s="147"/>
      <c r="U75" s="115"/>
      <c r="V75" s="115"/>
    </row>
    <row r="76" spans="1:22" ht="16" customHeight="1" x14ac:dyDescent="0.4">
      <c r="A76" s="162"/>
      <c r="B76" s="161"/>
      <c r="C76" s="160"/>
      <c r="D76" s="159"/>
      <c r="E76" s="158"/>
      <c r="F76" s="153"/>
      <c r="G76" s="153"/>
      <c r="H76" s="153"/>
      <c r="I76" s="153"/>
      <c r="J76" s="153"/>
      <c r="K76" s="152"/>
      <c r="L76" s="147"/>
      <c r="U76" s="115"/>
      <c r="V76" s="115"/>
    </row>
    <row r="77" spans="1:22" ht="16" customHeight="1" x14ac:dyDescent="0.45">
      <c r="A77" s="151"/>
      <c r="B77" s="161"/>
      <c r="C77" s="160"/>
      <c r="D77" s="159"/>
      <c r="E77" s="158"/>
      <c r="F77" s="153"/>
      <c r="G77" s="153"/>
      <c r="H77" s="153"/>
      <c r="I77" s="153"/>
      <c r="J77" s="153"/>
      <c r="K77" s="152"/>
      <c r="L77" s="147"/>
      <c r="R77" s="115"/>
      <c r="S77" s="115"/>
      <c r="T77" s="115"/>
      <c r="U77" s="115"/>
      <c r="V77" s="115"/>
    </row>
    <row r="78" spans="1:22" s="140" customFormat="1" ht="16" customHeight="1" x14ac:dyDescent="0.4">
      <c r="A78" s="163"/>
      <c r="B78" s="161"/>
      <c r="C78" s="160"/>
      <c r="D78" s="159"/>
      <c r="E78" s="158"/>
      <c r="F78" s="153"/>
      <c r="G78" s="153"/>
      <c r="H78" s="153"/>
      <c r="I78" s="153"/>
      <c r="J78" s="153"/>
      <c r="K78" s="152"/>
      <c r="L78" s="147"/>
      <c r="M78" s="139"/>
      <c r="N78" s="114"/>
      <c r="O78" s="114"/>
      <c r="U78" s="115"/>
      <c r="V78" s="115"/>
    </row>
    <row r="79" spans="1:22" s="141" customFormat="1" ht="16" customHeight="1" x14ac:dyDescent="0.4">
      <c r="A79" s="163"/>
      <c r="B79" s="161"/>
      <c r="C79" s="160"/>
      <c r="D79" s="159"/>
      <c r="E79" s="158"/>
      <c r="F79" s="153"/>
      <c r="G79" s="153"/>
      <c r="H79" s="153"/>
      <c r="I79" s="153"/>
      <c r="J79" s="153"/>
      <c r="K79" s="152"/>
      <c r="L79" s="147"/>
      <c r="M79" s="139"/>
      <c r="N79" s="114"/>
      <c r="O79" s="114"/>
      <c r="U79" s="115"/>
      <c r="V79" s="115"/>
    </row>
    <row r="80" spans="1:22" s="140" customFormat="1" ht="16" customHeight="1" x14ac:dyDescent="0.4">
      <c r="A80" s="163"/>
      <c r="B80" s="161"/>
      <c r="C80" s="160"/>
      <c r="D80" s="159"/>
      <c r="E80" s="158"/>
      <c r="F80" s="153"/>
      <c r="G80" s="153"/>
      <c r="H80" s="153"/>
      <c r="I80" s="153"/>
      <c r="J80" s="153"/>
      <c r="K80" s="152"/>
      <c r="L80" s="147"/>
      <c r="M80" s="139"/>
      <c r="N80" s="114"/>
      <c r="O80" s="114"/>
      <c r="U80" s="115"/>
      <c r="V80" s="115"/>
    </row>
    <row r="81" spans="1:22" ht="16" customHeight="1" x14ac:dyDescent="0.4">
      <c r="A81" s="163"/>
      <c r="B81" s="161"/>
      <c r="C81" s="160"/>
      <c r="D81" s="159"/>
      <c r="E81" s="158"/>
      <c r="F81" s="153"/>
      <c r="G81" s="153"/>
      <c r="H81" s="153"/>
      <c r="I81" s="153"/>
      <c r="J81" s="153"/>
      <c r="K81" s="152"/>
      <c r="L81" s="147"/>
      <c r="U81" s="115"/>
      <c r="V81" s="115"/>
    </row>
    <row r="82" spans="1:22" ht="16" customHeight="1" x14ac:dyDescent="0.4">
      <c r="A82" s="162"/>
      <c r="B82" s="161"/>
      <c r="C82" s="160"/>
      <c r="D82" s="159"/>
      <c r="E82" s="158"/>
      <c r="F82" s="153"/>
      <c r="G82" s="153"/>
      <c r="H82" s="153"/>
      <c r="I82" s="153"/>
      <c r="J82" s="153"/>
      <c r="K82" s="152"/>
      <c r="L82" s="147"/>
      <c r="U82" s="115"/>
      <c r="V82" s="115"/>
    </row>
    <row r="83" spans="1:22" ht="16" customHeight="1" x14ac:dyDescent="0.45">
      <c r="A83" s="151"/>
      <c r="B83" s="161"/>
      <c r="C83" s="160"/>
      <c r="D83" s="159"/>
      <c r="E83" s="158"/>
      <c r="F83" s="153"/>
      <c r="G83" s="153"/>
      <c r="H83" s="153"/>
      <c r="I83" s="153"/>
      <c r="J83" s="153"/>
      <c r="K83" s="152"/>
      <c r="L83" s="147"/>
      <c r="U83" s="115"/>
      <c r="V83" s="115"/>
    </row>
    <row r="84" spans="1:22" ht="16" customHeight="1" x14ac:dyDescent="0.45">
      <c r="A84" s="151"/>
      <c r="B84" s="161"/>
      <c r="C84" s="160"/>
      <c r="D84" s="159"/>
      <c r="E84" s="158"/>
      <c r="F84" s="153"/>
      <c r="G84" s="153"/>
      <c r="H84" s="153"/>
      <c r="I84" s="153"/>
      <c r="J84" s="153"/>
      <c r="K84" s="152"/>
      <c r="L84" s="147"/>
      <c r="U84" s="115"/>
      <c r="V84" s="115"/>
    </row>
    <row r="85" spans="1:22" ht="16" customHeight="1" x14ac:dyDescent="0.45">
      <c r="A85" s="151"/>
      <c r="B85" s="161"/>
      <c r="C85" s="160"/>
      <c r="D85" s="159"/>
      <c r="E85" s="158"/>
      <c r="F85" s="153"/>
      <c r="G85" s="153"/>
      <c r="H85" s="153"/>
      <c r="I85" s="153"/>
      <c r="J85" s="153"/>
      <c r="K85" s="152"/>
      <c r="L85" s="147"/>
      <c r="U85" s="115"/>
      <c r="V85" s="115"/>
    </row>
    <row r="86" spans="1:22" ht="16" customHeight="1" x14ac:dyDescent="0.45">
      <c r="A86" s="151"/>
      <c r="B86" s="161"/>
      <c r="C86" s="160"/>
      <c r="D86" s="159"/>
      <c r="E86" s="158"/>
      <c r="F86" s="153"/>
      <c r="G86" s="153"/>
      <c r="H86" s="153"/>
      <c r="I86" s="153"/>
      <c r="J86" s="153"/>
      <c r="K86" s="152"/>
      <c r="L86" s="147"/>
      <c r="R86" s="115"/>
      <c r="S86" s="115"/>
      <c r="T86" s="115"/>
      <c r="U86" s="115"/>
      <c r="V86" s="115"/>
    </row>
    <row r="87" spans="1:22" s="140" customFormat="1" ht="16" customHeight="1" x14ac:dyDescent="0.4">
      <c r="A87" s="163"/>
      <c r="B87" s="161"/>
      <c r="C87" s="160"/>
      <c r="D87" s="159"/>
      <c r="E87" s="158"/>
      <c r="F87" s="153"/>
      <c r="G87" s="153"/>
      <c r="H87" s="153"/>
      <c r="I87" s="153"/>
      <c r="J87" s="153"/>
      <c r="K87" s="152"/>
      <c r="L87" s="147"/>
      <c r="M87" s="139"/>
      <c r="N87" s="114"/>
      <c r="O87" s="114"/>
      <c r="U87" s="115"/>
      <c r="V87" s="115"/>
    </row>
    <row r="88" spans="1:22" s="141" customFormat="1" ht="16" customHeight="1" x14ac:dyDescent="0.4">
      <c r="A88" s="163"/>
      <c r="B88" s="161"/>
      <c r="C88" s="160"/>
      <c r="D88" s="159"/>
      <c r="E88" s="158"/>
      <c r="F88" s="153"/>
      <c r="G88" s="153"/>
      <c r="H88" s="153"/>
      <c r="I88" s="153"/>
      <c r="J88" s="153"/>
      <c r="K88" s="152"/>
      <c r="L88" s="147"/>
      <c r="M88" s="139"/>
      <c r="N88" s="114"/>
      <c r="O88" s="114"/>
      <c r="U88" s="115"/>
      <c r="V88" s="115"/>
    </row>
    <row r="89" spans="1:22" s="140" customFormat="1" ht="16" customHeight="1" x14ac:dyDescent="0.4">
      <c r="A89" s="163"/>
      <c r="B89" s="161"/>
      <c r="C89" s="160"/>
      <c r="D89" s="159"/>
      <c r="E89" s="158"/>
      <c r="F89" s="153"/>
      <c r="G89" s="153"/>
      <c r="H89" s="153"/>
      <c r="I89" s="153"/>
      <c r="J89" s="153"/>
      <c r="K89" s="152"/>
      <c r="L89" s="147"/>
      <c r="M89" s="139"/>
      <c r="N89" s="114"/>
      <c r="O89" s="114"/>
      <c r="U89" s="115"/>
      <c r="V89" s="115"/>
    </row>
    <row r="90" spans="1:22" ht="16" customHeight="1" x14ac:dyDescent="0.4">
      <c r="A90" s="163"/>
      <c r="B90" s="161"/>
      <c r="C90" s="160"/>
      <c r="D90" s="159"/>
      <c r="E90" s="158"/>
      <c r="F90" s="153"/>
      <c r="G90" s="153"/>
      <c r="H90" s="153"/>
      <c r="I90" s="153"/>
      <c r="J90" s="153"/>
      <c r="K90" s="152"/>
      <c r="L90" s="147"/>
      <c r="U90" s="115"/>
      <c r="V90" s="115"/>
    </row>
    <row r="91" spans="1:22" ht="16" customHeight="1" x14ac:dyDescent="0.4">
      <c r="A91" s="162"/>
      <c r="B91" s="161"/>
      <c r="C91" s="160"/>
      <c r="D91" s="159"/>
      <c r="E91" s="158"/>
      <c r="F91" s="153"/>
      <c r="G91" s="153"/>
      <c r="H91" s="153"/>
      <c r="I91" s="153"/>
      <c r="J91" s="153"/>
      <c r="K91" s="152"/>
      <c r="L91" s="147"/>
      <c r="U91" s="115"/>
      <c r="V91" s="115"/>
    </row>
    <row r="92" spans="1:22" ht="16" customHeight="1" x14ac:dyDescent="0.45">
      <c r="A92" s="151"/>
      <c r="B92" s="161"/>
      <c r="C92" s="160"/>
      <c r="D92" s="159"/>
      <c r="E92" s="158"/>
      <c r="F92" s="153"/>
      <c r="G92" s="153"/>
      <c r="H92" s="153"/>
      <c r="I92" s="153"/>
      <c r="J92" s="153"/>
      <c r="K92" s="152"/>
      <c r="L92" s="147"/>
      <c r="U92" s="115"/>
      <c r="V92" s="115"/>
    </row>
    <row r="93" spans="1:22" ht="16" customHeight="1" x14ac:dyDescent="0.45">
      <c r="A93" s="151"/>
      <c r="B93" s="161"/>
      <c r="C93" s="160"/>
      <c r="D93" s="159"/>
      <c r="E93" s="158"/>
      <c r="F93" s="153"/>
      <c r="G93" s="153"/>
      <c r="H93" s="153"/>
      <c r="I93" s="153"/>
      <c r="J93" s="153"/>
      <c r="K93" s="152"/>
      <c r="L93" s="147"/>
      <c r="U93" s="115"/>
      <c r="V93" s="115"/>
    </row>
    <row r="94" spans="1:22" ht="16" customHeight="1" thickBot="1" x14ac:dyDescent="0.5">
      <c r="A94" s="151"/>
      <c r="B94" s="157"/>
      <c r="C94" s="156"/>
      <c r="D94" s="155"/>
      <c r="E94" s="154"/>
      <c r="F94" s="153"/>
      <c r="G94" s="153"/>
      <c r="H94" s="153"/>
      <c r="I94" s="153"/>
      <c r="J94" s="153"/>
      <c r="K94" s="152"/>
      <c r="L94" s="147"/>
      <c r="U94" s="115"/>
      <c r="V94" s="115"/>
    </row>
    <row r="95" spans="1:22" ht="16" customHeight="1" x14ac:dyDescent="0.45">
      <c r="A95" s="151"/>
      <c r="B95" s="150"/>
      <c r="C95" s="150"/>
      <c r="D95" s="150"/>
      <c r="E95" s="150"/>
      <c r="F95" s="150"/>
      <c r="G95" s="153"/>
      <c r="H95" s="153"/>
      <c r="I95" s="153"/>
      <c r="J95" s="153"/>
      <c r="K95" s="152"/>
      <c r="L95" s="147"/>
      <c r="U95" s="115"/>
      <c r="V95" s="115"/>
    </row>
    <row r="96" spans="1:22" ht="16" customHeight="1" x14ac:dyDescent="0.45">
      <c r="A96" s="151"/>
      <c r="B96" s="150"/>
      <c r="C96" s="150"/>
      <c r="D96" s="150"/>
      <c r="E96" s="150"/>
      <c r="F96" s="150"/>
      <c r="G96" s="153"/>
      <c r="H96" s="153"/>
      <c r="I96" s="153"/>
      <c r="J96" s="153"/>
      <c r="K96" s="152"/>
      <c r="L96" s="147"/>
      <c r="U96" s="115"/>
      <c r="V96" s="115"/>
    </row>
    <row r="97" spans="1:22" ht="14" x14ac:dyDescent="0.45">
      <c r="A97" s="151"/>
      <c r="B97" s="150"/>
      <c r="C97" s="150"/>
      <c r="D97" s="150"/>
      <c r="E97" s="150"/>
      <c r="F97" s="150"/>
      <c r="G97" s="150"/>
      <c r="H97" s="150"/>
      <c r="I97" s="150"/>
      <c r="J97" s="150"/>
      <c r="K97" s="149"/>
      <c r="L97" s="147"/>
      <c r="M97" s="114"/>
      <c r="O97" s="115"/>
      <c r="R97" s="115"/>
      <c r="S97" s="115"/>
      <c r="T97" s="115"/>
      <c r="U97" s="115"/>
      <c r="V97" s="115"/>
    </row>
    <row r="98" spans="1:22" ht="15" customHeight="1" x14ac:dyDescent="0.4">
      <c r="B98" s="143"/>
      <c r="C98" s="143"/>
      <c r="D98" s="143"/>
      <c r="E98" s="143"/>
      <c r="F98" s="144"/>
      <c r="G98" s="143"/>
      <c r="H98" s="143"/>
      <c r="I98" s="143"/>
      <c r="J98" s="143"/>
      <c r="K98" s="143"/>
      <c r="T98" s="115"/>
      <c r="U98" s="115"/>
      <c r="V98" s="115"/>
    </row>
    <row r="99" spans="1:22" ht="15" customHeight="1" x14ac:dyDescent="0.4">
      <c r="B99" s="143"/>
      <c r="C99" s="143"/>
      <c r="D99" s="143"/>
      <c r="E99" s="143"/>
      <c r="F99" s="143"/>
      <c r="G99" s="143"/>
      <c r="H99" s="143"/>
      <c r="I99" s="143"/>
      <c r="J99" s="143"/>
      <c r="K99" s="143"/>
    </row>
    <row r="100" spans="1:22" ht="15" customHeight="1" x14ac:dyDescent="0.4"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7"/>
      <c r="M100" s="115"/>
      <c r="N100" s="115"/>
      <c r="O100" s="115"/>
    </row>
    <row r="101" spans="1:22" x14ac:dyDescent="0.4">
      <c r="B101" s="143"/>
      <c r="C101" s="143"/>
      <c r="D101" s="144"/>
      <c r="E101" s="144"/>
      <c r="F101" s="143"/>
      <c r="G101" s="143"/>
      <c r="H101" s="143"/>
      <c r="I101" s="143"/>
      <c r="J101" s="143"/>
      <c r="K101" s="143"/>
      <c r="L101" s="147"/>
      <c r="M101" s="114"/>
      <c r="O101" s="115"/>
    </row>
    <row r="102" spans="1:22" x14ac:dyDescent="0.4">
      <c r="B102" s="143"/>
      <c r="C102" s="143"/>
      <c r="D102" s="148"/>
      <c r="E102" s="148"/>
      <c r="F102" s="143"/>
      <c r="G102" s="143"/>
      <c r="H102" s="143"/>
      <c r="I102" s="143"/>
      <c r="J102" s="143"/>
      <c r="K102" s="143"/>
      <c r="L102" s="147"/>
      <c r="M102" s="114"/>
      <c r="O102" s="115"/>
    </row>
    <row r="103" spans="1:22" x14ac:dyDescent="0.4">
      <c r="B103" s="143"/>
      <c r="C103" s="143"/>
      <c r="D103" s="146"/>
      <c r="E103" s="146"/>
      <c r="F103" s="143"/>
      <c r="G103" s="143"/>
      <c r="H103" s="143"/>
      <c r="I103" s="143"/>
      <c r="J103" s="143"/>
      <c r="K103" s="143"/>
      <c r="L103" s="147"/>
      <c r="M103" s="114"/>
      <c r="O103" s="115"/>
    </row>
    <row r="104" spans="1:22" x14ac:dyDescent="0.4">
      <c r="B104" s="143"/>
      <c r="C104" s="143"/>
      <c r="D104" s="146"/>
      <c r="E104" s="146"/>
      <c r="F104" s="143"/>
      <c r="G104" s="143"/>
      <c r="H104" s="143"/>
      <c r="I104" s="143"/>
      <c r="J104" s="143"/>
      <c r="K104" s="143"/>
      <c r="O104" s="115"/>
    </row>
    <row r="105" spans="1:22" x14ac:dyDescent="0.4">
      <c r="B105" s="143"/>
      <c r="C105" s="143"/>
      <c r="D105" s="145"/>
      <c r="E105" s="145"/>
      <c r="F105" s="144"/>
      <c r="G105" s="143"/>
      <c r="H105" s="143"/>
      <c r="I105" s="143"/>
      <c r="J105" s="143"/>
      <c r="K105" s="143"/>
      <c r="O105" s="115"/>
    </row>
    <row r="106" spans="1:22" x14ac:dyDescent="0.4">
      <c r="B106" s="143"/>
      <c r="C106" s="143"/>
      <c r="D106" s="143"/>
      <c r="E106" s="143"/>
      <c r="F106" s="144"/>
      <c r="G106" s="143"/>
      <c r="H106" s="143"/>
      <c r="I106" s="143"/>
      <c r="J106" s="143"/>
      <c r="K106" s="143"/>
      <c r="O106" s="115"/>
    </row>
    <row r="107" spans="1:22" x14ac:dyDescent="0.4">
      <c r="D107" s="114"/>
      <c r="E107" s="114"/>
      <c r="F107" s="115"/>
      <c r="M107" s="114"/>
      <c r="N107" s="139"/>
      <c r="O107" s="115"/>
    </row>
    <row r="108" spans="1:22" x14ac:dyDescent="0.4">
      <c r="B108" s="142"/>
      <c r="C108" s="142"/>
      <c r="D108" s="114"/>
      <c r="E108" s="114"/>
      <c r="F108" s="115"/>
      <c r="G108" s="142"/>
      <c r="H108" s="142"/>
      <c r="I108" s="142"/>
      <c r="J108" s="142"/>
      <c r="K108" s="142"/>
      <c r="M108" s="114"/>
      <c r="N108" s="139"/>
      <c r="O108" s="115"/>
    </row>
    <row r="109" spans="1:22" ht="15" x14ac:dyDescent="0.4">
      <c r="B109" s="141"/>
      <c r="C109" s="141"/>
      <c r="D109" s="114"/>
      <c r="E109" s="114"/>
      <c r="F109" s="115"/>
      <c r="G109" s="141"/>
      <c r="H109" s="141"/>
      <c r="I109" s="141"/>
      <c r="J109" s="141"/>
      <c r="K109" s="141"/>
      <c r="M109" s="114"/>
      <c r="N109" s="139"/>
      <c r="O109" s="115"/>
    </row>
    <row r="110" spans="1:22" x14ac:dyDescent="0.4">
      <c r="B110" s="140"/>
      <c r="C110" s="140"/>
      <c r="D110" s="114"/>
      <c r="E110" s="114"/>
      <c r="F110" s="115"/>
      <c r="G110" s="140"/>
      <c r="H110" s="140"/>
      <c r="I110" s="140"/>
      <c r="J110" s="140"/>
      <c r="K110" s="140"/>
      <c r="M110" s="114"/>
      <c r="N110" s="139"/>
      <c r="O110" s="115"/>
    </row>
    <row r="111" spans="1:22" x14ac:dyDescent="0.4">
      <c r="D111" s="114"/>
      <c r="E111" s="114"/>
      <c r="F111" s="115"/>
      <c r="M111" s="114"/>
      <c r="N111" s="139"/>
      <c r="O111" s="115"/>
    </row>
    <row r="112" spans="1:22" ht="15" customHeight="1" x14ac:dyDescent="0.4">
      <c r="D112" s="114"/>
      <c r="E112" s="114"/>
      <c r="F112" s="115"/>
      <c r="M112" s="114"/>
      <c r="N112" s="139"/>
      <c r="O112" s="115"/>
    </row>
    <row r="113" spans="4:15" x14ac:dyDescent="0.4">
      <c r="D113" s="114"/>
      <c r="E113" s="114"/>
      <c r="F113" s="115"/>
      <c r="M113" s="114"/>
      <c r="N113" s="139"/>
      <c r="O113" s="115"/>
    </row>
    <row r="114" spans="4:15" x14ac:dyDescent="0.4">
      <c r="D114" s="114"/>
      <c r="E114" s="114"/>
      <c r="F114" s="115"/>
      <c r="M114" s="114"/>
      <c r="O114" s="115"/>
    </row>
    <row r="115" spans="4:15" x14ac:dyDescent="0.4">
      <c r="D115" s="114"/>
      <c r="E115" s="114"/>
      <c r="F115" s="115"/>
      <c r="M115" s="114"/>
      <c r="O115" s="115"/>
    </row>
    <row r="116" spans="4:15" x14ac:dyDescent="0.4">
      <c r="M116" s="114"/>
      <c r="O116" s="115"/>
    </row>
    <row r="117" spans="4:15" x14ac:dyDescent="0.4">
      <c r="M117" s="114"/>
      <c r="O117" s="115"/>
    </row>
  </sheetData>
  <sheetProtection formatColumns="0"/>
  <mergeCells count="8">
    <mergeCell ref="B23:E23"/>
    <mergeCell ref="A1:K1"/>
    <mergeCell ref="B4:C4"/>
    <mergeCell ref="A2:K2"/>
    <mergeCell ref="H4:H6"/>
    <mergeCell ref="B9:C9"/>
    <mergeCell ref="E9:H9"/>
    <mergeCell ref="J5:J7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03125" defaultRowHeight="15.75" customHeight="1" x14ac:dyDescent="0.4"/>
  <cols>
    <col min="1" max="1" width="15.87890625" customWidth="1"/>
    <col min="3" max="3" width="5.87890625" customWidth="1"/>
    <col min="4" max="4" width="21.87890625" bestFit="1" customWidth="1"/>
  </cols>
  <sheetData>
    <row r="1" spans="1:5" ht="12.7" x14ac:dyDescent="0.4">
      <c r="A1" s="42" t="s">
        <v>17</v>
      </c>
      <c r="D1" t="s">
        <v>22</v>
      </c>
    </row>
    <row r="2" spans="1:5" ht="15.75" customHeight="1" x14ac:dyDescent="0.4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6.350000000000001" x14ac:dyDescent="0.8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6.350000000000001" x14ac:dyDescent="0.8">
      <c r="A4" s="19" t="s">
        <v>19</v>
      </c>
      <c r="B4" s="43">
        <f>COUNTIF(DASHBOARD!I:I,"ON_HOLD")</f>
        <v>2</v>
      </c>
    </row>
    <row r="5" spans="1:5" ht="16.350000000000001" x14ac:dyDescent="0.8">
      <c r="A5" s="19" t="s">
        <v>8</v>
      </c>
      <c r="B5" s="43">
        <f>COUNTIF(DASHBOARD!I:I,"CANCELLED")</f>
        <v>0</v>
      </c>
    </row>
    <row r="6" spans="1:5" ht="16.350000000000001" x14ac:dyDescent="0.8">
      <c r="A6" s="19" t="s">
        <v>6</v>
      </c>
      <c r="B6" s="43">
        <f>COUNTIF(DASHBOARD!I:I,"DONE")</f>
        <v>3</v>
      </c>
    </row>
    <row r="8" spans="1:5" ht="16.350000000000001" x14ac:dyDescent="0.8">
      <c r="A8" s="42" t="s">
        <v>20</v>
      </c>
      <c r="B8" s="43"/>
    </row>
    <row r="9" spans="1:5" ht="16.350000000000001" x14ac:dyDescent="0.8">
      <c r="A9" s="19" t="s">
        <v>5</v>
      </c>
      <c r="B9" s="43">
        <f>COUNTIF(DASHBOARD!I:I,"OPEN")</f>
        <v>7</v>
      </c>
    </row>
    <row r="10" spans="1:5" ht="16.350000000000001" x14ac:dyDescent="0.8">
      <c r="A10" s="19" t="s">
        <v>6</v>
      </c>
      <c r="B10" s="43">
        <f>COUNTIF(DASHBOARD!I:I,"DONE")</f>
        <v>3</v>
      </c>
    </row>
    <row r="12" spans="1:5" ht="12.7" x14ac:dyDescent="0.4">
      <c r="A12" s="42" t="s">
        <v>12</v>
      </c>
    </row>
    <row r="13" spans="1:5" ht="15.75" customHeight="1" x14ac:dyDescent="0.4">
      <c r="A13" s="19" t="s">
        <v>11</v>
      </c>
      <c r="B13" s="19">
        <f>COUNTIF(DASHBOARD!$H$17:$H$53,A13)</f>
        <v>5</v>
      </c>
    </row>
    <row r="14" spans="1:5" ht="15.75" customHeight="1" x14ac:dyDescent="0.4">
      <c r="A14" s="19" t="s">
        <v>9</v>
      </c>
      <c r="B14" s="19">
        <f>COUNTIF(DASHBOARD!$H$17:$H$53,A14)</f>
        <v>2</v>
      </c>
    </row>
    <row r="15" spans="1:5" ht="15.75" customHeight="1" x14ac:dyDescent="0.4">
      <c r="A15" s="19" t="s">
        <v>4</v>
      </c>
      <c r="B15" s="19">
        <f>COUNTIF(DASHBOARD!$H$17:$H$53,A15)</f>
        <v>5</v>
      </c>
    </row>
    <row r="17" spans="1:1" ht="15.75" customHeight="1" x14ac:dyDescent="0.4">
      <c r="A17" t="b">
        <v>0</v>
      </c>
    </row>
    <row r="18" spans="1:1" ht="15.75" customHeight="1" x14ac:dyDescent="0.4">
      <c r="A18" t="b">
        <v>0</v>
      </c>
    </row>
    <row r="19" spans="1:1" ht="15.75" customHeight="1" x14ac:dyDescent="0.4">
      <c r="A19" t="b">
        <v>0</v>
      </c>
    </row>
    <row r="20" spans="1:1" ht="15.75" customHeight="1" x14ac:dyDescent="0.4">
      <c r="A20" t="b">
        <v>0</v>
      </c>
    </row>
    <row r="21" spans="1:1" ht="15.75" customHeight="1" x14ac:dyDescent="0.4">
      <c r="A21" t="b">
        <v>0</v>
      </c>
    </row>
    <row r="22" spans="1:1" ht="15.75" customHeight="1" x14ac:dyDescent="0.4">
      <c r="A22" t="b">
        <v>0</v>
      </c>
    </row>
    <row r="23" spans="1:1" ht="15.75" customHeight="1" x14ac:dyDescent="0.4">
      <c r="A23" t="b">
        <v>0</v>
      </c>
    </row>
    <row r="24" spans="1:1" ht="15.75" customHeight="1" x14ac:dyDescent="0.4">
      <c r="A24" t="b">
        <v>0</v>
      </c>
    </row>
    <row r="25" spans="1:1" ht="15.75" customHeight="1" x14ac:dyDescent="0.4">
      <c r="A25" t="b">
        <v>0</v>
      </c>
    </row>
    <row r="26" spans="1:1" ht="15.75" customHeight="1" x14ac:dyDescent="0.4">
      <c r="A26" t="b">
        <v>0</v>
      </c>
    </row>
    <row r="27" spans="1:1" ht="15.75" customHeight="1" x14ac:dyDescent="0.4">
      <c r="A27" t="b">
        <v>0</v>
      </c>
    </row>
    <row r="28" spans="1:1" ht="15.75" customHeight="1" x14ac:dyDescent="0.4">
      <c r="A28" t="b">
        <v>0</v>
      </c>
    </row>
    <row r="29" spans="1:1" ht="15.75" customHeight="1" x14ac:dyDescent="0.4">
      <c r="A29" t="b">
        <v>0</v>
      </c>
    </row>
    <row r="30" spans="1:1" ht="15.75" customHeight="1" x14ac:dyDescent="0.4">
      <c r="A30" t="b">
        <v>0</v>
      </c>
    </row>
    <row r="31" spans="1:1" ht="15.75" customHeight="1" x14ac:dyDescent="0.4">
      <c r="A31" t="b">
        <v>1</v>
      </c>
    </row>
    <row r="32" spans="1:1" ht="15.75" customHeight="1" x14ac:dyDescent="0.4">
      <c r="A32" t="b">
        <v>0</v>
      </c>
    </row>
    <row r="33" spans="1:1" ht="15.75" customHeight="1" x14ac:dyDescent="0.4">
      <c r="A33" t="b">
        <v>0</v>
      </c>
    </row>
    <row r="34" spans="1:1" ht="15.75" customHeight="1" x14ac:dyDescent="0.4">
      <c r="A34" t="b">
        <v>0</v>
      </c>
    </row>
    <row r="35" spans="1:1" ht="15.75" customHeight="1" x14ac:dyDescent="0.4">
      <c r="A35" t="b">
        <v>0</v>
      </c>
    </row>
    <row r="36" spans="1:1" ht="15.75" customHeight="1" x14ac:dyDescent="0.4">
      <c r="A36" t="b">
        <v>0</v>
      </c>
    </row>
    <row r="37" spans="1:1" ht="15.75" customHeight="1" x14ac:dyDescent="0.4">
      <c r="A37" t="b">
        <v>0</v>
      </c>
    </row>
    <row r="38" spans="1:1" ht="15.75" customHeight="1" x14ac:dyDescent="0.4">
      <c r="A38" t="b">
        <v>0</v>
      </c>
    </row>
    <row r="39" spans="1:1" ht="15.75" customHeight="1" x14ac:dyDescent="0.4">
      <c r="A39" t="b">
        <v>0</v>
      </c>
    </row>
    <row r="40" spans="1:1" ht="15.75" customHeight="1" x14ac:dyDescent="0.4">
      <c r="A40" t="b">
        <v>0</v>
      </c>
    </row>
    <row r="41" spans="1:1" ht="15.75" customHeight="1" x14ac:dyDescent="0.4">
      <c r="A41" t="b">
        <v>0</v>
      </c>
    </row>
    <row r="42" spans="1:1" ht="15.75" customHeight="1" x14ac:dyDescent="0.4">
      <c r="A42" t="b">
        <v>0</v>
      </c>
    </row>
    <row r="43" spans="1:1" ht="15.75" customHeight="1" x14ac:dyDescent="0.4">
      <c r="A43" t="b">
        <v>0</v>
      </c>
    </row>
    <row r="44" spans="1:1" ht="15.75" customHeight="1" x14ac:dyDescent="0.4">
      <c r="A44" t="b">
        <v>0</v>
      </c>
    </row>
    <row r="45" spans="1:1" ht="15.75" customHeight="1" x14ac:dyDescent="0.4">
      <c r="A45" t="b">
        <v>0</v>
      </c>
    </row>
    <row r="46" spans="1:1" ht="15.75" customHeight="1" x14ac:dyDescent="0.4">
      <c r="A46" t="b">
        <v>0</v>
      </c>
    </row>
    <row r="47" spans="1:1" ht="15.75" customHeight="1" x14ac:dyDescent="0.4">
      <c r="A47" t="b">
        <v>0</v>
      </c>
    </row>
    <row r="48" spans="1:1" ht="15.75" customHeight="1" x14ac:dyDescent="0.4">
      <c r="A48" t="b">
        <v>0</v>
      </c>
    </row>
    <row r="49" spans="1:1" ht="15.75" customHeight="1" x14ac:dyDescent="0.4">
      <c r="A49" t="b">
        <v>0</v>
      </c>
    </row>
    <row r="50" spans="1:1" ht="15.75" customHeight="1" x14ac:dyDescent="0.4">
      <c r="A50" t="b">
        <v>0</v>
      </c>
    </row>
    <row r="51" spans="1:1" ht="15.75" customHeight="1" x14ac:dyDescent="0.4">
      <c r="A51" t="b">
        <v>0</v>
      </c>
    </row>
    <row r="52" spans="1:1" ht="15.75" customHeight="1" x14ac:dyDescent="0.4">
      <c r="A52" t="b">
        <v>0</v>
      </c>
    </row>
    <row r="53" spans="1:1" ht="15.75" customHeight="1" x14ac:dyDescent="0.4">
      <c r="A53" t="b">
        <v>0</v>
      </c>
    </row>
    <row r="54" spans="1:1" ht="15.75" customHeight="1" x14ac:dyDescent="0.4">
      <c r="A54" t="b">
        <v>0</v>
      </c>
    </row>
    <row r="55" spans="1:1" ht="15.75" customHeight="1" x14ac:dyDescent="0.4">
      <c r="A55" t="b">
        <v>0</v>
      </c>
    </row>
    <row r="56" spans="1:1" ht="15.75" customHeight="1" x14ac:dyDescent="0.4">
      <c r="A56" t="b">
        <v>0</v>
      </c>
    </row>
    <row r="57" spans="1:1" ht="15.75" customHeight="1" x14ac:dyDescent="0.4">
      <c r="A57" t="b">
        <v>0</v>
      </c>
    </row>
    <row r="58" spans="1:1" ht="15.75" customHeight="1" x14ac:dyDescent="0.4">
      <c r="A58" t="b">
        <v>0</v>
      </c>
    </row>
    <row r="59" spans="1:1" ht="15.75" customHeight="1" x14ac:dyDescent="0.4">
      <c r="A59" t="b">
        <v>0</v>
      </c>
    </row>
    <row r="60" spans="1:1" ht="15.75" customHeight="1" x14ac:dyDescent="0.4">
      <c r="A60" t="b">
        <v>0</v>
      </c>
    </row>
    <row r="61" spans="1:1" ht="15.75" customHeight="1" x14ac:dyDescent="0.4">
      <c r="A61" t="b">
        <v>0</v>
      </c>
    </row>
    <row r="62" spans="1:1" ht="15.75" customHeight="1" x14ac:dyDescent="0.4">
      <c r="A62" t="b">
        <v>0</v>
      </c>
    </row>
    <row r="63" spans="1:1" ht="15.75" customHeight="1" x14ac:dyDescent="0.4">
      <c r="A63" t="b">
        <v>0</v>
      </c>
    </row>
    <row r="64" spans="1:1" ht="15.75" customHeight="1" x14ac:dyDescent="0.4">
      <c r="A64" t="b">
        <v>0</v>
      </c>
    </row>
    <row r="65" spans="1:1" ht="15.75" customHeight="1" x14ac:dyDescent="0.4">
      <c r="A65" t="b">
        <v>0</v>
      </c>
    </row>
    <row r="66" spans="1:1" ht="15.75" customHeight="1" x14ac:dyDescent="0.4">
      <c r="A66" t="b">
        <v>0</v>
      </c>
    </row>
    <row r="67" spans="1:1" ht="15.75" customHeight="1" x14ac:dyDescent="0.4">
      <c r="A67" t="b">
        <v>0</v>
      </c>
    </row>
    <row r="68" spans="1:1" ht="15.75" customHeight="1" x14ac:dyDescent="0.4">
      <c r="A68" t="b">
        <v>0</v>
      </c>
    </row>
    <row r="69" spans="1:1" ht="15.75" customHeight="1" x14ac:dyDescent="0.4">
      <c r="A69" t="b">
        <v>0</v>
      </c>
    </row>
    <row r="70" spans="1:1" ht="15.75" customHeight="1" x14ac:dyDescent="0.4">
      <c r="A70" t="b">
        <v>0</v>
      </c>
    </row>
    <row r="71" spans="1:1" ht="15.75" customHeight="1" x14ac:dyDescent="0.4">
      <c r="A71" t="b">
        <v>0</v>
      </c>
    </row>
    <row r="72" spans="1:1" ht="15.75" customHeight="1" x14ac:dyDescent="0.4">
      <c r="A72" t="b">
        <v>0</v>
      </c>
    </row>
    <row r="73" spans="1:1" ht="15.75" customHeight="1" x14ac:dyDescent="0.4">
      <c r="A73" t="b">
        <v>0</v>
      </c>
    </row>
    <row r="74" spans="1:1" ht="15.75" customHeight="1" x14ac:dyDescent="0.4">
      <c r="A74" t="b">
        <v>0</v>
      </c>
    </row>
    <row r="75" spans="1:1" ht="15.75" customHeight="1" x14ac:dyDescent="0.4">
      <c r="A75" t="b">
        <v>0</v>
      </c>
    </row>
    <row r="76" spans="1:1" ht="15.75" customHeight="1" x14ac:dyDescent="0.4">
      <c r="A76" t="b">
        <v>0</v>
      </c>
    </row>
    <row r="77" spans="1:1" ht="15.75" customHeight="1" x14ac:dyDescent="0.4">
      <c r="A77" t="b">
        <v>0</v>
      </c>
    </row>
    <row r="78" spans="1:1" ht="15.75" customHeight="1" x14ac:dyDescent="0.4">
      <c r="A78" t="b">
        <v>0</v>
      </c>
    </row>
    <row r="79" spans="1:1" ht="15.75" customHeight="1" x14ac:dyDescent="0.4">
      <c r="A79" t="b">
        <v>0</v>
      </c>
    </row>
    <row r="80" spans="1:1" ht="15.75" customHeight="1" x14ac:dyDescent="0.4">
      <c r="A80" t="b">
        <v>0</v>
      </c>
    </row>
    <row r="81" spans="1:1" ht="15.75" customHeight="1" x14ac:dyDescent="0.4">
      <c r="A81" t="b">
        <v>0</v>
      </c>
    </row>
    <row r="82" spans="1:1" ht="15.75" customHeight="1" x14ac:dyDescent="0.4">
      <c r="A82" t="b">
        <v>0</v>
      </c>
    </row>
    <row r="83" spans="1:1" ht="15.75" customHeight="1" x14ac:dyDescent="0.4">
      <c r="A83" t="b">
        <v>0</v>
      </c>
    </row>
    <row r="84" spans="1:1" ht="15.75" customHeight="1" x14ac:dyDescent="0.4">
      <c r="A84" t="b">
        <v>0</v>
      </c>
    </row>
    <row r="85" spans="1:1" ht="15.75" customHeight="1" x14ac:dyDescent="0.4">
      <c r="A85" t="b">
        <v>0</v>
      </c>
    </row>
    <row r="86" spans="1:1" ht="15.75" customHeight="1" x14ac:dyDescent="0.4">
      <c r="A86" t="b">
        <v>0</v>
      </c>
    </row>
    <row r="87" spans="1:1" ht="15.75" customHeight="1" x14ac:dyDescent="0.4">
      <c r="A87" t="b">
        <v>0</v>
      </c>
    </row>
    <row r="88" spans="1:1" ht="15.75" customHeight="1" x14ac:dyDescent="0.4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Dashboard (2)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(Enter course code here)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Sarp Tan Doven</cp:lastModifiedBy>
  <dcterms:created xsi:type="dcterms:W3CDTF">2023-03-05T17:52:14Z</dcterms:created>
  <dcterms:modified xsi:type="dcterms:W3CDTF">2024-12-01T03:36:21Z</dcterms:modified>
</cp:coreProperties>
</file>