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YASUDA/macro/Fringe2/170302/"/>
    </mc:Choice>
  </mc:AlternateContent>
  <bookViews>
    <workbookView xWindow="14400" yWindow="460" windowWidth="14400" windowHeight="17460" tabRatio="500" firstSheet="2" activeTab="5"/>
  </bookViews>
  <sheets>
    <sheet name="Displacement Chart" sheetId="15" r:id="rId1"/>
    <sheet name="Summary Chart" sheetId="16" r:id="rId2"/>
    <sheet name="Chart4" sheetId="17" r:id="rId3"/>
    <sheet name="Chart5" sheetId="18" r:id="rId4"/>
    <sheet name="Summary" sheetId="7" r:id="rId5"/>
    <sheet name="Summary (2)" sheetId="20" r:id="rId6"/>
    <sheet name="0 um (bug)" sheetId="1" r:id="rId7"/>
    <sheet name="0 um" sheetId="13" r:id="rId8"/>
    <sheet name="10 um" sheetId="8" r:id="rId9"/>
    <sheet name="20 um" sheetId="9" r:id="rId10"/>
    <sheet name="30 um" sheetId="10" r:id="rId11"/>
    <sheet name="40 um" sheetId="11" r:id="rId12"/>
    <sheet name="50 um" sheetId="12" r:id="rId1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6" i="20" l="1"/>
  <c r="K27" i="20"/>
  <c r="K23" i="20"/>
  <c r="K24" i="20"/>
  <c r="K25" i="20"/>
  <c r="K22" i="20"/>
  <c r="K8" i="20"/>
  <c r="K10" i="20"/>
  <c r="K12" i="20"/>
  <c r="K16" i="20"/>
  <c r="K6" i="20"/>
  <c r="C17" i="20"/>
  <c r="K17" i="20"/>
  <c r="L17" i="20"/>
  <c r="L18" i="20"/>
  <c r="H8" i="20"/>
  <c r="J8" i="20"/>
  <c r="H10" i="20"/>
  <c r="J10" i="20"/>
  <c r="H12" i="20"/>
  <c r="J12" i="20"/>
  <c r="H16" i="20"/>
  <c r="J16" i="20"/>
  <c r="H6" i="20"/>
  <c r="J6" i="20"/>
  <c r="J23" i="20"/>
  <c r="J24" i="20"/>
  <c r="J25" i="20"/>
  <c r="J27" i="20"/>
  <c r="H28" i="20"/>
  <c r="J22" i="20"/>
  <c r="I23" i="20"/>
  <c r="I24" i="20"/>
  <c r="I25" i="20"/>
  <c r="I26" i="20"/>
  <c r="I27" i="20"/>
  <c r="I22" i="20"/>
  <c r="H23" i="20"/>
  <c r="H24" i="20"/>
  <c r="H25" i="20"/>
  <c r="H26" i="20"/>
  <c r="H27" i="20"/>
  <c r="H22" i="20"/>
  <c r="G37" i="20"/>
  <c r="E37" i="20"/>
  <c r="G35" i="20"/>
  <c r="E35" i="20"/>
  <c r="F37" i="20"/>
  <c r="D37" i="20"/>
  <c r="F35" i="20"/>
  <c r="D35" i="20"/>
  <c r="I37" i="20"/>
  <c r="H37" i="20"/>
  <c r="I35" i="20"/>
  <c r="H35" i="20"/>
  <c r="AA36" i="20"/>
  <c r="AA37" i="20"/>
  <c r="AA38" i="20"/>
  <c r="AA39" i="20"/>
  <c r="AA35" i="20"/>
  <c r="Z36" i="20"/>
  <c r="Z37" i="20"/>
  <c r="Z38" i="20"/>
  <c r="Z39" i="20"/>
  <c r="Z35" i="20"/>
  <c r="Y36" i="20"/>
  <c r="Y37" i="20"/>
  <c r="Y38" i="20"/>
  <c r="Y39" i="20"/>
  <c r="Y35" i="20"/>
  <c r="X36" i="20"/>
  <c r="X37" i="20"/>
  <c r="X38" i="20"/>
  <c r="X39" i="20"/>
  <c r="X35" i="20"/>
  <c r="AC39" i="20"/>
  <c r="AB39" i="20"/>
  <c r="AC38" i="20"/>
  <c r="AB38" i="20"/>
  <c r="AC37" i="20"/>
  <c r="AB37" i="20"/>
  <c r="AC36" i="20"/>
  <c r="AB36" i="20"/>
  <c r="AC35" i="20"/>
  <c r="AB35" i="20"/>
  <c r="R36" i="20"/>
  <c r="R37" i="20"/>
  <c r="R38" i="20"/>
  <c r="R39" i="20"/>
  <c r="R35" i="20"/>
  <c r="Q36" i="20"/>
  <c r="Q37" i="20"/>
  <c r="Q38" i="20"/>
  <c r="Q39" i="20"/>
  <c r="Q35" i="20"/>
  <c r="P36" i="20"/>
  <c r="P37" i="20"/>
  <c r="P38" i="20"/>
  <c r="P39" i="20"/>
  <c r="P35" i="20"/>
  <c r="O36" i="20"/>
  <c r="O37" i="20"/>
  <c r="O38" i="20"/>
  <c r="O39" i="20"/>
  <c r="O35" i="20"/>
  <c r="T39" i="20"/>
  <c r="S39" i="20"/>
  <c r="T38" i="20"/>
  <c r="S38" i="20"/>
  <c r="T37" i="20"/>
  <c r="S37" i="20"/>
  <c r="T36" i="20"/>
  <c r="S36" i="20"/>
  <c r="T35" i="20"/>
  <c r="S35" i="20"/>
  <c r="AA24" i="20"/>
  <c r="AA25" i="20"/>
  <c r="AA26" i="20"/>
  <c r="AA27" i="20"/>
  <c r="AA23" i="20"/>
  <c r="Y24" i="20"/>
  <c r="Y25" i="20"/>
  <c r="Y26" i="20"/>
  <c r="Y27" i="20"/>
  <c r="Y23" i="20"/>
  <c r="Z24" i="20"/>
  <c r="Z25" i="20"/>
  <c r="Z26" i="20"/>
  <c r="Z27" i="20"/>
  <c r="Z23" i="20"/>
  <c r="X24" i="20"/>
  <c r="X25" i="20"/>
  <c r="X26" i="20"/>
  <c r="X27" i="20"/>
  <c r="X23" i="20"/>
  <c r="AC27" i="20"/>
  <c r="AB27" i="20"/>
  <c r="AC26" i="20"/>
  <c r="AB26" i="20"/>
  <c r="AC25" i="20"/>
  <c r="AB25" i="20"/>
  <c r="AC24" i="20"/>
  <c r="AB24" i="20"/>
  <c r="AC23" i="20"/>
  <c r="AB23" i="20"/>
  <c r="T24" i="20"/>
  <c r="T25" i="20"/>
  <c r="P26" i="20"/>
  <c r="R26" i="20"/>
  <c r="T26" i="20"/>
  <c r="T27" i="20"/>
  <c r="T23" i="20"/>
  <c r="S24" i="20"/>
  <c r="S25" i="20"/>
  <c r="S26" i="20"/>
  <c r="S27" i="20"/>
  <c r="S23" i="20"/>
  <c r="R24" i="20"/>
  <c r="R25" i="20"/>
  <c r="R27" i="20"/>
  <c r="P24" i="20"/>
  <c r="P25" i="20"/>
  <c r="P27" i="20"/>
  <c r="Q24" i="20"/>
  <c r="Q25" i="20"/>
  <c r="Q26" i="20"/>
  <c r="Q27" i="20"/>
  <c r="O24" i="20"/>
  <c r="O25" i="20"/>
  <c r="O26" i="20"/>
  <c r="O27" i="20"/>
  <c r="Q23" i="20"/>
  <c r="R23" i="20"/>
  <c r="P23" i="20"/>
  <c r="O23" i="20"/>
  <c r="I6" i="20"/>
  <c r="I16" i="20"/>
  <c r="T16" i="20"/>
  <c r="S16" i="20"/>
  <c r="G6" i="20"/>
  <c r="G16" i="20"/>
  <c r="R16" i="20"/>
  <c r="F6" i="20"/>
  <c r="F16" i="20"/>
  <c r="Q16" i="20"/>
  <c r="E6" i="20"/>
  <c r="E16" i="20"/>
  <c r="P16" i="20"/>
  <c r="I15" i="20"/>
  <c r="I5" i="20"/>
  <c r="T15" i="20"/>
  <c r="H15" i="20"/>
  <c r="H5" i="20"/>
  <c r="S15" i="20"/>
  <c r="G15" i="20"/>
  <c r="G5" i="20"/>
  <c r="R15" i="20"/>
  <c r="F15" i="20"/>
  <c r="F5" i="20"/>
  <c r="Q15" i="20"/>
  <c r="E15" i="20"/>
  <c r="E5" i="20"/>
  <c r="P15" i="20"/>
  <c r="I14" i="20"/>
  <c r="T14" i="20"/>
  <c r="H14" i="20"/>
  <c r="S14" i="20"/>
  <c r="G14" i="20"/>
  <c r="R14" i="20"/>
  <c r="F14" i="20"/>
  <c r="Q14" i="20"/>
  <c r="E14" i="20"/>
  <c r="P14" i="20"/>
  <c r="I13" i="20"/>
  <c r="T13" i="20"/>
  <c r="H13" i="20"/>
  <c r="S13" i="20"/>
  <c r="G13" i="20"/>
  <c r="R13" i="20"/>
  <c r="F13" i="20"/>
  <c r="Q13" i="20"/>
  <c r="E13" i="20"/>
  <c r="P13" i="20"/>
  <c r="I12" i="20"/>
  <c r="T12" i="20"/>
  <c r="S12" i="20"/>
  <c r="G12" i="20"/>
  <c r="R12" i="20"/>
  <c r="F12" i="20"/>
  <c r="Q12" i="20"/>
  <c r="E12" i="20"/>
  <c r="P12" i="20"/>
  <c r="I11" i="20"/>
  <c r="T11" i="20"/>
  <c r="H11" i="20"/>
  <c r="S11" i="20"/>
  <c r="G11" i="20"/>
  <c r="R11" i="20"/>
  <c r="F11" i="20"/>
  <c r="Q11" i="20"/>
  <c r="E11" i="20"/>
  <c r="P11" i="20"/>
  <c r="I10" i="20"/>
  <c r="T10" i="20"/>
  <c r="S10" i="20"/>
  <c r="G10" i="20"/>
  <c r="R10" i="20"/>
  <c r="F10" i="20"/>
  <c r="Q10" i="20"/>
  <c r="E10" i="20"/>
  <c r="P10" i="20"/>
  <c r="I9" i="20"/>
  <c r="T9" i="20"/>
  <c r="H9" i="20"/>
  <c r="S9" i="20"/>
  <c r="G9" i="20"/>
  <c r="R9" i="20"/>
  <c r="F9" i="20"/>
  <c r="Q9" i="20"/>
  <c r="E9" i="20"/>
  <c r="P9" i="20"/>
  <c r="I8" i="20"/>
  <c r="T8" i="20"/>
  <c r="S8" i="20"/>
  <c r="G8" i="20"/>
  <c r="R8" i="20"/>
  <c r="F8" i="20"/>
  <c r="Q8" i="20"/>
  <c r="E8" i="20"/>
  <c r="P8" i="20"/>
  <c r="I7" i="20"/>
  <c r="T7" i="20"/>
  <c r="H7" i="20"/>
  <c r="S7" i="20"/>
  <c r="G7" i="20"/>
  <c r="R7" i="20"/>
  <c r="F7" i="20"/>
  <c r="Q7" i="20"/>
  <c r="E7" i="20"/>
  <c r="P7" i="20"/>
  <c r="C13" i="8"/>
  <c r="F14" i="8"/>
  <c r="H16" i="7"/>
  <c r="H15" i="7"/>
  <c r="H13" i="7"/>
  <c r="H12" i="7"/>
  <c r="H11" i="7"/>
  <c r="H10" i="7"/>
  <c r="H9" i="7"/>
  <c r="F14" i="12"/>
  <c r="F13" i="12"/>
  <c r="F14" i="11"/>
  <c r="F13" i="11"/>
  <c r="F14" i="10"/>
  <c r="F13" i="10"/>
  <c r="F14" i="9"/>
  <c r="F13" i="9"/>
  <c r="H8" i="7"/>
  <c r="F13" i="8"/>
  <c r="H7" i="7"/>
  <c r="F14" i="13"/>
  <c r="H6" i="7"/>
  <c r="G13" i="12"/>
  <c r="R16" i="7"/>
  <c r="G14" i="12"/>
  <c r="F13" i="13"/>
  <c r="H5" i="7"/>
  <c r="R15" i="7"/>
  <c r="G13" i="11"/>
  <c r="H14" i="7"/>
  <c r="R14" i="7"/>
  <c r="G14" i="11"/>
  <c r="R13" i="7"/>
  <c r="G13" i="10"/>
  <c r="R12" i="7"/>
  <c r="G14" i="10"/>
  <c r="R11" i="7"/>
  <c r="G13" i="9"/>
  <c r="R10" i="7"/>
  <c r="G14" i="9"/>
  <c r="R9" i="7"/>
  <c r="R8" i="7"/>
  <c r="R7" i="7"/>
  <c r="G14" i="8"/>
  <c r="G13" i="8"/>
  <c r="G14" i="13"/>
  <c r="I6" i="7"/>
  <c r="I16" i="7"/>
  <c r="S16" i="7"/>
  <c r="I14" i="7"/>
  <c r="S14" i="7"/>
  <c r="I12" i="7"/>
  <c r="S12" i="7"/>
  <c r="I10" i="7"/>
  <c r="S10" i="7"/>
  <c r="E13" i="11"/>
  <c r="G14" i="7"/>
  <c r="E14" i="13"/>
  <c r="G6" i="7"/>
  <c r="Q14" i="7"/>
  <c r="D13" i="11"/>
  <c r="F14" i="7"/>
  <c r="D14" i="13"/>
  <c r="F6" i="7"/>
  <c r="P14" i="7"/>
  <c r="E13" i="9"/>
  <c r="G10" i="7"/>
  <c r="Q10" i="7"/>
  <c r="E13" i="10"/>
  <c r="G12" i="7"/>
  <c r="Q12" i="7"/>
  <c r="E13" i="12"/>
  <c r="G16" i="7"/>
  <c r="Q16" i="7"/>
  <c r="D13" i="12"/>
  <c r="F16" i="7"/>
  <c r="P16" i="7"/>
  <c r="D13" i="10"/>
  <c r="F12" i="7"/>
  <c r="P12" i="7"/>
  <c r="D13" i="9"/>
  <c r="F10" i="7"/>
  <c r="P10" i="7"/>
  <c r="C14" i="12"/>
  <c r="E15" i="7"/>
  <c r="C13" i="13"/>
  <c r="E5" i="7"/>
  <c r="O15" i="7"/>
  <c r="C14" i="11"/>
  <c r="E13" i="7"/>
  <c r="O13" i="7"/>
  <c r="C14" i="10"/>
  <c r="E11" i="7"/>
  <c r="O11" i="7"/>
  <c r="C14" i="9"/>
  <c r="E9" i="7"/>
  <c r="O9" i="7"/>
  <c r="D14" i="12"/>
  <c r="F15" i="7"/>
  <c r="D13" i="13"/>
  <c r="F5" i="7"/>
  <c r="P15" i="7"/>
  <c r="E14" i="12"/>
  <c r="G15" i="7"/>
  <c r="E13" i="13"/>
  <c r="G5" i="7"/>
  <c r="Q15" i="7"/>
  <c r="I15" i="7"/>
  <c r="G13" i="13"/>
  <c r="I5" i="7"/>
  <c r="S15" i="7"/>
  <c r="D14" i="11"/>
  <c r="F13" i="7"/>
  <c r="P13" i="7"/>
  <c r="E14" i="11"/>
  <c r="G13" i="7"/>
  <c r="Q13" i="7"/>
  <c r="I13" i="7"/>
  <c r="S13" i="7"/>
  <c r="D14" i="10"/>
  <c r="F11" i="7"/>
  <c r="P11" i="7"/>
  <c r="E14" i="10"/>
  <c r="G11" i="7"/>
  <c r="Q11" i="7"/>
  <c r="I11" i="7"/>
  <c r="S11" i="7"/>
  <c r="C14" i="13"/>
  <c r="E6" i="7"/>
  <c r="C13" i="12"/>
  <c r="E16" i="7"/>
  <c r="O16" i="7"/>
  <c r="C13" i="11"/>
  <c r="E14" i="7"/>
  <c r="O14" i="7"/>
  <c r="C13" i="10"/>
  <c r="E12" i="7"/>
  <c r="O12" i="7"/>
  <c r="C13" i="9"/>
  <c r="E10" i="7"/>
  <c r="O10" i="7"/>
  <c r="C14" i="8"/>
  <c r="E8" i="7"/>
  <c r="O8" i="7"/>
  <c r="D14" i="9"/>
  <c r="F9" i="7"/>
  <c r="P9" i="7"/>
  <c r="E14" i="9"/>
  <c r="G9" i="7"/>
  <c r="Q9" i="7"/>
  <c r="I9" i="7"/>
  <c r="S9" i="7"/>
  <c r="D14" i="8"/>
  <c r="F8" i="7"/>
  <c r="P8" i="7"/>
  <c r="E14" i="8"/>
  <c r="G8" i="7"/>
  <c r="Q8" i="7"/>
  <c r="I8" i="7"/>
  <c r="S8" i="7"/>
  <c r="D13" i="8"/>
  <c r="F7" i="7"/>
  <c r="P7" i="7"/>
  <c r="E13" i="8"/>
  <c r="G7" i="7"/>
  <c r="Q7" i="7"/>
  <c r="I7" i="7"/>
  <c r="S7" i="7"/>
  <c r="E7" i="7"/>
  <c r="O7" i="7"/>
  <c r="I14" i="12"/>
  <c r="H14" i="12"/>
  <c r="I13" i="12"/>
  <c r="H13" i="12"/>
  <c r="I14" i="11"/>
  <c r="H14" i="11"/>
  <c r="I13" i="11"/>
  <c r="H13" i="11"/>
  <c r="I14" i="10"/>
  <c r="H14" i="10"/>
  <c r="I13" i="10"/>
  <c r="H13" i="10"/>
  <c r="I14" i="9"/>
  <c r="I13" i="9"/>
  <c r="H14" i="9"/>
  <c r="H13" i="9"/>
  <c r="H13" i="8"/>
  <c r="H14" i="8"/>
  <c r="H13" i="13"/>
  <c r="H14" i="13"/>
  <c r="D14" i="1"/>
  <c r="C14" i="1"/>
  <c r="D13" i="1"/>
  <c r="C13" i="1"/>
</calcChain>
</file>

<file path=xl/sharedStrings.xml><?xml version="1.0" encoding="utf-8"?>
<sst xmlns="http://schemas.openxmlformats.org/spreadsheetml/2006/main" count="368" uniqueCount="57">
  <si>
    <t>STD</t>
    <phoneticPr fontId="1"/>
  </si>
  <si>
    <t>AVE</t>
    <phoneticPr fontId="1"/>
  </si>
  <si>
    <t>ONOSOKKI</t>
    <phoneticPr fontId="1"/>
  </si>
  <si>
    <t>Optical Comb</t>
    <phoneticPr fontId="1"/>
  </si>
  <si>
    <t>Optical Comb
(Low path)</t>
  </si>
  <si>
    <t>Optical Comb
( No Low path )</t>
    <phoneticPr fontId="1"/>
  </si>
  <si>
    <t>Optical Comb
Time diff. (sec)</t>
    <phoneticPr fontId="1"/>
  </si>
  <si>
    <t>Optical Comb
(Low path)[um]</t>
    <phoneticPr fontId="1"/>
  </si>
  <si>
    <t>Optical Comb
( No Low path )[um]</t>
    <phoneticPr fontId="1"/>
  </si>
  <si>
    <t>failed</t>
    <phoneticPr fontId="1"/>
  </si>
  <si>
    <t>failed</t>
    <phoneticPr fontId="1"/>
  </si>
  <si>
    <t>failed</t>
    <phoneticPr fontId="1"/>
  </si>
  <si>
    <t>failed</t>
    <phoneticPr fontId="1"/>
  </si>
  <si>
    <t>failed</t>
    <phoneticPr fontId="1"/>
  </si>
  <si>
    <t>faied</t>
    <phoneticPr fontId="1"/>
  </si>
  <si>
    <t>Summary</t>
    <phoneticPr fontId="1"/>
  </si>
  <si>
    <t>Ave.</t>
    <phoneticPr fontId="1"/>
  </si>
  <si>
    <t>Linear gauge
[um]</t>
    <phoneticPr fontId="1"/>
  </si>
  <si>
    <t>ONOSOKKI
[um]</t>
    <phoneticPr fontId="1"/>
  </si>
  <si>
    <t>OC ( LP )
[um]</t>
    <phoneticPr fontId="1"/>
  </si>
  <si>
    <t>OC (no LP)
[um]</t>
    <phoneticPr fontId="1"/>
  </si>
  <si>
    <t>OC (time diff.)
[sec]</t>
    <phoneticPr fontId="1"/>
  </si>
  <si>
    <t>Data#</t>
    <phoneticPr fontId="1"/>
  </si>
  <si>
    <t>Ave.</t>
    <phoneticPr fontId="1"/>
  </si>
  <si>
    <t>Displacement</t>
    <phoneticPr fontId="1"/>
  </si>
  <si>
    <t>–––</t>
    <phoneticPr fontId="1"/>
  </si>
  <si>
    <t>–––</t>
    <phoneticPr fontId="1"/>
  </si>
  <si>
    <t>–––</t>
    <phoneticPr fontId="1"/>
  </si>
  <si>
    <t>–––</t>
    <phoneticPr fontId="1"/>
  </si>
  <si>
    <t>–––</t>
    <phoneticPr fontId="1"/>
  </si>
  <si>
    <t>OC (Ave. LP)
[um]</t>
    <phoneticPr fontId="1"/>
  </si>
  <si>
    <t>OC(Ave. LP)
[um]</t>
    <phoneticPr fontId="1"/>
  </si>
  <si>
    <t>Optical Comb
(Ave. LP) [um]</t>
    <phoneticPr fontId="1"/>
  </si>
  <si>
    <t>failed</t>
    <phoneticPr fontId="1"/>
  </si>
  <si>
    <t>MEAN</t>
    <phoneticPr fontId="1"/>
  </si>
  <si>
    <t>RMS</t>
    <phoneticPr fontId="1"/>
  </si>
  <si>
    <t>有効な測定回数</t>
    <phoneticPr fontId="1"/>
  </si>
  <si>
    <t>Summary</t>
    <phoneticPr fontId="1"/>
  </si>
  <si>
    <t>Linear gauge
[um]</t>
    <phoneticPr fontId="1"/>
  </si>
  <si>
    <t>ONOSOKKI
[um]</t>
    <phoneticPr fontId="1"/>
  </si>
  <si>
    <t>Optical Comb
[um]</t>
    <phoneticPr fontId="1"/>
  </si>
  <si>
    <t>Mean</t>
    <phoneticPr fontId="1"/>
  </si>
  <si>
    <t>Error</t>
    <phoneticPr fontId="1"/>
  </si>
  <si>
    <t>Mean</t>
    <phoneticPr fontId="1"/>
  </si>
  <si>
    <t>Entries</t>
    <phoneticPr fontId="1"/>
  </si>
  <si>
    <t>–––––</t>
    <phoneticPr fontId="1"/>
  </si>
  <si>
    <t>Mean</t>
    <phoneticPr fontId="1"/>
  </si>
  <si>
    <t>Error</t>
    <phoneticPr fontId="1"/>
  </si>
  <si>
    <r>
      <t>Displacement</t>
    </r>
    <r>
      <rPr>
        <sz val="20"/>
        <color theme="1"/>
        <rFont val="Yu Gothic (本文)"/>
        <charset val="128"/>
      </rPr>
      <t>(Errorはゼロ点も含む)</t>
    </r>
    <phoneticPr fontId="1"/>
  </si>
  <si>
    <t>OC - ONOSOKKI
[um]</t>
    <phoneticPr fontId="1"/>
  </si>
  <si>
    <t>–––––</t>
    <phoneticPr fontId="1"/>
  </si>
  <si>
    <r>
      <t>Displacement</t>
    </r>
    <r>
      <rPr>
        <sz val="20"/>
        <color theme="1"/>
        <rFont val="Yu Gothic (本文)"/>
        <charset val="128"/>
      </rPr>
      <t>(Errorはゼロ点は含まない)</t>
    </r>
    <phoneticPr fontId="1"/>
  </si>
  <si>
    <t>Displacement(10 - 0 ; 30 - 20)</t>
    <phoneticPr fontId="1"/>
  </si>
  <si>
    <t>x</t>
    <phoneticPr fontId="1"/>
  </si>
  <si>
    <t>OC(Ave.) STD/SQRT(N)</t>
    <phoneticPr fontId="1"/>
  </si>
  <si>
    <t>Sigma</t>
    <phoneticPr fontId="1"/>
  </si>
  <si>
    <t>Error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</si>
</sst>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0_);[Red]\(0.00\)"/>
    <numFmt numFmtId="177" formatCode="0.000000_);[Red]\(0.000000\)"/>
    <numFmt numFmtId="178" formatCode="0.0000000_);[Red]\(0.0000000\)"/>
    <numFmt numFmtId="179" formatCode="0.00_ "/>
  </numFmts>
  <fonts count="8" x14ac:knownFonts="1">
    <font>
      <sz val="12"/>
      <color theme="1"/>
      <name val="Yu Gothic"/>
      <family val="2"/>
      <charset val="128"/>
      <scheme val="minor"/>
    </font>
    <font>
      <sz val="6"/>
      <name val="Yu Gothic"/>
      <family val="2"/>
      <charset val="128"/>
      <scheme val="minor"/>
    </font>
    <font>
      <sz val="28"/>
      <color theme="1"/>
      <name val="Yu Gothic"/>
      <family val="2"/>
      <charset val="128"/>
      <scheme val="minor"/>
    </font>
    <font>
      <u/>
      <sz val="12"/>
      <color theme="10"/>
      <name val="Yu Gothic"/>
      <family val="2"/>
      <charset val="128"/>
      <scheme val="minor"/>
    </font>
    <font>
      <u/>
      <sz val="12"/>
      <color theme="11"/>
      <name val="Yu Gothic"/>
      <family val="2"/>
      <charset val="128"/>
      <scheme val="minor"/>
    </font>
    <font>
      <sz val="26"/>
      <color theme="1"/>
      <name val="Yu Gothic"/>
      <family val="2"/>
      <charset val="128"/>
      <scheme val="minor"/>
    </font>
    <font>
      <sz val="20"/>
      <color theme="1"/>
      <name val="Yu Gothic (本文)"/>
      <charset val="128"/>
    </font>
    <font>
      <sz val="22"/>
      <color theme="1"/>
      <name val="Yu Gothic"/>
      <family val="2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76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177" fontId="0" fillId="0" borderId="0" xfId="0" applyNumberFormat="1"/>
    <xf numFmtId="178" fontId="0" fillId="0" borderId="0" xfId="0" applyNumberForma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/>
    <xf numFmtId="176" fontId="0" fillId="2" borderId="1" xfId="0" applyNumberFormat="1" applyFill="1" applyBorder="1"/>
    <xf numFmtId="0" fontId="0" fillId="3" borderId="1" xfId="0" applyFill="1" applyBorder="1"/>
    <xf numFmtId="176" fontId="0" fillId="3" borderId="1" xfId="0" applyNumberFormat="1" applyFill="1" applyBorder="1"/>
    <xf numFmtId="177" fontId="0" fillId="2" borderId="1" xfId="0" applyNumberFormat="1" applyFill="1" applyBorder="1"/>
    <xf numFmtId="177" fontId="0" fillId="3" borderId="1" xfId="0" applyNumberFormat="1" applyFill="1" applyBorder="1"/>
    <xf numFmtId="178" fontId="0" fillId="2" borderId="1" xfId="0" applyNumberFormat="1" applyFill="1" applyBorder="1"/>
    <xf numFmtId="178" fontId="0" fillId="3" borderId="1" xfId="0" applyNumberFormat="1" applyFill="1" applyBorder="1"/>
    <xf numFmtId="176" fontId="0" fillId="2" borderId="1" xfId="0" applyNumberFormat="1" applyFill="1" applyBorder="1" applyAlignment="1">
      <alignment horizontal="center"/>
    </xf>
    <xf numFmtId="178" fontId="0" fillId="2" borderId="1" xfId="0" applyNumberFormat="1" applyFill="1" applyBorder="1" applyAlignment="1">
      <alignment horizontal="center"/>
    </xf>
    <xf numFmtId="176" fontId="0" fillId="3" borderId="1" xfId="0" applyNumberFormat="1" applyFill="1" applyBorder="1" applyAlignment="1">
      <alignment horizontal="center"/>
    </xf>
    <xf numFmtId="178" fontId="0" fillId="3" borderId="1" xfId="0" applyNumberFormat="1" applyFill="1" applyBorder="1" applyAlignment="1">
      <alignment horizontal="center"/>
    </xf>
    <xf numFmtId="0" fontId="0" fillId="5" borderId="1" xfId="0" applyFill="1" applyBorder="1"/>
    <xf numFmtId="176" fontId="0" fillId="5" borderId="1" xfId="0" applyNumberFormat="1" applyFill="1" applyBorder="1"/>
    <xf numFmtId="0" fontId="0" fillId="4" borderId="1" xfId="0" applyFill="1" applyBorder="1"/>
    <xf numFmtId="0" fontId="0" fillId="4" borderId="1" xfId="0" applyFill="1" applyBorder="1" applyAlignment="1">
      <alignment horizontal="right"/>
    </xf>
    <xf numFmtId="0" fontId="0" fillId="2" borderId="1" xfId="0" applyFill="1" applyBorder="1" applyAlignment="1">
      <alignment horizontal="right"/>
    </xf>
    <xf numFmtId="0" fontId="0" fillId="5" borderId="1" xfId="0" applyFill="1" applyBorder="1" applyAlignment="1">
      <alignment horizontal="right"/>
    </xf>
    <xf numFmtId="2" fontId="0" fillId="2" borderId="1" xfId="0" applyNumberFormat="1" applyFill="1" applyBorder="1"/>
    <xf numFmtId="0" fontId="0" fillId="0" borderId="2" xfId="0" applyFill="1" applyBorder="1" applyAlignment="1">
      <alignment horizontal="right"/>
    </xf>
    <xf numFmtId="0" fontId="0" fillId="7" borderId="1" xfId="0" applyFill="1" applyBorder="1"/>
    <xf numFmtId="2" fontId="0" fillId="5" borderId="1" xfId="0" applyNumberFormat="1" applyFill="1" applyBorder="1"/>
    <xf numFmtId="2" fontId="0" fillId="5" borderId="1" xfId="0" applyNumberFormat="1" applyFill="1" applyBorder="1" applyAlignment="1">
      <alignment horizontal="center"/>
    </xf>
    <xf numFmtId="179" fontId="0" fillId="0" borderId="0" xfId="0" applyNumberFormat="1"/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0" fillId="6" borderId="1" xfId="0" applyFill="1" applyBorder="1" applyAlignment="1">
      <alignment horizontal="center" wrapText="1"/>
    </xf>
    <xf numFmtId="0" fontId="0" fillId="6" borderId="1" xfId="0" applyFill="1" applyBorder="1" applyAlignment="1">
      <alignment horizontal="center"/>
    </xf>
    <xf numFmtId="0" fontId="5" fillId="0" borderId="0" xfId="0" applyFont="1" applyAlignment="1">
      <alignment horizontal="left"/>
    </xf>
  </cellXfs>
  <cellStyles count="5">
    <cellStyle name="ハイパーリンク" xfId="1" builtinId="8" hidden="1"/>
    <cellStyle name="ハイパーリンク" xfId="3" builtinId="8" hidden="1"/>
    <cellStyle name="標準" xfId="0" builtinId="0"/>
    <cellStyle name="表示済みのハイパーリンク" xfId="2" builtinId="9" hidden="1"/>
    <cellStyle name="表示済みのハイパーリンク" xfId="4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7.xml"/><Relationship Id="rId12" Type="http://schemas.openxmlformats.org/officeDocument/2006/relationships/worksheet" Target="worksheets/sheet8.xml"/><Relationship Id="rId13" Type="http://schemas.openxmlformats.org/officeDocument/2006/relationships/worksheet" Target="worksheets/sheet9.xml"/><Relationship Id="rId14" Type="http://schemas.openxmlformats.org/officeDocument/2006/relationships/theme" Target="theme/theme1.xml"/><Relationship Id="rId15" Type="http://schemas.openxmlformats.org/officeDocument/2006/relationships/styles" Target="styles.xml"/><Relationship Id="rId16" Type="http://schemas.openxmlformats.org/officeDocument/2006/relationships/sharedStrings" Target="sharedStrings.xml"/><Relationship Id="rId17" Type="http://schemas.openxmlformats.org/officeDocument/2006/relationships/calcChain" Target="calcChain.xml"/><Relationship Id="rId1" Type="http://schemas.openxmlformats.org/officeDocument/2006/relationships/chartsheet" Target="chartsheets/sheet1.xml"/><Relationship Id="rId2" Type="http://schemas.openxmlformats.org/officeDocument/2006/relationships/chartsheet" Target="chartsheets/sheet2.xml"/><Relationship Id="rId3" Type="http://schemas.openxmlformats.org/officeDocument/2006/relationships/chartsheet" Target="chartsheets/sheet3.xml"/><Relationship Id="rId4" Type="http://schemas.openxmlformats.org/officeDocument/2006/relationships/chartsheet" Target="chartsheets/sheet4.xml"/><Relationship Id="rId5" Type="http://schemas.openxmlformats.org/officeDocument/2006/relationships/worksheet" Target="worksheets/sheet1.xml"/><Relationship Id="rId6" Type="http://schemas.openxmlformats.org/officeDocument/2006/relationships/worksheet" Target="worksheets/sheet2.xml"/><Relationship Id="rId7" Type="http://schemas.openxmlformats.org/officeDocument/2006/relationships/worksheet" Target="worksheets/sheet3.xml"/><Relationship Id="rId8" Type="http://schemas.openxmlformats.org/officeDocument/2006/relationships/worksheet" Target="worksheets/sheet4.xml"/><Relationship Id="rId9" Type="http://schemas.openxmlformats.org/officeDocument/2006/relationships/worksheet" Target="worksheets/sheet5.xml"/><Relationship Id="rId10" Type="http://schemas.openxmlformats.org/officeDocument/2006/relationships/worksheet" Target="worksheets/sheet6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Displacement</a:t>
            </a:r>
            <a:endParaRPr lang="ja-JP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ONOSOKKI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.0"/>
            <c:dispRSqr val="1"/>
            <c:dispEq val="1"/>
            <c:trendlineLbl>
              <c:layout>
                <c:manualLayout>
                  <c:x val="0.106812694471899"/>
                  <c:y val="0.16807463881480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bg1">
                          <a:lumMod val="6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(Summary!$N$7:$N$12,Summary!$N$15:$N$16)</c:f>
              <c:numCache>
                <c:formatCode>General</c:formatCode>
                <c:ptCount val="8"/>
                <c:pt idx="0">
                  <c:v>10.0</c:v>
                </c:pt>
                <c:pt idx="2">
                  <c:v>20.0</c:v>
                </c:pt>
                <c:pt idx="4">
                  <c:v>30.0</c:v>
                </c:pt>
                <c:pt idx="6">
                  <c:v>50.0</c:v>
                </c:pt>
              </c:numCache>
            </c:numRef>
          </c:xVal>
          <c:yVal>
            <c:numRef>
              <c:f>(Summary!$O$7:$O$12,Summary!$O$15:$O$16)</c:f>
              <c:numCache>
                <c:formatCode>0.00_);[Red]\(0.00\)</c:formatCode>
                <c:ptCount val="8"/>
                <c:pt idx="0">
                  <c:v>9.71152118888889</c:v>
                </c:pt>
                <c:pt idx="1">
                  <c:v>0.112028843647568</c:v>
                </c:pt>
                <c:pt idx="2">
                  <c:v>19.7793523</c:v>
                </c:pt>
                <c:pt idx="3">
                  <c:v>0.117505960371804</c:v>
                </c:pt>
                <c:pt idx="4">
                  <c:v>29.7260623</c:v>
                </c:pt>
                <c:pt idx="5">
                  <c:v>0.148553372191838</c:v>
                </c:pt>
                <c:pt idx="6">
                  <c:v>49.7447123</c:v>
                </c:pt>
                <c:pt idx="7">
                  <c:v>0.102587902419827</c:v>
                </c:pt>
              </c:numCache>
            </c:numRef>
          </c:yVal>
          <c:smooth val="0"/>
        </c:ser>
        <c:ser>
          <c:idx val="1"/>
          <c:order val="1"/>
          <c:tx>
            <c:v>Optical Comb(LP)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639156487191746"/>
                  <c:y val="0.35723333843764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(Summary!$N$7:$N$12,Summary!$N$15:$N$16)</c:f>
              <c:numCache>
                <c:formatCode>General</c:formatCode>
                <c:ptCount val="8"/>
                <c:pt idx="0">
                  <c:v>10.0</c:v>
                </c:pt>
                <c:pt idx="2">
                  <c:v>20.0</c:v>
                </c:pt>
                <c:pt idx="4">
                  <c:v>30.0</c:v>
                </c:pt>
                <c:pt idx="6">
                  <c:v>50.0</c:v>
                </c:pt>
              </c:numCache>
            </c:numRef>
          </c:xVal>
          <c:yVal>
            <c:numRef>
              <c:f>(Summary!$P$7:$P$12,Summary!$P$15:$P$16)</c:f>
              <c:numCache>
                <c:formatCode>0.00_);[Red]\(0.00\)</c:formatCode>
                <c:ptCount val="8"/>
                <c:pt idx="0">
                  <c:v>20.59766111111111</c:v>
                </c:pt>
                <c:pt idx="1">
                  <c:v>2.268265785303341</c:v>
                </c:pt>
                <c:pt idx="2">
                  <c:v>19.42235000000001</c:v>
                </c:pt>
                <c:pt idx="3">
                  <c:v>2.648613696194046</c:v>
                </c:pt>
                <c:pt idx="4">
                  <c:v>25.2633</c:v>
                </c:pt>
                <c:pt idx="5">
                  <c:v>3.179587456730828</c:v>
                </c:pt>
                <c:pt idx="6">
                  <c:v>57.09788333333333</c:v>
                </c:pt>
                <c:pt idx="7">
                  <c:v>2.422620305578238</c:v>
                </c:pt>
              </c:numCache>
            </c:numRef>
          </c:yVal>
          <c:smooth val="0"/>
        </c:ser>
        <c:ser>
          <c:idx val="2"/>
          <c:order val="2"/>
          <c:tx>
            <c:v>Optical Comb(no LP)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forward val="2.0"/>
            <c:dispRSqr val="1"/>
            <c:dispEq val="1"/>
            <c:trendlineLbl>
              <c:layout>
                <c:manualLayout>
                  <c:x val="0.143610935893848"/>
                  <c:y val="0.035602676419039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rgbClr val="00B0F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(Summary!$N$7:$N$12,Summary!$N$15:$N$16)</c:f>
              <c:numCache>
                <c:formatCode>General</c:formatCode>
                <c:ptCount val="8"/>
                <c:pt idx="0">
                  <c:v>10.0</c:v>
                </c:pt>
                <c:pt idx="2">
                  <c:v>20.0</c:v>
                </c:pt>
                <c:pt idx="4">
                  <c:v>30.0</c:v>
                </c:pt>
                <c:pt idx="6">
                  <c:v>50.0</c:v>
                </c:pt>
              </c:numCache>
            </c:numRef>
          </c:xVal>
          <c:yVal>
            <c:numRef>
              <c:f>(Summary!$Q$7:$Q$12,Summary!$Q$15:$Q$16)</c:f>
              <c:numCache>
                <c:formatCode>0.00_);[Red]\(0.00\)</c:formatCode>
                <c:ptCount val="8"/>
                <c:pt idx="0">
                  <c:v>10.06944444444444</c:v>
                </c:pt>
                <c:pt idx="1">
                  <c:v>2.243818669639376</c:v>
                </c:pt>
                <c:pt idx="2">
                  <c:v>21.125</c:v>
                </c:pt>
                <c:pt idx="3">
                  <c:v>1.872683754520352</c:v>
                </c:pt>
                <c:pt idx="4">
                  <c:v>29.375</c:v>
                </c:pt>
                <c:pt idx="5">
                  <c:v>2.144922946038958</c:v>
                </c:pt>
                <c:pt idx="6">
                  <c:v>49.79166666666666</c:v>
                </c:pt>
                <c:pt idx="7">
                  <c:v>1.412985413151097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4844304"/>
        <c:axId val="-2069770032"/>
      </c:scatterChart>
      <c:valAx>
        <c:axId val="1854844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069770032"/>
        <c:crosses val="autoZero"/>
        <c:crossBetween val="midCat"/>
      </c:valAx>
      <c:valAx>
        <c:axId val="-206977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54844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OC</a:t>
            </a:r>
            <a:r>
              <a:rPr lang="en-US" altLang="ja-JP" baseline="0"/>
              <a:t> - ONOSOKKI  vs.  ONOSOKKI</a:t>
            </a:r>
            <a:endParaRPr lang="ja-JP" altLang="en-US"/>
          </a:p>
        </c:rich>
      </c:tx>
      <c:layout>
        <c:manualLayout>
          <c:xMode val="edge"/>
          <c:yMode val="edge"/>
          <c:x val="0.389605925251068"/>
          <c:y val="0.044956452419081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'Summary (2)'!$AC$36:$AC$39</c:f>
                <c:numCache>
                  <c:formatCode>General</c:formatCode>
                  <c:ptCount val="4"/>
                  <c:pt idx="0">
                    <c:v>0.187559917405639</c:v>
                  </c:pt>
                  <c:pt idx="1">
                    <c:v>0.128573326580594</c:v>
                  </c:pt>
                  <c:pt idx="2">
                    <c:v>0.0</c:v>
                  </c:pt>
                  <c:pt idx="3">
                    <c:v>0.19433464370104</c:v>
                  </c:pt>
                </c:numCache>
              </c:numRef>
            </c:plus>
            <c:minus>
              <c:numRef>
                <c:f>'Summary (2)'!$AC$36:$AC$39</c:f>
                <c:numCache>
                  <c:formatCode>General</c:formatCode>
                  <c:ptCount val="4"/>
                  <c:pt idx="0">
                    <c:v>0.187559917405639</c:v>
                  </c:pt>
                  <c:pt idx="1">
                    <c:v>0.128573326580594</c:v>
                  </c:pt>
                  <c:pt idx="2">
                    <c:v>0.0</c:v>
                  </c:pt>
                  <c:pt idx="3">
                    <c:v>0.19433464370104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.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'Summary (2)'!$X$36:$X$39</c:f>
              <c:numCache>
                <c:formatCode>0.00</c:formatCode>
                <c:ptCount val="4"/>
                <c:pt idx="0">
                  <c:v>10.06779</c:v>
                </c:pt>
                <c:pt idx="1">
                  <c:v>20.01459</c:v>
                </c:pt>
                <c:pt idx="2">
                  <c:v>29.92059</c:v>
                </c:pt>
                <c:pt idx="3">
                  <c:v>40.03319</c:v>
                </c:pt>
              </c:numCache>
            </c:numRef>
          </c:xVal>
          <c:yVal>
            <c:numRef>
              <c:f>'Summary (2)'!$AB$36:$AB$39</c:f>
              <c:numCache>
                <c:formatCode>0.00</c:formatCode>
                <c:ptCount val="4"/>
                <c:pt idx="0">
                  <c:v>0.280209999999998</c:v>
                </c:pt>
                <c:pt idx="1">
                  <c:v>-0.219589999999997</c:v>
                </c:pt>
                <c:pt idx="2">
                  <c:v>0.584409999999991</c:v>
                </c:pt>
                <c:pt idx="3">
                  <c:v>-0.0061900000000179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7177472"/>
        <c:axId val="-2110606048"/>
      </c:scatterChart>
      <c:valAx>
        <c:axId val="-2067177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ONOSOKKI</a:t>
                </a:r>
                <a:r>
                  <a:rPr lang="en-US" altLang="ja-JP" baseline="0"/>
                  <a:t> [um]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10606048"/>
        <c:crosses val="autoZero"/>
        <c:crossBetween val="midCat"/>
      </c:valAx>
      <c:valAx>
        <c:axId val="-211060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OC</a:t>
                </a:r>
                <a:r>
                  <a:rPr lang="en-US" altLang="ja-JP" baseline="0"/>
                  <a:t> - ONOSOKKI [um]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067177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10</a:t>
            </a:r>
            <a:r>
              <a:rPr lang="en-US" altLang="ja-JP" baseline="0"/>
              <a:t> um - 0um ; 30 um - 20 um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('Summary (2)'!$I$35,'Summary (2)'!$I$37)</c:f>
                <c:numCache>
                  <c:formatCode>General</c:formatCode>
                  <c:ptCount val="2"/>
                  <c:pt idx="0">
                    <c:v>0.187170591705</c:v>
                  </c:pt>
                  <c:pt idx="1">
                    <c:v>0.227397939579957</c:v>
                  </c:pt>
                </c:numCache>
              </c:numRef>
            </c:plus>
            <c:minus>
              <c:numRef>
                <c:f>('Summary (2)'!$I$35,'Summary (2)'!$I$37)</c:f>
                <c:numCache>
                  <c:formatCode>General</c:formatCode>
                  <c:ptCount val="2"/>
                  <c:pt idx="0">
                    <c:v>0.187170591705</c:v>
                  </c:pt>
                  <c:pt idx="1">
                    <c:v>0.227397939579957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('Summary (2)'!$E$35,'Summary (2)'!$E$37)</c:f>
                <c:numCache>
                  <c:formatCode>General</c:formatCode>
                  <c:ptCount val="2"/>
                  <c:pt idx="0">
                    <c:v>0.0357951861176891</c:v>
                  </c:pt>
                  <c:pt idx="1">
                    <c:v>0.0607780406167392</c:v>
                  </c:pt>
                </c:numCache>
              </c:numRef>
            </c:plus>
            <c:minus>
              <c:numRef>
                <c:f>('Summary (2)'!$E$35,'Summary (2)'!$E$37)</c:f>
                <c:numCache>
                  <c:formatCode>General</c:formatCode>
                  <c:ptCount val="2"/>
                  <c:pt idx="0">
                    <c:v>0.0357951861176891</c:v>
                  </c:pt>
                  <c:pt idx="1">
                    <c:v>0.0607780406167392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('Summary (2)'!$D$35,'Summary (2)'!$D$37)</c:f>
              <c:numCache>
                <c:formatCode>0.00_);[Red]\(0.00\)</c:formatCode>
                <c:ptCount val="2"/>
                <c:pt idx="0">
                  <c:v>9.711522</c:v>
                </c:pt>
                <c:pt idx="1">
                  <c:v>9.9468</c:v>
                </c:pt>
              </c:numCache>
            </c:numRef>
          </c:xVal>
          <c:yVal>
            <c:numRef>
              <c:f>('Summary (2)'!$H$35,'Summary (2)'!$H$37)</c:f>
              <c:numCache>
                <c:formatCode>0.00_);[Red]\(0.00\)</c:formatCode>
                <c:ptCount val="2"/>
                <c:pt idx="0">
                  <c:v>0.512478000000003</c:v>
                </c:pt>
                <c:pt idx="1">
                  <c:v>-0.499799999999997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6613664"/>
        <c:axId val="-2109787072"/>
      </c:scatterChart>
      <c:valAx>
        <c:axId val="-2136613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ONOSOKKI</a:t>
                </a:r>
                <a:r>
                  <a:rPr lang="en-US" altLang="ja-JP" baseline="0"/>
                  <a:t> [um]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09787072"/>
        <c:crosses val="autoZero"/>
        <c:crossBetween val="midCat"/>
      </c:valAx>
      <c:valAx>
        <c:axId val="-210978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OC</a:t>
                </a:r>
                <a:r>
                  <a:rPr lang="en-US" altLang="ja-JP" baseline="0"/>
                  <a:t> - ONOSOKKI [um]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36613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3200"/>
              <a:t>Summary</a:t>
            </a:r>
            <a:endParaRPr lang="ja-JP" altLang="en-US" sz="3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ONOSOKKI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.0"/>
            <c:dispRSqr val="1"/>
            <c:dispEq val="1"/>
            <c:trendlineLbl>
              <c:layout>
                <c:manualLayout>
                  <c:x val="0.118995637192605"/>
                  <c:y val="0.14847443992101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ja-JP" sz="1800" baseline="0"/>
                      <a:t>y = 0.9963x - 0.4139</a:t>
                    </a:r>
                    <a:br>
                      <a:rPr lang="en-US" altLang="ja-JP" sz="1800" baseline="0"/>
                    </a:br>
                    <a:r>
                      <a:rPr lang="en-US" altLang="ja-JP" sz="1800" baseline="0"/>
                      <a:t>R² = 0.99998</a:t>
                    </a:r>
                    <a:endParaRPr lang="en-US" altLang="ja-JP" sz="18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(Summary!$D$5:$D$12,Summary!$D$15:$D$16)</c:f>
              <c:numCache>
                <c:formatCode>General</c:formatCode>
                <c:ptCount val="10"/>
                <c:pt idx="0">
                  <c:v>0.0</c:v>
                </c:pt>
                <c:pt idx="2">
                  <c:v>10.0</c:v>
                </c:pt>
                <c:pt idx="4">
                  <c:v>20.0</c:v>
                </c:pt>
                <c:pt idx="6">
                  <c:v>30.0</c:v>
                </c:pt>
                <c:pt idx="8">
                  <c:v>50.0</c:v>
                </c:pt>
              </c:numCache>
            </c:numRef>
          </c:xVal>
          <c:yVal>
            <c:numRef>
              <c:f>(Summary!$E$5:$E$12,Summary!$E$15:$E$16)</c:f>
              <c:numCache>
                <c:formatCode>0.00_);[Red]\(0.00\)</c:formatCode>
                <c:ptCount val="10"/>
                <c:pt idx="0">
                  <c:v>-0.2870123</c:v>
                </c:pt>
                <c:pt idx="1">
                  <c:v>0.100935463157901</c:v>
                </c:pt>
                <c:pt idx="2">
                  <c:v>9.42450888888889</c:v>
                </c:pt>
                <c:pt idx="3">
                  <c:v>0.0486054944024965</c:v>
                </c:pt>
                <c:pt idx="4">
                  <c:v>19.49234</c:v>
                </c:pt>
                <c:pt idx="5">
                  <c:v>0.0601638014091524</c:v>
                </c:pt>
                <c:pt idx="6">
                  <c:v>29.43905</c:v>
                </c:pt>
                <c:pt idx="7">
                  <c:v>0.108996039683406</c:v>
                </c:pt>
                <c:pt idx="8">
                  <c:v>49.4577</c:v>
                </c:pt>
                <c:pt idx="9">
                  <c:v>0.0183387567735653</c:v>
                </c:pt>
              </c:numCache>
            </c:numRef>
          </c:yVal>
          <c:smooth val="0"/>
        </c:ser>
        <c:ser>
          <c:idx val="1"/>
          <c:order val="1"/>
          <c:tx>
            <c:v>Optical Comb(LP)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forward val="2.0"/>
            <c:dispRSqr val="1"/>
            <c:dispEq val="1"/>
            <c:trendlineLbl>
              <c:layout>
                <c:manualLayout>
                  <c:x val="-0.0266698547041021"/>
                  <c:y val="0.19176470588235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(Summary!$D$5:$D$12,Summary!$D$15:$D$16)</c:f>
              <c:numCache>
                <c:formatCode>General</c:formatCode>
                <c:ptCount val="10"/>
                <c:pt idx="0">
                  <c:v>0.0</c:v>
                </c:pt>
                <c:pt idx="2">
                  <c:v>10.0</c:v>
                </c:pt>
                <c:pt idx="4">
                  <c:v>20.0</c:v>
                </c:pt>
                <c:pt idx="6">
                  <c:v>30.0</c:v>
                </c:pt>
                <c:pt idx="8">
                  <c:v>50.0</c:v>
                </c:pt>
              </c:numCache>
            </c:numRef>
          </c:xVal>
          <c:yVal>
            <c:numRef>
              <c:f>(Summary!$F$5:$F$12,Summary!$F$15:$F$16)</c:f>
              <c:numCache>
                <c:formatCode>0.00_);[Red]\(0.00\)</c:formatCode>
                <c:ptCount val="10"/>
                <c:pt idx="0">
                  <c:v>85.90445</c:v>
                </c:pt>
                <c:pt idx="1">
                  <c:v>2.243276356507746</c:v>
                </c:pt>
                <c:pt idx="2">
                  <c:v>106.5021111111111</c:v>
                </c:pt>
                <c:pt idx="3">
                  <c:v>0.335769059192641</c:v>
                </c:pt>
                <c:pt idx="4">
                  <c:v>105.3268</c:v>
                </c:pt>
                <c:pt idx="5">
                  <c:v>1.408142641922335</c:v>
                </c:pt>
                <c:pt idx="6">
                  <c:v>111.16775</c:v>
                </c:pt>
                <c:pt idx="7">
                  <c:v>2.25332811266654</c:v>
                </c:pt>
                <c:pt idx="8">
                  <c:v>143.0023333333333</c:v>
                </c:pt>
                <c:pt idx="9">
                  <c:v>0.91476791227793</c:v>
                </c:pt>
              </c:numCache>
            </c:numRef>
          </c:yVal>
          <c:smooth val="0"/>
        </c:ser>
        <c:ser>
          <c:idx val="2"/>
          <c:order val="2"/>
          <c:tx>
            <c:v>Optical comb(No LP)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forward val="2.0"/>
            <c:dispRSqr val="1"/>
            <c:dispEq val="1"/>
            <c:trendlineLbl>
              <c:layout>
                <c:manualLayout>
                  <c:x val="-0.416020936234884"/>
                  <c:y val="0.0091021671826625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(Summary!$D$5:$D$12,Summary!$D$15:$D$16)</c:f>
              <c:numCache>
                <c:formatCode>General</c:formatCode>
                <c:ptCount val="10"/>
                <c:pt idx="0">
                  <c:v>0.0</c:v>
                </c:pt>
                <c:pt idx="2">
                  <c:v>10.0</c:v>
                </c:pt>
                <c:pt idx="4">
                  <c:v>20.0</c:v>
                </c:pt>
                <c:pt idx="6">
                  <c:v>30.0</c:v>
                </c:pt>
                <c:pt idx="8">
                  <c:v>50.0</c:v>
                </c:pt>
              </c:numCache>
            </c:numRef>
          </c:xVal>
          <c:yVal>
            <c:numRef>
              <c:f>(Summary!$G$5:$G$12,Summary!$G$15:$G$16)</c:f>
              <c:numCache>
                <c:formatCode>0.00_);[Red]\(0.00\)</c:formatCode>
                <c:ptCount val="10"/>
                <c:pt idx="0">
                  <c:v>95.625</c:v>
                </c:pt>
                <c:pt idx="1">
                  <c:v>1.214781644759437</c:v>
                </c:pt>
                <c:pt idx="2">
                  <c:v>105.6944444444444</c:v>
                </c:pt>
                <c:pt idx="3">
                  <c:v>1.886538570445295</c:v>
                </c:pt>
                <c:pt idx="4">
                  <c:v>116.75</c:v>
                </c:pt>
                <c:pt idx="5">
                  <c:v>1.425219281373922</c:v>
                </c:pt>
                <c:pt idx="6">
                  <c:v>125.0</c:v>
                </c:pt>
                <c:pt idx="7">
                  <c:v>1.767766952966369</c:v>
                </c:pt>
                <c:pt idx="8">
                  <c:v>145.4166666666667</c:v>
                </c:pt>
                <c:pt idx="9">
                  <c:v>0.721687836487032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9521504"/>
        <c:axId val="-2065388928"/>
      </c:scatterChart>
      <c:valAx>
        <c:axId val="-2039521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065388928"/>
        <c:crosses val="autoZero"/>
        <c:crossBetween val="midCat"/>
      </c:valAx>
      <c:valAx>
        <c:axId val="-206538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039521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OC (time diff.) vs. ONOSOKKI ( not included 40 um data )</a:t>
            </a:r>
          </a:p>
        </c:rich>
      </c:tx>
      <c:layout>
        <c:manualLayout>
          <c:xMode val="edge"/>
          <c:yMode val="edge"/>
          <c:x val="0.453880982953107"/>
          <c:y val="0.02410936794524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OC (time diff.)</c:v>
          </c:tx>
          <c:spPr>
            <a:ln w="3175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49716301023942"/>
                  <c:y val="0.03205664784472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3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(Summary!$S$7,Summary!$S$9,Summary!$S$11,Summary!$S$15)</c:f>
              <c:numCache>
                <c:formatCode>0.000000_);[Red]\(0.000000\)</c:formatCode>
                <c:ptCount val="4"/>
                <c:pt idx="0">
                  <c:v>0.000221537777777777</c:v>
                </c:pt>
                <c:pt idx="1">
                  <c:v>0.00045224</c:v>
                </c:pt>
                <c:pt idx="2">
                  <c:v>0.000678693333333333</c:v>
                </c:pt>
                <c:pt idx="3">
                  <c:v>0.00113176</c:v>
                </c:pt>
              </c:numCache>
            </c:numRef>
          </c:xVal>
          <c:yVal>
            <c:numRef>
              <c:f>(Summary!$O$7,Summary!$O$9,Summary!$O$11,Summary!$O$15)</c:f>
              <c:numCache>
                <c:formatCode>0.00_);[Red]\(0.00\)</c:formatCode>
                <c:ptCount val="4"/>
                <c:pt idx="0">
                  <c:v>9.71152118888889</c:v>
                </c:pt>
                <c:pt idx="1">
                  <c:v>19.7793523</c:v>
                </c:pt>
                <c:pt idx="2">
                  <c:v>29.7260623</c:v>
                </c:pt>
                <c:pt idx="3">
                  <c:v>49.7447123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5424112"/>
        <c:axId val="-2040948800"/>
      </c:scatterChart>
      <c:valAx>
        <c:axId val="-2065424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_);[Red]\(0.00000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040948800"/>
        <c:crosses val="autoZero"/>
        <c:crossBetween val="midCat"/>
      </c:valAx>
      <c:valAx>
        <c:axId val="-204094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065424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OC (time diff.) vs. ONOSOKKI (</a:t>
            </a:r>
            <a:r>
              <a:rPr lang="en-US" altLang="ja-JP" baseline="0"/>
              <a:t> included 40 um data )</a:t>
            </a:r>
            <a:endParaRPr lang="en-US" altLang="ja-JP"/>
          </a:p>
        </c:rich>
      </c:tx>
      <c:layout>
        <c:manualLayout>
          <c:xMode val="edge"/>
          <c:yMode val="edge"/>
          <c:x val="0.453880941472302"/>
          <c:y val="0.022014309301045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OC (time diff.)</c:v>
          </c:tx>
          <c:spPr>
            <a:ln w="3175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49716301023942"/>
                  <c:y val="0.03205664784472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3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(Summary!$S$7,Summary!$S$9,Summary!$S$11,Summary!$S$15,Summary!$S$13)</c:f>
              <c:numCache>
                <c:formatCode>0.000000_);[Red]\(0.000000\)</c:formatCode>
                <c:ptCount val="5"/>
                <c:pt idx="0">
                  <c:v>0.000221537777777777</c:v>
                </c:pt>
                <c:pt idx="1">
                  <c:v>0.00045224</c:v>
                </c:pt>
                <c:pt idx="2">
                  <c:v>0.000678693333333333</c:v>
                </c:pt>
                <c:pt idx="3">
                  <c:v>0.00113176</c:v>
                </c:pt>
                <c:pt idx="4">
                  <c:v>0.00090696</c:v>
                </c:pt>
              </c:numCache>
            </c:numRef>
          </c:xVal>
          <c:yVal>
            <c:numRef>
              <c:f>(Summary!$O$7,Summary!$O$9,Summary!$O$11,Summary!$O$15,Summary!$O$13)</c:f>
              <c:numCache>
                <c:formatCode>0.00_);[Red]\(0.00\)</c:formatCode>
                <c:ptCount val="5"/>
                <c:pt idx="0">
                  <c:v>9.71152118888889</c:v>
                </c:pt>
                <c:pt idx="1">
                  <c:v>19.7793523</c:v>
                </c:pt>
                <c:pt idx="2">
                  <c:v>29.7260623</c:v>
                </c:pt>
                <c:pt idx="3">
                  <c:v>49.7447123</c:v>
                </c:pt>
                <c:pt idx="4">
                  <c:v>39.6321123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3575008"/>
        <c:axId val="-2065265280"/>
      </c:scatterChart>
      <c:valAx>
        <c:axId val="-2043575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_);[Red]\(0.00000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065265280"/>
        <c:crosses val="autoZero"/>
        <c:crossBetween val="midCat"/>
      </c:valAx>
      <c:valAx>
        <c:axId val="-206526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043575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OC (time diff.) vs. Linear gauge</a:t>
            </a:r>
          </a:p>
        </c:rich>
      </c:tx>
      <c:layout>
        <c:manualLayout>
          <c:xMode val="edge"/>
          <c:yMode val="edge"/>
          <c:x val="0.453880941472302"/>
          <c:y val="0.022014309301045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OC (time diff.)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49716301023942"/>
                  <c:y val="0.03205664784472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3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(Summary!$S$7,Summary!$S$9,Summary!$S$11,Summary!$S$15,Summary!$S$13)</c:f>
              <c:numCache>
                <c:formatCode>0.000000_);[Red]\(0.000000\)</c:formatCode>
                <c:ptCount val="5"/>
                <c:pt idx="0">
                  <c:v>0.000221537777777777</c:v>
                </c:pt>
                <c:pt idx="1">
                  <c:v>0.00045224</c:v>
                </c:pt>
                <c:pt idx="2">
                  <c:v>0.000678693333333333</c:v>
                </c:pt>
                <c:pt idx="3">
                  <c:v>0.00113176</c:v>
                </c:pt>
                <c:pt idx="4">
                  <c:v>0.00090696</c:v>
                </c:pt>
              </c:numCache>
            </c:numRef>
          </c:xVal>
          <c:yVal>
            <c:numRef>
              <c:f>(Summary!$N$7,Summary!$N$9,Summary!$N$11,Summary!$N$13,Summary!$N$15)</c:f>
              <c:numCache>
                <c:formatCode>General</c:formatCode>
                <c:ptCount val="5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4439648"/>
        <c:axId val="1845137120"/>
      </c:scatterChart>
      <c:valAx>
        <c:axId val="1854439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_);[Red]\(0.00000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45137120"/>
        <c:crosses val="autoZero"/>
        <c:crossBetween val="midCat"/>
      </c:valAx>
      <c:valAx>
        <c:axId val="184513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54439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OC (time diff.) vs. Linear gauge</a:t>
            </a:r>
          </a:p>
        </c:rich>
      </c:tx>
      <c:layout>
        <c:manualLayout>
          <c:xMode val="edge"/>
          <c:yMode val="edge"/>
          <c:x val="0.453880941472302"/>
          <c:y val="0.022014309301045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OC (time diff.)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49716301023942"/>
                  <c:y val="0.03205664784472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3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('Summary (2)'!$T$7,'Summary (2)'!$T$9,'Summary (2)'!$T$11,'Summary (2)'!$T$15,'Summary (2)'!$T$13)</c:f>
              <c:numCache>
                <c:formatCode>0.000000_);[Red]\(0.000000\)</c:formatCode>
                <c:ptCount val="5"/>
                <c:pt idx="0">
                  <c:v>0.000221537777777777</c:v>
                </c:pt>
                <c:pt idx="1">
                  <c:v>0.00045224</c:v>
                </c:pt>
                <c:pt idx="2">
                  <c:v>0.000678693333333333</c:v>
                </c:pt>
                <c:pt idx="3">
                  <c:v>0.00113176</c:v>
                </c:pt>
                <c:pt idx="4">
                  <c:v>0.00090696</c:v>
                </c:pt>
              </c:numCache>
            </c:numRef>
          </c:xVal>
          <c:yVal>
            <c:numRef>
              <c:f>('Summary (2)'!$O$7,'Summary (2)'!$O$9,'Summary (2)'!$O$11,'Summary (2)'!$O$13,'Summary (2)'!$O$15)</c:f>
              <c:numCache>
                <c:formatCode>General</c:formatCode>
                <c:ptCount val="5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5189760"/>
        <c:axId val="1844783200"/>
      </c:scatterChart>
      <c:valAx>
        <c:axId val="1845189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_);[Red]\(0.00000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44783200"/>
        <c:crosses val="autoZero"/>
        <c:crossBetween val="midCat"/>
      </c:valAx>
      <c:valAx>
        <c:axId val="184478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45189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(Optical comb - ONOSOKKI) vs. ONOSOKKI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'Summary (2)'!$T$23:$T$27</c:f>
                <c:numCache>
                  <c:formatCode>General</c:formatCode>
                  <c:ptCount val="5"/>
                  <c:pt idx="0">
                    <c:v>0.187170591705</c:v>
                  </c:pt>
                  <c:pt idx="1">
                    <c:v>0.218578031073962</c:v>
                  </c:pt>
                  <c:pt idx="2">
                    <c:v>0.170671419279738</c:v>
                  </c:pt>
                  <c:pt idx="3">
                    <c:v>0.0</c:v>
                  </c:pt>
                  <c:pt idx="4">
                    <c:v>0.224418329896134</c:v>
                  </c:pt>
                </c:numCache>
              </c:numRef>
            </c:plus>
            <c:minus>
              <c:numRef>
                <c:f>'Summary (2)'!$T$23:$T$27</c:f>
                <c:numCache>
                  <c:formatCode>General</c:formatCode>
                  <c:ptCount val="5"/>
                  <c:pt idx="0">
                    <c:v>0.187170591705</c:v>
                  </c:pt>
                  <c:pt idx="1">
                    <c:v>0.218578031073962</c:v>
                  </c:pt>
                  <c:pt idx="2">
                    <c:v>0.170671419279738</c:v>
                  </c:pt>
                  <c:pt idx="3">
                    <c:v>0.0</c:v>
                  </c:pt>
                  <c:pt idx="4">
                    <c:v>0.224418329896134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.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'Summary (2)'!$O$23:$O$27</c:f>
              <c:numCache>
                <c:formatCode>0.00_);[Red]\(0.00\)</c:formatCode>
                <c:ptCount val="5"/>
                <c:pt idx="0">
                  <c:v>9.711522</c:v>
                </c:pt>
                <c:pt idx="1">
                  <c:v>19.779312</c:v>
                </c:pt>
                <c:pt idx="2">
                  <c:v>29.726112</c:v>
                </c:pt>
                <c:pt idx="3">
                  <c:v>39.632112</c:v>
                </c:pt>
                <c:pt idx="4">
                  <c:v>49.744712</c:v>
                </c:pt>
              </c:numCache>
            </c:numRef>
          </c:xVal>
          <c:yVal>
            <c:numRef>
              <c:f>'Summary (2)'!$S$23:$S$27</c:f>
              <c:numCache>
                <c:formatCode>0.00_);[Red]\(0.00\)</c:formatCode>
                <c:ptCount val="5"/>
                <c:pt idx="0">
                  <c:v>0.512478000000003</c:v>
                </c:pt>
                <c:pt idx="1">
                  <c:v>0.792688000000002</c:v>
                </c:pt>
                <c:pt idx="2">
                  <c:v>0.292888000000005</c:v>
                </c:pt>
                <c:pt idx="3">
                  <c:v>1.096888</c:v>
                </c:pt>
                <c:pt idx="4">
                  <c:v>0.506287999999991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4861920"/>
        <c:axId val="1845084656"/>
      </c:scatterChart>
      <c:valAx>
        <c:axId val="1844861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ONOSOKKI [um]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45084656"/>
        <c:crosses val="autoZero"/>
        <c:crossBetween val="midCat"/>
      </c:valAx>
      <c:valAx>
        <c:axId val="184508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OC</a:t>
                </a:r>
                <a:r>
                  <a:rPr lang="en-US" altLang="ja-JP" baseline="0"/>
                  <a:t> - ONOSOKKI [um]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44861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OC - ONOSOKKI  VS. ONOSOKKI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'Summary (2)'!$AC$24:$AC$27</c:f>
                <c:numCache>
                  <c:formatCode>General</c:formatCode>
                  <c:ptCount val="4"/>
                  <c:pt idx="0">
                    <c:v>0.240028998176158</c:v>
                  </c:pt>
                  <c:pt idx="1">
                    <c:v>0.197398828913041</c:v>
                  </c:pt>
                  <c:pt idx="2">
                    <c:v>0.0</c:v>
                  </c:pt>
                  <c:pt idx="3">
                    <c:v>0.245359228664116</c:v>
                  </c:pt>
                </c:numCache>
              </c:numRef>
            </c:plus>
            <c:minus>
              <c:numRef>
                <c:f>'Summary (2)'!$AC$24:$AC$27</c:f>
                <c:numCache>
                  <c:formatCode>General</c:formatCode>
                  <c:ptCount val="4"/>
                  <c:pt idx="0">
                    <c:v>0.240028998176158</c:v>
                  </c:pt>
                  <c:pt idx="1">
                    <c:v>0.197398828913041</c:v>
                  </c:pt>
                  <c:pt idx="2">
                    <c:v>0.0</c:v>
                  </c:pt>
                  <c:pt idx="3">
                    <c:v>0.245359228664116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.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'Summary (2)'!$X$24:$X$27</c:f>
              <c:numCache>
                <c:formatCode>0.00</c:formatCode>
                <c:ptCount val="4"/>
                <c:pt idx="0">
                  <c:v>10.06779</c:v>
                </c:pt>
                <c:pt idx="1">
                  <c:v>20.01459</c:v>
                </c:pt>
                <c:pt idx="2">
                  <c:v>29.92059</c:v>
                </c:pt>
                <c:pt idx="3">
                  <c:v>40.03319</c:v>
                </c:pt>
              </c:numCache>
            </c:numRef>
          </c:xVal>
          <c:yVal>
            <c:numRef>
              <c:f>'Summary (2)'!$AB$24:$AB$27</c:f>
              <c:numCache>
                <c:formatCode>0.00</c:formatCode>
                <c:ptCount val="4"/>
                <c:pt idx="0">
                  <c:v>0.280209999999998</c:v>
                </c:pt>
                <c:pt idx="1">
                  <c:v>-0.219589999999997</c:v>
                </c:pt>
                <c:pt idx="2">
                  <c:v>0.584409999999991</c:v>
                </c:pt>
                <c:pt idx="3">
                  <c:v>-0.0061900000000179</c:v>
                </c:pt>
              </c:numCache>
            </c:numRef>
          </c:yVal>
          <c:smooth val="0"/>
        </c:ser>
        <c:ser>
          <c:idx val="0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'Summary (2)'!$AC$24:$AC$27</c:f>
                <c:numCache>
                  <c:formatCode>General</c:formatCode>
                  <c:ptCount val="4"/>
                  <c:pt idx="0">
                    <c:v>0.240028998176158</c:v>
                  </c:pt>
                  <c:pt idx="1">
                    <c:v>0.197398828913041</c:v>
                  </c:pt>
                  <c:pt idx="2">
                    <c:v>0.0</c:v>
                  </c:pt>
                  <c:pt idx="3">
                    <c:v>0.245359228664116</c:v>
                  </c:pt>
                </c:numCache>
              </c:numRef>
            </c:plus>
            <c:minus>
              <c:numRef>
                <c:f>'Summary (2)'!$AC$24:$AC$27</c:f>
                <c:numCache>
                  <c:formatCode>General</c:formatCode>
                  <c:ptCount val="4"/>
                  <c:pt idx="0">
                    <c:v>0.240028998176158</c:v>
                  </c:pt>
                  <c:pt idx="1">
                    <c:v>0.197398828913041</c:v>
                  </c:pt>
                  <c:pt idx="2">
                    <c:v>0.0</c:v>
                  </c:pt>
                  <c:pt idx="3">
                    <c:v>0.245359228664116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.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'Summary (2)'!$X$24:$X$27</c:f>
              <c:numCache>
                <c:formatCode>0.00</c:formatCode>
                <c:ptCount val="4"/>
                <c:pt idx="0">
                  <c:v>10.06779</c:v>
                </c:pt>
                <c:pt idx="1">
                  <c:v>20.01459</c:v>
                </c:pt>
                <c:pt idx="2">
                  <c:v>29.92059</c:v>
                </c:pt>
                <c:pt idx="3">
                  <c:v>40.03319</c:v>
                </c:pt>
              </c:numCache>
            </c:numRef>
          </c:xVal>
          <c:yVal>
            <c:numRef>
              <c:f>'Summary (2)'!$AB$24:$AB$27</c:f>
              <c:numCache>
                <c:formatCode>0.00</c:formatCode>
                <c:ptCount val="4"/>
                <c:pt idx="0">
                  <c:v>0.280209999999998</c:v>
                </c:pt>
                <c:pt idx="1">
                  <c:v>-0.219589999999997</c:v>
                </c:pt>
                <c:pt idx="2">
                  <c:v>0.584409999999991</c:v>
                </c:pt>
                <c:pt idx="3">
                  <c:v>-0.0061900000000179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4075936"/>
        <c:axId val="1844786080"/>
      </c:scatterChart>
      <c:valAx>
        <c:axId val="1854075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ONOSOKKI</a:t>
                </a:r>
                <a:r>
                  <a:rPr lang="en-US" altLang="ja-JP" baseline="0"/>
                  <a:t> [um]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44786080"/>
        <c:crosses val="autoZero"/>
        <c:crossBetween val="midCat"/>
      </c:valAx>
      <c:valAx>
        <c:axId val="184478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OC</a:t>
                </a:r>
                <a:r>
                  <a:rPr lang="en-US" altLang="ja-JP" baseline="0"/>
                  <a:t> - ONOSOKKI [um]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0_);[Red]\(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54075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OC - ONOSOKKI</a:t>
            </a:r>
            <a:r>
              <a:rPr lang="en-US" altLang="ja-JP" baseline="0"/>
              <a:t> vs. ONOSOKKI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'Summary (2)'!$T$35:$T$39</c:f>
                <c:numCache>
                  <c:formatCode>General</c:formatCode>
                  <c:ptCount val="5"/>
                  <c:pt idx="0">
                    <c:v>0.149783835403691</c:v>
                  </c:pt>
                  <c:pt idx="1">
                    <c:v>0.187559917405639</c:v>
                  </c:pt>
                  <c:pt idx="2">
                    <c:v>0.128573326580594</c:v>
                  </c:pt>
                  <c:pt idx="3">
                    <c:v>0.0</c:v>
                  </c:pt>
                  <c:pt idx="4">
                    <c:v>0.19433464370104</c:v>
                  </c:pt>
                </c:numCache>
              </c:numRef>
            </c:plus>
            <c:minus>
              <c:numRef>
                <c:f>'Summary (2)'!$T$35:$T$39</c:f>
                <c:numCache>
                  <c:formatCode>General</c:formatCode>
                  <c:ptCount val="5"/>
                  <c:pt idx="0">
                    <c:v>0.149783835403691</c:v>
                  </c:pt>
                  <c:pt idx="1">
                    <c:v>0.187559917405639</c:v>
                  </c:pt>
                  <c:pt idx="2">
                    <c:v>0.128573326580594</c:v>
                  </c:pt>
                  <c:pt idx="3">
                    <c:v>0.0</c:v>
                  </c:pt>
                  <c:pt idx="4">
                    <c:v>0.19433464370104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.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'Summary (2)'!$O$35:$O$39</c:f>
              <c:numCache>
                <c:formatCode>0.00_);[Red]\(0.00\)</c:formatCode>
                <c:ptCount val="5"/>
                <c:pt idx="0">
                  <c:v>9.711522</c:v>
                </c:pt>
                <c:pt idx="1">
                  <c:v>19.779312</c:v>
                </c:pt>
                <c:pt idx="2">
                  <c:v>29.726112</c:v>
                </c:pt>
                <c:pt idx="3">
                  <c:v>39.632112</c:v>
                </c:pt>
                <c:pt idx="4">
                  <c:v>49.744712</c:v>
                </c:pt>
              </c:numCache>
            </c:numRef>
          </c:xVal>
          <c:yVal>
            <c:numRef>
              <c:f>'Summary (2)'!$S$35:$S$39</c:f>
              <c:numCache>
                <c:formatCode>0.00_);[Red]\(0.00\)</c:formatCode>
                <c:ptCount val="5"/>
                <c:pt idx="0">
                  <c:v>0.512478000000003</c:v>
                </c:pt>
                <c:pt idx="1">
                  <c:v>0.792688000000002</c:v>
                </c:pt>
                <c:pt idx="2">
                  <c:v>0.292888000000005</c:v>
                </c:pt>
                <c:pt idx="3">
                  <c:v>1.096888</c:v>
                </c:pt>
                <c:pt idx="4">
                  <c:v>0.506287999999991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3856736"/>
        <c:axId val="1896150112"/>
      </c:scatterChart>
      <c:valAx>
        <c:axId val="-2083856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ONOSOKKI</a:t>
                </a:r>
                <a:r>
                  <a:rPr lang="en-US" altLang="ja-JP" baseline="0"/>
                  <a:t> [um]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0_);[Red]\(0.0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96150112"/>
        <c:crosses val="autoZero"/>
        <c:crossBetween val="midCat"/>
      </c:valAx>
      <c:valAx>
        <c:axId val="189615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OC</a:t>
                </a:r>
                <a:r>
                  <a:rPr lang="en-US" altLang="ja-JP" baseline="0"/>
                  <a:t> - ONOSOKKI [um]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0_);[Red]\(0.0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083856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7" workbookViewId="0"/>
  </sheetViews>
  <pageMargins left="0.7" right="0.7" top="0.75" bottom="0.75" header="0.3" footer="0.3"/>
  <pageSetup paperSize="9" orientation="landscape" horizontalDpi="0" verticalDpi="0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89" workbookViewId="0" zoomToFit="1"/>
  </sheetViews>
  <pageMargins left="0.7" right="0.7" top="0.75" bottom="0.75" header="0.3" footer="0.3"/>
  <pageSetup paperSize="9" orientation="landscape" horizontalDpi="0" verticalDpi="0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10" workbookViewId="0"/>
  </sheetViews>
  <pageMargins left="0.7" right="0.7" top="0.75" bottom="0.75" header="0.3" footer="0.3"/>
  <pageSetup paperSize="9" orientation="landscape" horizontalDpi="0" verticalDpi="0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39" workbookViewId="0" zoomToFit="1"/>
  </sheetViews>
  <pageMargins left="0.7" right="0.7" top="0.75" bottom="0.75" header="0.3" footer="0.3"/>
  <pageSetup paperSize="9" orientation="landscape" horizontalDpi="0" verticalDpi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4" Type="http://schemas.openxmlformats.org/officeDocument/2006/relationships/chart" Target="../charts/chart9.xml"/><Relationship Id="rId5" Type="http://schemas.openxmlformats.org/officeDocument/2006/relationships/chart" Target="../charts/chart10.xml"/><Relationship Id="rId6" Type="http://schemas.openxmlformats.org/officeDocument/2006/relationships/chart" Target="../charts/chart11.xml"/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151" cy="6066763"/>
    <xdr:graphicFrame macro="">
      <xdr:nvGraphicFramePr>
        <xdr:cNvPr id="2" name="グラフ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1151" cy="6066763"/>
    <xdr:graphicFrame macro="">
      <xdr:nvGraphicFramePr>
        <xdr:cNvPr id="2" name="グラフ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17182" cy="6084455"/>
    <xdr:graphicFrame macro="">
      <xdr:nvGraphicFramePr>
        <xdr:cNvPr id="2" name="グラフ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13333" cy="6070169"/>
    <xdr:graphicFrame macro="">
      <xdr:nvGraphicFramePr>
        <xdr:cNvPr id="2" name="グラフ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1206500" y="4714875"/>
    <xdr:ext cx="9308969" cy="6061959"/>
    <xdr:graphicFrame macro="">
      <xdr:nvGraphicFramePr>
        <xdr:cNvPr id="8" name="グラフ 7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42334" y="16714611"/>
    <xdr:ext cx="9465733" cy="4845934"/>
    <xdr:graphicFrame macro="">
      <xdr:nvGraphicFramePr>
        <xdr:cNvPr id="2" name="グラフ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twoCellAnchor>
    <xdr:from>
      <xdr:col>12</xdr:col>
      <xdr:colOff>220133</xdr:colOff>
      <xdr:row>40</xdr:row>
      <xdr:rowOff>169334</xdr:rowOff>
    </xdr:from>
    <xdr:to>
      <xdr:col>19</xdr:col>
      <xdr:colOff>1079500</xdr:colOff>
      <xdr:row>56</xdr:row>
      <xdr:rowOff>12699</xdr:rowOff>
    </xdr:to>
    <xdr:graphicFrame macro="">
      <xdr:nvGraphicFramePr>
        <xdr:cNvPr id="6" name="グラフ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8465</xdr:colOff>
      <xdr:row>44</xdr:row>
      <xdr:rowOff>105834</xdr:rowOff>
    </xdr:from>
    <xdr:to>
      <xdr:col>28</xdr:col>
      <xdr:colOff>677332</xdr:colOff>
      <xdr:row>60</xdr:row>
      <xdr:rowOff>4233</xdr:rowOff>
    </xdr:to>
    <xdr:graphicFrame macro="">
      <xdr:nvGraphicFramePr>
        <xdr:cNvPr id="7" name="グラフ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1091672</xdr:colOff>
      <xdr:row>63</xdr:row>
      <xdr:rowOff>63500</xdr:rowOff>
    </xdr:from>
    <xdr:to>
      <xdr:col>19</xdr:col>
      <xdr:colOff>910167</xdr:colOff>
      <xdr:row>78</xdr:row>
      <xdr:rowOff>102924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563033</xdr:colOff>
      <xdr:row>63</xdr:row>
      <xdr:rowOff>63500</xdr:rowOff>
    </xdr:from>
    <xdr:to>
      <xdr:col>28</xdr:col>
      <xdr:colOff>634999</xdr:colOff>
      <xdr:row>78</xdr:row>
      <xdr:rowOff>1322</xdr:rowOff>
    </xdr:to>
    <xdr:graphicFrame macro="">
      <xdr:nvGraphicFramePr>
        <xdr:cNvPr id="8" name="グラフ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63501</xdr:colOff>
      <xdr:row>40</xdr:row>
      <xdr:rowOff>225779</xdr:rowOff>
    </xdr:from>
    <xdr:to>
      <xdr:col>8</xdr:col>
      <xdr:colOff>28223</xdr:colOff>
      <xdr:row>56</xdr:row>
      <xdr:rowOff>186268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16"/>
  <sheetViews>
    <sheetView topLeftCell="F1" workbookViewId="0">
      <selection activeCell="H6" sqref="H6"/>
    </sheetView>
  </sheetViews>
  <sheetFormatPr baseColWidth="12" defaultRowHeight="20" x14ac:dyDescent="0.3"/>
  <cols>
    <col min="1" max="1" width="2.85546875" customWidth="1"/>
    <col min="2" max="2" width="6.5703125" customWidth="1"/>
    <col min="3" max="3" width="5.85546875" customWidth="1"/>
    <col min="4" max="4" width="14.85546875" customWidth="1"/>
    <col min="5" max="6" width="14.140625" customWidth="1"/>
  </cols>
  <sheetData>
    <row r="2" spans="2:19" ht="20" customHeight="1" x14ac:dyDescent="0.3">
      <c r="B2" s="34" t="s">
        <v>15</v>
      </c>
      <c r="C2" s="34"/>
      <c r="D2" s="34"/>
      <c r="E2" s="34"/>
      <c r="K2" s="34" t="s">
        <v>24</v>
      </c>
      <c r="L2" s="34"/>
      <c r="M2" s="34"/>
      <c r="N2" s="34"/>
    </row>
    <row r="3" spans="2:19" ht="20" customHeight="1" x14ac:dyDescent="0.3">
      <c r="B3" s="34"/>
      <c r="C3" s="34"/>
      <c r="D3" s="34"/>
      <c r="E3" s="34"/>
      <c r="K3" s="34"/>
      <c r="L3" s="34"/>
      <c r="M3" s="34"/>
      <c r="N3" s="34"/>
    </row>
    <row r="4" spans="2:19" s="1" customFormat="1" ht="39" customHeight="1" x14ac:dyDescent="0.3">
      <c r="B4" s="8"/>
      <c r="C4" s="8" t="s">
        <v>22</v>
      </c>
      <c r="D4" s="9" t="s">
        <v>17</v>
      </c>
      <c r="E4" s="9" t="s">
        <v>18</v>
      </c>
      <c r="F4" s="9" t="s">
        <v>19</v>
      </c>
      <c r="G4" s="9" t="s">
        <v>20</v>
      </c>
      <c r="H4" s="9" t="s">
        <v>30</v>
      </c>
      <c r="I4" s="9" t="s">
        <v>21</v>
      </c>
      <c r="L4" s="8"/>
      <c r="M4" s="8" t="s">
        <v>22</v>
      </c>
      <c r="N4" s="9" t="s">
        <v>17</v>
      </c>
      <c r="O4" s="9" t="s">
        <v>18</v>
      </c>
      <c r="P4" s="9" t="s">
        <v>19</v>
      </c>
      <c r="Q4" s="9" t="s">
        <v>20</v>
      </c>
      <c r="R4" s="9" t="s">
        <v>31</v>
      </c>
      <c r="S4" s="9" t="s">
        <v>21</v>
      </c>
    </row>
    <row r="5" spans="2:19" x14ac:dyDescent="0.3">
      <c r="B5" s="10" t="s">
        <v>16</v>
      </c>
      <c r="C5" s="10"/>
      <c r="D5" s="10">
        <v>0</v>
      </c>
      <c r="E5" s="11">
        <f>'0 um'!$C$13</f>
        <v>-0.2870123</v>
      </c>
      <c r="F5" s="11">
        <f>'0 um'!D13</f>
        <v>85.904449999999997</v>
      </c>
      <c r="G5" s="11">
        <f>'0 um'!E13</f>
        <v>95.625</v>
      </c>
      <c r="H5" s="11">
        <f>'0 um'!F13</f>
        <v>95.609999999999985</v>
      </c>
      <c r="I5" s="16">
        <f>'0 um'!G13</f>
        <v>2.16264E-3</v>
      </c>
      <c r="L5" s="10" t="s">
        <v>16</v>
      </c>
      <c r="M5" s="10"/>
      <c r="N5" s="10">
        <v>0</v>
      </c>
      <c r="O5" s="18" t="s">
        <v>25</v>
      </c>
      <c r="P5" s="18" t="s">
        <v>26</v>
      </c>
      <c r="Q5" s="18" t="s">
        <v>26</v>
      </c>
      <c r="R5" s="18"/>
      <c r="S5" s="19" t="s">
        <v>27</v>
      </c>
    </row>
    <row r="6" spans="2:19" x14ac:dyDescent="0.3">
      <c r="B6" s="12" t="s">
        <v>0</v>
      </c>
      <c r="C6" s="12"/>
      <c r="D6" s="12"/>
      <c r="E6" s="13">
        <f>'0 um'!C14</f>
        <v>0.10093546315790108</v>
      </c>
      <c r="F6" s="13">
        <f>'0 um'!D14</f>
        <v>2.2432763565077467</v>
      </c>
      <c r="G6" s="13">
        <f>'0 um'!E14</f>
        <v>1.2147816447594375</v>
      </c>
      <c r="H6" s="13">
        <f>'0 um'!F14</f>
        <v>0.34027766439907459</v>
      </c>
      <c r="I6" s="17">
        <f>'0 um'!G14</f>
        <v>1.0519315567088882E-5</v>
      </c>
      <c r="L6" s="12" t="s">
        <v>0</v>
      </c>
      <c r="M6" s="12"/>
      <c r="N6" s="12"/>
      <c r="O6" s="20" t="s">
        <v>27</v>
      </c>
      <c r="P6" s="20" t="s">
        <v>28</v>
      </c>
      <c r="Q6" s="20" t="s">
        <v>26</v>
      </c>
      <c r="R6" s="20"/>
      <c r="S6" s="21" t="s">
        <v>29</v>
      </c>
    </row>
    <row r="7" spans="2:19" x14ac:dyDescent="0.3">
      <c r="B7" s="10" t="s">
        <v>23</v>
      </c>
      <c r="C7" s="10"/>
      <c r="D7" s="10">
        <v>10</v>
      </c>
      <c r="E7" s="11">
        <f>'10 um'!C13</f>
        <v>9.424508888888889</v>
      </c>
      <c r="F7" s="11">
        <f>'10 um'!D13</f>
        <v>106.50211111111111</v>
      </c>
      <c r="G7" s="11">
        <f>'10 um'!E13</f>
        <v>105.69444444444444</v>
      </c>
      <c r="H7" s="11">
        <f>'10 um'!F13</f>
        <v>105.83444444444444</v>
      </c>
      <c r="I7" s="16">
        <f>'10 um'!G13</f>
        <v>2.3841777777777774E-3</v>
      </c>
      <c r="L7" s="10" t="s">
        <v>23</v>
      </c>
      <c r="M7" s="10"/>
      <c r="N7" s="10">
        <v>10</v>
      </c>
      <c r="O7" s="11">
        <f>E7-E5</f>
        <v>9.7115211888888897</v>
      </c>
      <c r="P7" s="11">
        <f>F7-F5</f>
        <v>20.597661111111108</v>
      </c>
      <c r="Q7" s="11">
        <f>G7-G5</f>
        <v>10.069444444444443</v>
      </c>
      <c r="R7" s="11">
        <f>H7-H5</f>
        <v>10.224444444444458</v>
      </c>
      <c r="S7" s="14">
        <f>I7-I5</f>
        <v>2.2153777777777746E-4</v>
      </c>
    </row>
    <row r="8" spans="2:19" x14ac:dyDescent="0.3">
      <c r="B8" s="12" t="s">
        <v>0</v>
      </c>
      <c r="C8" s="12"/>
      <c r="D8" s="12"/>
      <c r="E8" s="13">
        <f>'10 um'!C14</f>
        <v>4.8605494402496556E-2</v>
      </c>
      <c r="F8" s="13">
        <f>'10 um'!D14</f>
        <v>0.335769059192641</v>
      </c>
      <c r="G8" s="13">
        <f>'10 um'!E14</f>
        <v>1.886538570445295</v>
      </c>
      <c r="H8" s="13">
        <f>'10 um'!F14</f>
        <v>0.4211666630025383</v>
      </c>
      <c r="I8" s="17">
        <f>'10 um'!G14</f>
        <v>4.9279249633536717E-6</v>
      </c>
      <c r="L8" s="12" t="s">
        <v>0</v>
      </c>
      <c r="M8" s="12"/>
      <c r="N8" s="12"/>
      <c r="O8" s="13">
        <f>SQRT($E$6^2+E8^2)</f>
        <v>0.11202884364756753</v>
      </c>
      <c r="P8" s="13">
        <f>SQRT(F6^2+F8^2)</f>
        <v>2.268265785303341</v>
      </c>
      <c r="Q8" s="13">
        <f>SQRT(G6^2+G8^2)</f>
        <v>2.2438186696393765</v>
      </c>
      <c r="R8" s="13">
        <f>SQRT(H6^2+H8^2)</f>
        <v>0.54145198024717101</v>
      </c>
      <c r="S8" s="15">
        <f>SQRT(I6^2+I8^2)</f>
        <v>1.161638689285282E-5</v>
      </c>
    </row>
    <row r="9" spans="2:19" x14ac:dyDescent="0.3">
      <c r="B9" s="10" t="s">
        <v>16</v>
      </c>
      <c r="C9" s="10"/>
      <c r="D9" s="10">
        <v>20</v>
      </c>
      <c r="E9" s="11">
        <f>'20 um'!C14</f>
        <v>19.492339999999999</v>
      </c>
      <c r="F9" s="11">
        <f>'20 um'!D14</f>
        <v>105.32680000000001</v>
      </c>
      <c r="G9" s="11">
        <f>'20 um'!E14</f>
        <v>116.75</v>
      </c>
      <c r="H9" s="11">
        <f>'20 um'!F14</f>
        <v>116.18199999999999</v>
      </c>
      <c r="I9" s="16">
        <f>'20 um'!G14</f>
        <v>2.6148800000000004E-3</v>
      </c>
      <c r="L9" s="10" t="s">
        <v>16</v>
      </c>
      <c r="M9" s="10"/>
      <c r="N9" s="10">
        <v>20</v>
      </c>
      <c r="O9" s="11">
        <f>E9-$E$5</f>
        <v>19.779352299999999</v>
      </c>
      <c r="P9" s="11">
        <f>F9-F5</f>
        <v>19.422350000000009</v>
      </c>
      <c r="Q9" s="11">
        <f>G9-G5</f>
        <v>21.125</v>
      </c>
      <c r="R9" s="11">
        <f>H9-H5</f>
        <v>20.572000000000003</v>
      </c>
      <c r="S9" s="14">
        <f>I9-I5</f>
        <v>4.5224000000000045E-4</v>
      </c>
    </row>
    <row r="10" spans="2:19" x14ac:dyDescent="0.3">
      <c r="B10" s="12" t="s">
        <v>0</v>
      </c>
      <c r="C10" s="12"/>
      <c r="D10" s="12"/>
      <c r="E10" s="13">
        <f>'20 um'!C13</f>
        <v>6.0163801409152409E-2</v>
      </c>
      <c r="F10" s="13">
        <f>'20 um'!D13</f>
        <v>1.4081426419223355</v>
      </c>
      <c r="G10" s="13">
        <f>'20 um'!E13</f>
        <v>1.4252192813739224</v>
      </c>
      <c r="H10" s="13">
        <f>'20 um'!F13</f>
        <v>0.41505782729638907</v>
      </c>
      <c r="I10" s="17">
        <f>'20 um'!G13</f>
        <v>7.0336334849065961E-6</v>
      </c>
      <c r="L10" s="12" t="s">
        <v>0</v>
      </c>
      <c r="M10" s="12"/>
      <c r="N10" s="12"/>
      <c r="O10" s="13">
        <f>SQRT($E$6^2+E10^2)</f>
        <v>0.11750596037180384</v>
      </c>
      <c r="P10" s="13">
        <f>SQRT(F6^2+F10^2)</f>
        <v>2.6486136961940461</v>
      </c>
      <c r="Q10" s="13">
        <f>SQRT(G6^2+G10^2)</f>
        <v>1.8726837545203525</v>
      </c>
      <c r="R10" s="13">
        <f>SQRT(H6^2+H10^2)</f>
        <v>0.5367139730702829</v>
      </c>
      <c r="S10" s="15">
        <f>SQRT(I6^2+I10^2)</f>
        <v>1.2654169273405418E-5</v>
      </c>
    </row>
    <row r="11" spans="2:19" x14ac:dyDescent="0.3">
      <c r="B11" s="10" t="s">
        <v>16</v>
      </c>
      <c r="C11" s="10"/>
      <c r="D11" s="10">
        <v>30</v>
      </c>
      <c r="E11" s="11">
        <f>'30 um'!C14</f>
        <v>29.439050000000002</v>
      </c>
      <c r="F11" s="11">
        <f>'30 um'!D14</f>
        <v>111.16775</v>
      </c>
      <c r="G11" s="11">
        <f>'30 um'!E14</f>
        <v>125</v>
      </c>
      <c r="H11" s="11">
        <f>'30 um'!F14</f>
        <v>125.62925</v>
      </c>
      <c r="I11" s="16">
        <f>'30 um'!G14</f>
        <v>2.8413333333333333E-3</v>
      </c>
      <c r="L11" s="10" t="s">
        <v>16</v>
      </c>
      <c r="M11" s="10"/>
      <c r="N11" s="10">
        <v>30</v>
      </c>
      <c r="O11" s="11">
        <f>E11-$E$5</f>
        <v>29.726062300000002</v>
      </c>
      <c r="P11" s="11">
        <f>F11-F5</f>
        <v>25.263300000000001</v>
      </c>
      <c r="Q11" s="11">
        <f>G11-G5</f>
        <v>29.375</v>
      </c>
      <c r="R11" s="11">
        <f>H11-H5</f>
        <v>30.019250000000014</v>
      </c>
      <c r="S11" s="14">
        <f>I11-I5</f>
        <v>6.7869333333333334E-4</v>
      </c>
    </row>
    <row r="12" spans="2:19" x14ac:dyDescent="0.3">
      <c r="B12" s="12" t="s">
        <v>0</v>
      </c>
      <c r="C12" s="12"/>
      <c r="D12" s="12"/>
      <c r="E12" s="13">
        <f>'30 um'!C13</f>
        <v>0.10899603968340604</v>
      </c>
      <c r="F12" s="13">
        <f>'30 um'!D13</f>
        <v>2.2533281126665394</v>
      </c>
      <c r="G12" s="13">
        <f>'30 um'!E13</f>
        <v>1.7677669529663689</v>
      </c>
      <c r="H12" s="13">
        <f>'30 um'!F13</f>
        <v>0.23290395015971832</v>
      </c>
      <c r="I12" s="17">
        <f>'30 um'!G13</f>
        <v>2.5298221281347648E-6</v>
      </c>
      <c r="L12" s="12" t="s">
        <v>0</v>
      </c>
      <c r="M12" s="12"/>
      <c r="N12" s="12"/>
      <c r="O12" s="13">
        <f>SQRT($E$6^2+E12^2)</f>
        <v>0.14855337219183762</v>
      </c>
      <c r="P12" s="13">
        <f>SQRT(F6^2+F12^2)</f>
        <v>3.1795874567308284</v>
      </c>
      <c r="Q12" s="13">
        <f>SQRT(G6^2+G12^2)</f>
        <v>2.1449229460389585</v>
      </c>
      <c r="R12" s="13">
        <f>SQRT(H6^2+H12^2)</f>
        <v>0.41235074740915628</v>
      </c>
      <c r="S12" s="15">
        <f>SQRT(H66^2+I12^2)</f>
        <v>2.5298221281347648E-6</v>
      </c>
    </row>
    <row r="13" spans="2:19" x14ac:dyDescent="0.3">
      <c r="B13" s="10" t="s">
        <v>16</v>
      </c>
      <c r="C13" s="10"/>
      <c r="D13" s="10">
        <v>40</v>
      </c>
      <c r="E13" s="11">
        <f>'40 um'!C14</f>
        <v>39.345100000000002</v>
      </c>
      <c r="F13" s="11">
        <f>'40 um'!D14</f>
        <v>133.274</v>
      </c>
      <c r="G13" s="11">
        <f>'40 um'!E14</f>
        <v>135</v>
      </c>
      <c r="H13" s="11">
        <f>'40 um'!F14</f>
        <v>136.339</v>
      </c>
      <c r="I13" s="16">
        <f>'40 um'!G14</f>
        <v>3.0696E-3</v>
      </c>
      <c r="L13" s="10" t="s">
        <v>16</v>
      </c>
      <c r="M13" s="10"/>
      <c r="N13" s="10">
        <v>40</v>
      </c>
      <c r="O13" s="11">
        <f>E13-$E$5</f>
        <v>39.632112300000003</v>
      </c>
      <c r="P13" s="11">
        <f>F13-F5</f>
        <v>47.369550000000004</v>
      </c>
      <c r="Q13" s="11">
        <f>G13-G5</f>
        <v>39.375</v>
      </c>
      <c r="R13" s="11">
        <f>H13-H5</f>
        <v>40.729000000000013</v>
      </c>
      <c r="S13" s="14">
        <f>I13-I5</f>
        <v>9.0696000000000006E-4</v>
      </c>
    </row>
    <row r="14" spans="2:19" x14ac:dyDescent="0.3">
      <c r="B14" s="12" t="s">
        <v>0</v>
      </c>
      <c r="C14" s="12"/>
      <c r="D14" s="12"/>
      <c r="E14" s="13" t="e">
        <f>'40 um'!C13</f>
        <v>#DIV/0!</v>
      </c>
      <c r="F14" s="13" t="e">
        <f>'40 um'!D13</f>
        <v>#DIV/0!</v>
      </c>
      <c r="G14" s="13" t="e">
        <f>'40 um'!E13</f>
        <v>#DIV/0!</v>
      </c>
      <c r="H14" s="13" t="e">
        <f>'40 um'!G13</f>
        <v>#DIV/0!</v>
      </c>
      <c r="I14" s="17" t="e">
        <f>'40 um'!G13</f>
        <v>#DIV/0!</v>
      </c>
      <c r="L14" s="12" t="s">
        <v>0</v>
      </c>
      <c r="M14" s="12"/>
      <c r="N14" s="12"/>
      <c r="O14" s="13" t="e">
        <f>SQRT($E$6^2+E14^2)</f>
        <v>#DIV/0!</v>
      </c>
      <c r="P14" s="13" t="e">
        <f>SQRT(F6^2+F14^2)</f>
        <v>#DIV/0!</v>
      </c>
      <c r="Q14" s="13" t="e">
        <f>SQRT(G6^2+G14^2)</f>
        <v>#DIV/0!</v>
      </c>
      <c r="R14" s="13" t="e">
        <f>SQRT(H6^2+H14^2)</f>
        <v>#DIV/0!</v>
      </c>
      <c r="S14" s="15" t="e">
        <f>SQRT(I6^2+I14^2)</f>
        <v>#DIV/0!</v>
      </c>
    </row>
    <row r="15" spans="2:19" x14ac:dyDescent="0.3">
      <c r="B15" s="10" t="s">
        <v>16</v>
      </c>
      <c r="C15" s="10"/>
      <c r="D15" s="10">
        <v>50</v>
      </c>
      <c r="E15" s="11">
        <f>'50 um'!C14</f>
        <v>49.457699999999996</v>
      </c>
      <c r="F15" s="11">
        <f>'50 um'!D14</f>
        <v>143.00233333333333</v>
      </c>
      <c r="G15" s="11">
        <f>'50 um'!E14</f>
        <v>145.41666666666666</v>
      </c>
      <c r="H15" s="11">
        <f>'50 um'!F14</f>
        <v>145.86066666666667</v>
      </c>
      <c r="I15" s="16">
        <f>'50 um'!G14</f>
        <v>3.2943999999999998E-3</v>
      </c>
      <c r="L15" s="10" t="s">
        <v>16</v>
      </c>
      <c r="M15" s="10"/>
      <c r="N15" s="10">
        <v>50</v>
      </c>
      <c r="O15" s="11">
        <f>E15-$E$5</f>
        <v>49.744712299999996</v>
      </c>
      <c r="P15" s="11">
        <f>F15-F5</f>
        <v>57.097883333333328</v>
      </c>
      <c r="Q15" s="11">
        <f>G15-G5</f>
        <v>49.791666666666657</v>
      </c>
      <c r="R15" s="11">
        <f>H15-H5</f>
        <v>50.250666666666689</v>
      </c>
      <c r="S15" s="14">
        <f>I15-I5</f>
        <v>1.1317599999999999E-3</v>
      </c>
    </row>
    <row r="16" spans="2:19" x14ac:dyDescent="0.3">
      <c r="B16" s="12" t="s">
        <v>0</v>
      </c>
      <c r="C16" s="12"/>
      <c r="D16" s="12"/>
      <c r="E16" s="13">
        <f>'50 um'!C13</f>
        <v>1.8338756773565258E-2</v>
      </c>
      <c r="F16" s="13">
        <f>'50 um'!D13</f>
        <v>0.91476791227793042</v>
      </c>
      <c r="G16" s="13">
        <f>'50 um'!E13</f>
        <v>0.72168783648703216</v>
      </c>
      <c r="H16" s="13">
        <f>'50 um'!F13</f>
        <v>0.33609720816058625</v>
      </c>
      <c r="I16" s="17">
        <f>'50 um'!G13</f>
        <v>3.1999999999998609E-6</v>
      </c>
      <c r="L16" s="12" t="s">
        <v>0</v>
      </c>
      <c r="M16" s="12"/>
      <c r="N16" s="12"/>
      <c r="O16" s="13">
        <f>SQRT($E$6^2+E16^2)</f>
        <v>0.10258790241982722</v>
      </c>
      <c r="P16" s="13">
        <f>SQRT(F6^2+F16^2)</f>
        <v>2.422620305578238</v>
      </c>
      <c r="Q16" s="13">
        <f>SQRT(G6^2+G16^2)</f>
        <v>1.4129854131510975</v>
      </c>
      <c r="R16" s="13">
        <f>SQRT(H6^2+H16^2)</f>
        <v>0.47827839405750883</v>
      </c>
      <c r="S16" s="15">
        <f>SQRT(I6^2+I16^2)</f>
        <v>1.099527171105824E-5</v>
      </c>
    </row>
  </sheetData>
  <mergeCells count="2">
    <mergeCell ref="B2:E3"/>
    <mergeCell ref="K2:N3"/>
  </mergeCells>
  <phoneticPr fontId="1"/>
  <pageMargins left="0.7" right="0.7" top="0.75" bottom="0.75" header="0.3" footer="0.3"/>
  <pageSetup paperSize="9" scale="31" orientation="portrait" horizontalDpi="0" verticalDpi="0"/>
  <colBreaks count="2" manualBreakCount="2">
    <brk id="19" max="1048575" man="1"/>
    <brk id="23" max="1048575" man="1"/>
  </col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D43"/>
  <sheetViews>
    <sheetView tabSelected="1" topLeftCell="O4" workbookViewId="0">
      <selection activeCell="D22" sqref="D22"/>
    </sheetView>
  </sheetViews>
  <sheetFormatPr baseColWidth="12" defaultRowHeight="20" x14ac:dyDescent="0.3"/>
  <cols>
    <col min="1" max="1" width="2.85546875" customWidth="1"/>
    <col min="2" max="2" width="6.5703125" customWidth="1"/>
    <col min="3" max="3" width="5.85546875" customWidth="1"/>
    <col min="4" max="4" width="14.85546875" customWidth="1"/>
    <col min="5" max="6" width="14.140625" customWidth="1"/>
    <col min="13" max="13" width="7.140625" customWidth="1"/>
    <col min="22" max="22" width="6.85546875" customWidth="1"/>
    <col min="30" max="30" width="21.7109375" customWidth="1"/>
  </cols>
  <sheetData>
    <row r="2" spans="2:20" ht="20" customHeight="1" x14ac:dyDescent="0.3">
      <c r="B2" s="34" t="s">
        <v>15</v>
      </c>
      <c r="C2" s="34"/>
      <c r="D2" s="34"/>
      <c r="E2" s="34"/>
      <c r="L2" s="34" t="s">
        <v>24</v>
      </c>
      <c r="M2" s="34"/>
      <c r="N2" s="34"/>
      <c r="O2" s="34"/>
    </row>
    <row r="3" spans="2:20" ht="20" customHeight="1" x14ac:dyDescent="0.3">
      <c r="B3" s="34"/>
      <c r="C3" s="34"/>
      <c r="D3" s="34"/>
      <c r="E3" s="34"/>
      <c r="L3" s="34"/>
      <c r="M3" s="34"/>
      <c r="N3" s="34"/>
      <c r="O3" s="34"/>
    </row>
    <row r="4" spans="2:20" s="1" customFormat="1" ht="39" customHeight="1" x14ac:dyDescent="0.3">
      <c r="B4" s="8"/>
      <c r="C4" s="8" t="s">
        <v>22</v>
      </c>
      <c r="D4" s="9" t="s">
        <v>17</v>
      </c>
      <c r="E4" s="9" t="s">
        <v>18</v>
      </c>
      <c r="F4" s="9" t="s">
        <v>19</v>
      </c>
      <c r="G4" s="9" t="s">
        <v>20</v>
      </c>
      <c r="H4" s="9" t="s">
        <v>30</v>
      </c>
      <c r="I4" s="9" t="s">
        <v>21</v>
      </c>
      <c r="J4" s="1" t="s">
        <v>54</v>
      </c>
      <c r="M4" s="8"/>
      <c r="N4" s="8" t="s">
        <v>22</v>
      </c>
      <c r="O4" s="9" t="s">
        <v>17</v>
      </c>
      <c r="P4" s="9" t="s">
        <v>18</v>
      </c>
      <c r="Q4" s="9" t="s">
        <v>19</v>
      </c>
      <c r="R4" s="9" t="s">
        <v>20</v>
      </c>
      <c r="S4" s="9" t="s">
        <v>31</v>
      </c>
      <c r="T4" s="9" t="s">
        <v>21</v>
      </c>
    </row>
    <row r="5" spans="2:20" x14ac:dyDescent="0.3">
      <c r="B5" s="10" t="s">
        <v>16</v>
      </c>
      <c r="C5" s="10">
        <v>10</v>
      </c>
      <c r="D5" s="10">
        <v>0</v>
      </c>
      <c r="E5" s="11">
        <f>'0 um'!$C$13</f>
        <v>-0.2870123</v>
      </c>
      <c r="F5" s="11">
        <f>'0 um'!D13</f>
        <v>85.904449999999997</v>
      </c>
      <c r="G5" s="11">
        <f>'0 um'!E13</f>
        <v>95.625</v>
      </c>
      <c r="H5" s="11">
        <f>'0 um'!F13</f>
        <v>95.609999999999985</v>
      </c>
      <c r="I5" s="16">
        <f>'0 um'!G13</f>
        <v>2.16264E-3</v>
      </c>
      <c r="J5" s="3"/>
      <c r="K5" s="3"/>
      <c r="M5" s="10" t="s">
        <v>16</v>
      </c>
      <c r="N5" s="10"/>
      <c r="O5" s="10">
        <v>0</v>
      </c>
      <c r="P5" s="18" t="s">
        <v>25</v>
      </c>
      <c r="Q5" s="18" t="s">
        <v>26</v>
      </c>
      <c r="R5" s="18" t="s">
        <v>26</v>
      </c>
      <c r="S5" s="18"/>
      <c r="T5" s="19" t="s">
        <v>27</v>
      </c>
    </row>
    <row r="6" spans="2:20" x14ac:dyDescent="0.3">
      <c r="B6" s="12" t="s">
        <v>0</v>
      </c>
      <c r="C6" s="12">
        <v>10</v>
      </c>
      <c r="D6" s="12"/>
      <c r="E6" s="13">
        <f>'0 um'!C14</f>
        <v>0.10093546315790108</v>
      </c>
      <c r="F6" s="13">
        <f>'0 um'!D14</f>
        <v>2.2432763565077467</v>
      </c>
      <c r="G6" s="13">
        <f>'0 um'!E14</f>
        <v>1.2147816447594375</v>
      </c>
      <c r="H6" s="13">
        <f>'0 um'!F14</f>
        <v>0.34027766439907459</v>
      </c>
      <c r="I6" s="17">
        <f>'0 um'!G14</f>
        <v>1.0519315567088882E-5</v>
      </c>
      <c r="J6" s="3">
        <f>H6/SQRT(C6)</f>
        <v>0.10760524563834666</v>
      </c>
      <c r="K6" s="3">
        <f>H6^2*(C6-1)</f>
        <v>1.0421000000000031</v>
      </c>
      <c r="M6" s="12" t="s">
        <v>0</v>
      </c>
      <c r="N6" s="12"/>
      <c r="O6" s="12"/>
      <c r="P6" s="20" t="s">
        <v>27</v>
      </c>
      <c r="Q6" s="20" t="s">
        <v>28</v>
      </c>
      <c r="R6" s="20" t="s">
        <v>26</v>
      </c>
      <c r="S6" s="20"/>
      <c r="T6" s="21" t="s">
        <v>29</v>
      </c>
    </row>
    <row r="7" spans="2:20" x14ac:dyDescent="0.3">
      <c r="B7" s="10" t="s">
        <v>23</v>
      </c>
      <c r="C7" s="10">
        <v>9</v>
      </c>
      <c r="D7" s="10">
        <v>10</v>
      </c>
      <c r="E7" s="11">
        <f>'10 um'!C13</f>
        <v>9.424508888888889</v>
      </c>
      <c r="F7" s="11">
        <f>'10 um'!D13</f>
        <v>106.50211111111111</v>
      </c>
      <c r="G7" s="11">
        <f>'10 um'!E13</f>
        <v>105.69444444444444</v>
      </c>
      <c r="H7" s="11">
        <f>'10 um'!F13</f>
        <v>105.83444444444444</v>
      </c>
      <c r="I7" s="16">
        <f>'10 um'!G13</f>
        <v>2.3841777777777774E-3</v>
      </c>
      <c r="J7" s="3"/>
      <c r="K7" s="3"/>
      <c r="M7" s="10" t="s">
        <v>23</v>
      </c>
      <c r="N7" s="10"/>
      <c r="O7" s="10">
        <v>10</v>
      </c>
      <c r="P7" s="11">
        <f>E7-E5</f>
        <v>9.7115211888888897</v>
      </c>
      <c r="Q7" s="11">
        <f>F7-F5</f>
        <v>20.597661111111108</v>
      </c>
      <c r="R7" s="11">
        <f>G7-G5</f>
        <v>10.069444444444443</v>
      </c>
      <c r="S7" s="11">
        <f>H7-H5</f>
        <v>10.224444444444458</v>
      </c>
      <c r="T7" s="14">
        <f>I7-I5</f>
        <v>2.2153777777777746E-4</v>
      </c>
    </row>
    <row r="8" spans="2:20" x14ac:dyDescent="0.3">
      <c r="B8" s="12" t="s">
        <v>0</v>
      </c>
      <c r="C8" s="12">
        <v>9</v>
      </c>
      <c r="D8" s="12"/>
      <c r="E8" s="13">
        <f>'10 um'!C14</f>
        <v>4.8605494402496556E-2</v>
      </c>
      <c r="F8" s="13">
        <f>'10 um'!D14</f>
        <v>0.335769059192641</v>
      </c>
      <c r="G8" s="13">
        <f>'10 um'!E14</f>
        <v>1.886538570445295</v>
      </c>
      <c r="H8" s="13">
        <f>'10 um'!F14</f>
        <v>0.4211666630025383</v>
      </c>
      <c r="I8" s="17">
        <f>'10 um'!G14</f>
        <v>4.9279249633536717E-6</v>
      </c>
      <c r="J8" s="3">
        <f t="shared" ref="J8:J16" si="0">H8/SQRT(C8)</f>
        <v>0.14038888766751276</v>
      </c>
      <c r="K8" s="3">
        <f t="shared" ref="K8:K16" si="1">H8^2*(C8-1)</f>
        <v>1.4190508641975492</v>
      </c>
      <c r="M8" s="12" t="s">
        <v>0</v>
      </c>
      <c r="N8" s="12"/>
      <c r="O8" s="12"/>
      <c r="P8" s="13">
        <f>SQRT($E$6^2+E8^2)</f>
        <v>0.11202884364756753</v>
      </c>
      <c r="Q8" s="13">
        <f>SQRT(F6^2+F8^2)</f>
        <v>2.268265785303341</v>
      </c>
      <c r="R8" s="13">
        <f>SQRT(G6^2+G8^2)</f>
        <v>2.2438186696393765</v>
      </c>
      <c r="S8" s="13">
        <f>SQRT(H6^2+H8^2)</f>
        <v>0.54145198024717101</v>
      </c>
      <c r="T8" s="15">
        <f>SQRT(I6^2+I8^2)</f>
        <v>1.161638689285282E-5</v>
      </c>
    </row>
    <row r="9" spans="2:20" x14ac:dyDescent="0.3">
      <c r="B9" s="10" t="s">
        <v>16</v>
      </c>
      <c r="C9" s="10">
        <v>5</v>
      </c>
      <c r="D9" s="10">
        <v>20</v>
      </c>
      <c r="E9" s="11">
        <f>'20 um'!C14</f>
        <v>19.492339999999999</v>
      </c>
      <c r="F9" s="11">
        <f>'20 um'!D14</f>
        <v>105.32680000000001</v>
      </c>
      <c r="G9" s="11">
        <f>'20 um'!E14</f>
        <v>116.75</v>
      </c>
      <c r="H9" s="11">
        <f>'20 um'!F14</f>
        <v>116.18199999999999</v>
      </c>
      <c r="I9" s="16">
        <f>'20 um'!G14</f>
        <v>2.6148800000000004E-3</v>
      </c>
      <c r="J9" s="3"/>
      <c r="K9" s="3"/>
      <c r="M9" s="10" t="s">
        <v>16</v>
      </c>
      <c r="N9" s="10"/>
      <c r="O9" s="10">
        <v>20</v>
      </c>
      <c r="P9" s="11">
        <f>E9-$E$5</f>
        <v>19.779352299999999</v>
      </c>
      <c r="Q9" s="11">
        <f>F9-F5</f>
        <v>19.422350000000009</v>
      </c>
      <c r="R9" s="11">
        <f>G9-G5</f>
        <v>21.125</v>
      </c>
      <c r="S9" s="11">
        <f>H9-H5</f>
        <v>20.572000000000003</v>
      </c>
      <c r="T9" s="14">
        <f>I9-I5</f>
        <v>4.5224000000000045E-4</v>
      </c>
    </row>
    <row r="10" spans="2:20" x14ac:dyDescent="0.3">
      <c r="B10" s="12" t="s">
        <v>0</v>
      </c>
      <c r="C10" s="12">
        <v>5</v>
      </c>
      <c r="D10" s="12"/>
      <c r="E10" s="13">
        <f>'20 um'!C13</f>
        <v>6.0163801409152409E-2</v>
      </c>
      <c r="F10" s="13">
        <f>'20 um'!D13</f>
        <v>1.4081426419223355</v>
      </c>
      <c r="G10" s="13">
        <f>'20 um'!E13</f>
        <v>1.4252192813739224</v>
      </c>
      <c r="H10" s="13">
        <f>'20 um'!F13</f>
        <v>0.41505782729638907</v>
      </c>
      <c r="I10" s="17">
        <f>'20 um'!G13</f>
        <v>7.0336334849065961E-6</v>
      </c>
      <c r="J10" s="3">
        <f t="shared" si="0"/>
        <v>0.18561950328561874</v>
      </c>
      <c r="K10" s="3">
        <f t="shared" si="1"/>
        <v>0.6890919999999966</v>
      </c>
      <c r="M10" s="12" t="s">
        <v>0</v>
      </c>
      <c r="N10" s="12"/>
      <c r="O10" s="12"/>
      <c r="P10" s="13">
        <f>SQRT($E$6^2+E10^2)</f>
        <v>0.11750596037180384</v>
      </c>
      <c r="Q10" s="13">
        <f>SQRT(F6^2+F10^2)</f>
        <v>2.6486136961940461</v>
      </c>
      <c r="R10" s="13">
        <f>SQRT(G6^2+G10^2)</f>
        <v>1.8726837545203525</v>
      </c>
      <c r="S10" s="13">
        <f>SQRT(H6^2+H10^2)</f>
        <v>0.5367139730702829</v>
      </c>
      <c r="T10" s="15">
        <f>SQRT(I6^2+I10^2)</f>
        <v>1.2654169273405418E-5</v>
      </c>
    </row>
    <row r="11" spans="2:20" x14ac:dyDescent="0.3">
      <c r="B11" s="10" t="s">
        <v>16</v>
      </c>
      <c r="C11" s="10">
        <v>4</v>
      </c>
      <c r="D11" s="10">
        <v>30</v>
      </c>
      <c r="E11" s="11">
        <f>'30 um'!C14</f>
        <v>29.439050000000002</v>
      </c>
      <c r="F11" s="11">
        <f>'30 um'!D14</f>
        <v>111.16775</v>
      </c>
      <c r="G11" s="11">
        <f>'30 um'!E14</f>
        <v>125</v>
      </c>
      <c r="H11" s="11">
        <f>'30 um'!F14</f>
        <v>125.62925</v>
      </c>
      <c r="I11" s="16">
        <f>'30 um'!G14</f>
        <v>2.8413333333333333E-3</v>
      </c>
      <c r="J11" s="3"/>
      <c r="K11" s="3"/>
      <c r="M11" s="10" t="s">
        <v>16</v>
      </c>
      <c r="N11" s="10"/>
      <c r="O11" s="10">
        <v>30</v>
      </c>
      <c r="P11" s="11">
        <f>E11-$E$5</f>
        <v>29.726062300000002</v>
      </c>
      <c r="Q11" s="11">
        <f>F11-F5</f>
        <v>25.263300000000001</v>
      </c>
      <c r="R11" s="11">
        <f>G11-G5</f>
        <v>29.375</v>
      </c>
      <c r="S11" s="11">
        <f>H11-H5</f>
        <v>30.019250000000014</v>
      </c>
      <c r="T11" s="14">
        <f>I11-I5</f>
        <v>6.7869333333333334E-4</v>
      </c>
    </row>
    <row r="12" spans="2:20" x14ac:dyDescent="0.3">
      <c r="B12" s="12" t="s">
        <v>0</v>
      </c>
      <c r="C12" s="12">
        <v>4</v>
      </c>
      <c r="D12" s="12"/>
      <c r="E12" s="13">
        <f>'30 um'!C13</f>
        <v>0.10899603968340604</v>
      </c>
      <c r="F12" s="13">
        <f>'30 um'!D13</f>
        <v>2.2533281126665394</v>
      </c>
      <c r="G12" s="13">
        <f>'30 um'!E13</f>
        <v>1.7677669529663689</v>
      </c>
      <c r="H12" s="13">
        <f>'30 um'!F13</f>
        <v>0.23290395015971832</v>
      </c>
      <c r="I12" s="17">
        <f>'30 um'!G13</f>
        <v>2.5298221281347648E-6</v>
      </c>
      <c r="J12" s="3">
        <f t="shared" si="0"/>
        <v>0.11645197507985916</v>
      </c>
      <c r="K12" s="3">
        <f t="shared" si="1"/>
        <v>0.16273275000000167</v>
      </c>
      <c r="M12" s="12" t="s">
        <v>0</v>
      </c>
      <c r="N12" s="12"/>
      <c r="O12" s="12"/>
      <c r="P12" s="13">
        <f>SQRT($E$6^2+E12^2)</f>
        <v>0.14855337219183762</v>
      </c>
      <c r="Q12" s="13">
        <f>SQRT(F6^2+F12^2)</f>
        <v>3.1795874567308284</v>
      </c>
      <c r="R12" s="13">
        <f>SQRT(G6^2+G12^2)</f>
        <v>2.1449229460389585</v>
      </c>
      <c r="S12" s="13">
        <f>SQRT(H6^2+H12^2)</f>
        <v>0.41235074740915628</v>
      </c>
      <c r="T12" s="15">
        <f>SQRT(H67^2+I12^2)</f>
        <v>2.5298221281347648E-6</v>
      </c>
    </row>
    <row r="13" spans="2:20" x14ac:dyDescent="0.3">
      <c r="B13" s="10" t="s">
        <v>16</v>
      </c>
      <c r="C13" s="10"/>
      <c r="D13" s="10">
        <v>40</v>
      </c>
      <c r="E13" s="11">
        <f>'40 um'!C14</f>
        <v>39.345100000000002</v>
      </c>
      <c r="F13" s="11">
        <f>'40 um'!D14</f>
        <v>133.274</v>
      </c>
      <c r="G13" s="11">
        <f>'40 um'!E14</f>
        <v>135</v>
      </c>
      <c r="H13" s="11">
        <f>'40 um'!F14</f>
        <v>136.339</v>
      </c>
      <c r="I13" s="16">
        <f>'40 um'!G14</f>
        <v>3.0696E-3</v>
      </c>
      <c r="J13" s="3"/>
      <c r="K13" s="3"/>
      <c r="M13" s="10" t="s">
        <v>16</v>
      </c>
      <c r="N13" s="10"/>
      <c r="O13" s="10">
        <v>40</v>
      </c>
      <c r="P13" s="11">
        <f>E13-$E$5</f>
        <v>39.632112300000003</v>
      </c>
      <c r="Q13" s="11">
        <f>F13-F5</f>
        <v>47.369550000000004</v>
      </c>
      <c r="R13" s="11">
        <f>G13-G5</f>
        <v>39.375</v>
      </c>
      <c r="S13" s="11">
        <f>H13-H5</f>
        <v>40.729000000000013</v>
      </c>
      <c r="T13" s="14">
        <f>I13-I5</f>
        <v>9.0696000000000006E-4</v>
      </c>
    </row>
    <row r="14" spans="2:20" x14ac:dyDescent="0.3">
      <c r="B14" s="12" t="s">
        <v>0</v>
      </c>
      <c r="C14" s="12"/>
      <c r="D14" s="12"/>
      <c r="E14" s="13" t="e">
        <f>'40 um'!C13</f>
        <v>#DIV/0!</v>
      </c>
      <c r="F14" s="13" t="e">
        <f>'40 um'!D13</f>
        <v>#DIV/0!</v>
      </c>
      <c r="G14" s="13" t="e">
        <f>'40 um'!E13</f>
        <v>#DIV/0!</v>
      </c>
      <c r="H14" s="13" t="e">
        <f>'40 um'!G13</f>
        <v>#DIV/0!</v>
      </c>
      <c r="I14" s="17" t="e">
        <f>'40 um'!G13</f>
        <v>#DIV/0!</v>
      </c>
      <c r="J14" s="3"/>
      <c r="K14" s="3"/>
      <c r="M14" s="12" t="s">
        <v>0</v>
      </c>
      <c r="N14" s="12"/>
      <c r="O14" s="12"/>
      <c r="P14" s="13" t="e">
        <f>SQRT($E$6^2+E14^2)</f>
        <v>#DIV/0!</v>
      </c>
      <c r="Q14" s="13" t="e">
        <f>SQRT(F6^2+F14^2)</f>
        <v>#DIV/0!</v>
      </c>
      <c r="R14" s="13" t="e">
        <f>SQRT(G6^2+G14^2)</f>
        <v>#DIV/0!</v>
      </c>
      <c r="S14" s="13" t="e">
        <f>SQRT(H6^2+H14^2)</f>
        <v>#DIV/0!</v>
      </c>
      <c r="T14" s="15" t="e">
        <f>SQRT(I6^2+I14^2)</f>
        <v>#DIV/0!</v>
      </c>
    </row>
    <row r="15" spans="2:20" x14ac:dyDescent="0.3">
      <c r="B15" s="10" t="s">
        <v>16</v>
      </c>
      <c r="C15" s="10">
        <v>3</v>
      </c>
      <c r="D15" s="10">
        <v>50</v>
      </c>
      <c r="E15" s="11">
        <f>'50 um'!C14</f>
        <v>49.457699999999996</v>
      </c>
      <c r="F15" s="11">
        <f>'50 um'!D14</f>
        <v>143.00233333333333</v>
      </c>
      <c r="G15" s="11">
        <f>'50 um'!E14</f>
        <v>145.41666666666666</v>
      </c>
      <c r="H15" s="11">
        <f>'50 um'!F14</f>
        <v>145.86066666666667</v>
      </c>
      <c r="I15" s="16">
        <f>'50 um'!G14</f>
        <v>3.2943999999999998E-3</v>
      </c>
      <c r="J15" s="3"/>
      <c r="K15" s="3"/>
      <c r="M15" s="10" t="s">
        <v>16</v>
      </c>
      <c r="N15" s="10"/>
      <c r="O15" s="10">
        <v>50</v>
      </c>
      <c r="P15" s="11">
        <f>E15-$E$5</f>
        <v>49.744712299999996</v>
      </c>
      <c r="Q15" s="11">
        <f>F15-F5</f>
        <v>57.097883333333328</v>
      </c>
      <c r="R15" s="11">
        <f>G15-G5</f>
        <v>49.791666666666657</v>
      </c>
      <c r="S15" s="11">
        <f>H15-H5</f>
        <v>50.250666666666689</v>
      </c>
      <c r="T15" s="14">
        <f>I15-I5</f>
        <v>1.1317599999999999E-3</v>
      </c>
    </row>
    <row r="16" spans="2:20" x14ac:dyDescent="0.3">
      <c r="B16" s="12" t="s">
        <v>0</v>
      </c>
      <c r="C16" s="12">
        <v>3</v>
      </c>
      <c r="D16" s="12"/>
      <c r="E16" s="13">
        <f>'50 um'!C13</f>
        <v>1.8338756773565258E-2</v>
      </c>
      <c r="F16" s="13">
        <f>'50 um'!D13</f>
        <v>0.91476791227793042</v>
      </c>
      <c r="G16" s="13">
        <f>'50 um'!E13</f>
        <v>0.72168783648703216</v>
      </c>
      <c r="H16" s="13">
        <f>'50 um'!F13</f>
        <v>0.33609720816058625</v>
      </c>
      <c r="I16" s="17">
        <f>'50 um'!G13</f>
        <v>3.1999999999998609E-6</v>
      </c>
      <c r="J16" s="3">
        <f t="shared" si="0"/>
        <v>0.19404581360539616</v>
      </c>
      <c r="K16" s="3">
        <f t="shared" si="1"/>
        <v>0.2259226666666809</v>
      </c>
      <c r="L16" t="s">
        <v>55</v>
      </c>
      <c r="M16" s="12" t="s">
        <v>0</v>
      </c>
      <c r="N16" s="12"/>
      <c r="O16" s="12"/>
      <c r="P16" s="13">
        <f>SQRT($E$6^2+E16^2)</f>
        <v>0.10258790241982722</v>
      </c>
      <c r="Q16" s="13">
        <f>SQRT(F6^2+F16^2)</f>
        <v>2.422620305578238</v>
      </c>
      <c r="R16" s="13">
        <f>SQRT(G6^2+G16^2)</f>
        <v>1.4129854131510975</v>
      </c>
      <c r="S16" s="13">
        <f>SQRT(H6^2+H16^2)</f>
        <v>0.47827839405750883</v>
      </c>
      <c r="T16" s="15">
        <f>SQRT(I6^2+I16^2)</f>
        <v>1.099527171105824E-5</v>
      </c>
    </row>
    <row r="17" spans="2:30" x14ac:dyDescent="0.3">
      <c r="C17">
        <f>SUM(C6,C8,C10,C12,C14,C16)</f>
        <v>31</v>
      </c>
      <c r="K17" s="3">
        <f>SUM(K6:K16)</f>
        <v>3.5388982808642315</v>
      </c>
      <c r="L17">
        <f>SQRT(K17)/SQRT(C17-1)</f>
        <v>0.34345782278004344</v>
      </c>
    </row>
    <row r="18" spans="2:30" x14ac:dyDescent="0.3">
      <c r="B18" s="38" t="s">
        <v>37</v>
      </c>
      <c r="C18" s="38"/>
      <c r="D18" s="38"/>
      <c r="E18" s="38"/>
      <c r="F18" s="38"/>
      <c r="L18">
        <f>L17/SQRT(C17)</f>
        <v>6.1686845993868235E-2</v>
      </c>
      <c r="M18" s="38" t="s">
        <v>48</v>
      </c>
      <c r="N18" s="38"/>
      <c r="O18" s="38"/>
      <c r="P18" s="38"/>
      <c r="Q18" s="38"/>
    </row>
    <row r="19" spans="2:30" x14ac:dyDescent="0.3">
      <c r="B19" s="38"/>
      <c r="C19" s="38"/>
      <c r="D19" s="38"/>
      <c r="E19" s="38"/>
      <c r="F19" s="38"/>
      <c r="M19" s="38"/>
      <c r="N19" s="38"/>
      <c r="O19" s="38"/>
      <c r="P19" s="38"/>
      <c r="Q19" s="38"/>
    </row>
    <row r="20" spans="2:30" ht="37" customHeight="1" x14ac:dyDescent="0.3">
      <c r="B20" s="36" t="s">
        <v>38</v>
      </c>
      <c r="C20" s="37"/>
      <c r="D20" s="36" t="s">
        <v>39</v>
      </c>
      <c r="E20" s="36"/>
      <c r="F20" s="36" t="s">
        <v>40</v>
      </c>
      <c r="G20" s="36"/>
      <c r="M20" s="36" t="s">
        <v>38</v>
      </c>
      <c r="N20" s="37"/>
      <c r="O20" s="36" t="s">
        <v>39</v>
      </c>
      <c r="P20" s="36"/>
      <c r="Q20" s="36" t="s">
        <v>40</v>
      </c>
      <c r="R20" s="36"/>
      <c r="S20" s="36" t="s">
        <v>49</v>
      </c>
      <c r="T20" s="37"/>
      <c r="V20" s="36" t="s">
        <v>38</v>
      </c>
      <c r="W20" s="37"/>
      <c r="X20" s="36" t="s">
        <v>39</v>
      </c>
      <c r="Y20" s="36"/>
      <c r="Z20" s="36" t="s">
        <v>40</v>
      </c>
      <c r="AA20" s="36"/>
      <c r="AB20" s="36" t="s">
        <v>49</v>
      </c>
      <c r="AC20" s="37"/>
    </row>
    <row r="21" spans="2:30" x14ac:dyDescent="0.3">
      <c r="B21" s="30" t="s">
        <v>44</v>
      </c>
      <c r="C21" s="10"/>
      <c r="D21" s="10" t="s">
        <v>41</v>
      </c>
      <c r="E21" s="22" t="s">
        <v>42</v>
      </c>
      <c r="F21" s="10" t="s">
        <v>43</v>
      </c>
      <c r="G21" s="22" t="s">
        <v>42</v>
      </c>
      <c r="K21" t="s">
        <v>56</v>
      </c>
      <c r="M21" s="25" t="s">
        <v>44</v>
      </c>
      <c r="N21" s="26"/>
      <c r="O21" s="26" t="s">
        <v>41</v>
      </c>
      <c r="P21" s="27" t="s">
        <v>42</v>
      </c>
      <c r="Q21" s="26" t="s">
        <v>43</v>
      </c>
      <c r="R21" s="27" t="s">
        <v>42</v>
      </c>
      <c r="S21" s="26" t="s">
        <v>46</v>
      </c>
      <c r="T21" s="27" t="s">
        <v>47</v>
      </c>
      <c r="V21" s="25" t="s">
        <v>44</v>
      </c>
      <c r="W21" s="26"/>
      <c r="X21" s="26" t="s">
        <v>41</v>
      </c>
      <c r="Y21" s="27" t="s">
        <v>42</v>
      </c>
      <c r="Z21" s="26" t="s">
        <v>43</v>
      </c>
      <c r="AA21" s="27" t="s">
        <v>42</v>
      </c>
      <c r="AB21" s="26" t="s">
        <v>46</v>
      </c>
      <c r="AC21" s="27" t="s">
        <v>47</v>
      </c>
      <c r="AD21" s="29"/>
    </row>
    <row r="22" spans="2:30" x14ac:dyDescent="0.3">
      <c r="B22" s="30">
        <v>10</v>
      </c>
      <c r="C22" s="10">
        <v>0</v>
      </c>
      <c r="D22" s="28">
        <v>-0.28701199999999999</v>
      </c>
      <c r="E22" s="31">
        <v>3.1918599999999998E-2</v>
      </c>
      <c r="F22" s="28">
        <v>95.61</v>
      </c>
      <c r="G22" s="31">
        <v>0.10760500000000001</v>
      </c>
      <c r="H22" s="33">
        <f>F22-D22</f>
        <v>95.897012000000004</v>
      </c>
      <c r="I22" s="33">
        <f>SQRT(E22^2+G22^2)</f>
        <v>0.11223917787902761</v>
      </c>
      <c r="J22" s="33">
        <f>H22-$H$28</f>
        <v>-0.42086840000000336</v>
      </c>
      <c r="K22" s="33">
        <f>$L$17/SQRT(B22)</f>
        <v>0.10861090001874016</v>
      </c>
      <c r="M22" s="24">
        <v>10</v>
      </c>
      <c r="N22" s="10">
        <v>0</v>
      </c>
      <c r="O22" s="18" t="s">
        <v>45</v>
      </c>
      <c r="P22" s="22"/>
      <c r="Q22" s="18" t="s">
        <v>45</v>
      </c>
      <c r="R22" s="22"/>
      <c r="S22" s="10"/>
      <c r="T22" s="22"/>
      <c r="V22" s="24">
        <v>10</v>
      </c>
      <c r="W22" s="10">
        <v>0</v>
      </c>
      <c r="X22" s="18" t="s">
        <v>45</v>
      </c>
      <c r="Y22" s="22"/>
      <c r="Z22" s="18" t="s">
        <v>45</v>
      </c>
      <c r="AA22" s="22"/>
      <c r="AB22" s="10"/>
      <c r="AC22" s="22"/>
    </row>
    <row r="23" spans="2:30" x14ac:dyDescent="0.3">
      <c r="B23" s="30">
        <v>9</v>
      </c>
      <c r="C23" s="10">
        <v>10</v>
      </c>
      <c r="D23" s="28">
        <v>9.4245099999999997</v>
      </c>
      <c r="E23" s="31">
        <v>1.6201799999999999E-2</v>
      </c>
      <c r="F23" s="28">
        <v>105.834</v>
      </c>
      <c r="G23" s="31">
        <v>0.14890500000000001</v>
      </c>
      <c r="H23" s="33">
        <f t="shared" ref="H23:H27" si="2">F23-D23</f>
        <v>96.409490000000005</v>
      </c>
      <c r="I23" s="33">
        <f t="shared" ref="I23:I27" si="3">SQRT(E23^2+G23^2)</f>
        <v>0.14978383540369103</v>
      </c>
      <c r="J23" s="33">
        <f t="shared" ref="J23:J27" si="4">H23-$H$28</f>
        <v>9.1609599999998181E-2</v>
      </c>
      <c r="K23" s="33">
        <f t="shared" ref="K23:K27" si="5">$L$17/SQRT(B23)</f>
        <v>0.11448594092668114</v>
      </c>
      <c r="M23" s="24">
        <v>9</v>
      </c>
      <c r="N23" s="10">
        <v>10</v>
      </c>
      <c r="O23" s="11">
        <f>D23-$D$22</f>
        <v>9.7115220000000004</v>
      </c>
      <c r="P23" s="23">
        <f>SQRT($E$22^2+E23^2)</f>
        <v>3.5795186117689066E-2</v>
      </c>
      <c r="Q23" s="11">
        <f>F23-$F$22</f>
        <v>10.224000000000004</v>
      </c>
      <c r="R23" s="23">
        <f>SQRT($G$22^2+G23^2)</f>
        <v>0.18371590853815573</v>
      </c>
      <c r="S23" s="11">
        <f>Q23-O23</f>
        <v>0.51247800000000332</v>
      </c>
      <c r="T23" s="23">
        <f>SQRT(P23^2+R23^2)</f>
        <v>0.18717059170500047</v>
      </c>
      <c r="V23" s="24">
        <v>9</v>
      </c>
      <c r="W23" s="10">
        <v>10</v>
      </c>
      <c r="X23" s="28">
        <f>D23-$D$23</f>
        <v>0</v>
      </c>
      <c r="Y23" s="23">
        <f>SQRT($E$23^2+E23^2)</f>
        <v>2.2912805294856411E-2</v>
      </c>
      <c r="Z23" s="11">
        <f>F23-$F$23</f>
        <v>0</v>
      </c>
      <c r="AA23" s="23">
        <f>SQRT($G$23^2+G23^2)</f>
        <v>0.21058347050516574</v>
      </c>
      <c r="AB23" s="28">
        <f>Z23-X23</f>
        <v>0</v>
      </c>
      <c r="AC23" s="23">
        <f>SQRT(Y23^2+AA23^2)</f>
        <v>0.21182633145215921</v>
      </c>
    </row>
    <row r="24" spans="2:30" x14ac:dyDescent="0.3">
      <c r="B24" s="30">
        <v>5</v>
      </c>
      <c r="C24" s="10">
        <v>20</v>
      </c>
      <c r="D24" s="28">
        <v>19.4923</v>
      </c>
      <c r="E24" s="31">
        <v>2.6906099999999999E-2</v>
      </c>
      <c r="F24" s="28">
        <v>116.182</v>
      </c>
      <c r="G24" s="31">
        <v>0.18562000000000001</v>
      </c>
      <c r="H24" s="33">
        <f t="shared" si="2"/>
        <v>96.689700000000002</v>
      </c>
      <c r="I24" s="33">
        <f t="shared" si="3"/>
        <v>0.18755991740563868</v>
      </c>
      <c r="J24" s="33">
        <f t="shared" si="4"/>
        <v>0.37181959999999492</v>
      </c>
      <c r="K24" s="33">
        <f t="shared" si="5"/>
        <v>0.15359900782805058</v>
      </c>
      <c r="M24" s="24">
        <v>5</v>
      </c>
      <c r="N24" s="10">
        <v>20</v>
      </c>
      <c r="O24" s="11">
        <f>D24-$D$22</f>
        <v>19.779312000000001</v>
      </c>
      <c r="P24" s="23">
        <f>SQRT($E$22^2+E24^2)</f>
        <v>4.1746080572551955E-2</v>
      </c>
      <c r="Q24" s="11">
        <f>F24-$F$22</f>
        <v>20.572000000000003</v>
      </c>
      <c r="R24" s="23">
        <f>SQRT($G$22^2+G24^2)</f>
        <v>0.2145544695992139</v>
      </c>
      <c r="S24" s="11">
        <f>Q24-O24</f>
        <v>0.79268800000000184</v>
      </c>
      <c r="T24" s="23">
        <f>SQRT(P24^2+R24^2)</f>
        <v>0.21857803107396223</v>
      </c>
      <c r="U24" s="3"/>
      <c r="V24" s="24">
        <v>5</v>
      </c>
      <c r="W24" s="10">
        <v>20</v>
      </c>
      <c r="X24" s="28">
        <f>D24-$D$23</f>
        <v>10.06779</v>
      </c>
      <c r="Y24" s="23">
        <f>SQRT($E$23^2+E24^2)</f>
        <v>3.1407587307050504E-2</v>
      </c>
      <c r="Z24" s="11">
        <f>F24-$F$23</f>
        <v>10.347999999999999</v>
      </c>
      <c r="AA24" s="23">
        <f>SQRT($G$23^2+G24^2)</f>
        <v>0.23796529878324696</v>
      </c>
      <c r="AB24" s="28">
        <f>Z24-X24</f>
        <v>0.28020999999999852</v>
      </c>
      <c r="AC24" s="23">
        <f>SQRT(Y24^2+AA24^2)</f>
        <v>0.24002899817615786</v>
      </c>
    </row>
    <row r="25" spans="2:30" x14ac:dyDescent="0.3">
      <c r="B25" s="30">
        <v>4</v>
      </c>
      <c r="C25" s="10">
        <v>30</v>
      </c>
      <c r="D25" s="28">
        <v>29.4391</v>
      </c>
      <c r="E25" s="31">
        <v>5.4497999999999998E-2</v>
      </c>
      <c r="F25" s="28">
        <v>125.629</v>
      </c>
      <c r="G25" s="31">
        <v>0.116452</v>
      </c>
      <c r="H25" s="33">
        <f t="shared" si="2"/>
        <v>96.189900000000009</v>
      </c>
      <c r="I25" s="33">
        <f t="shared" si="3"/>
        <v>0.1285733265805937</v>
      </c>
      <c r="J25" s="33">
        <f t="shared" si="4"/>
        <v>-0.12798039999999844</v>
      </c>
      <c r="K25" s="33">
        <f t="shared" si="5"/>
        <v>0.17172891139002172</v>
      </c>
      <c r="M25" s="24">
        <v>4</v>
      </c>
      <c r="N25" s="10">
        <v>30</v>
      </c>
      <c r="O25" s="11">
        <f>D25-$D$22</f>
        <v>29.726112000000001</v>
      </c>
      <c r="P25" s="23">
        <f>SQRT($E$22^2+E25^2)</f>
        <v>6.3157177184861565E-2</v>
      </c>
      <c r="Q25" s="11">
        <f>F25-$F$22</f>
        <v>30.019000000000005</v>
      </c>
      <c r="R25" s="23">
        <f>SQRT($G$22^2+G25^2)</f>
        <v>0.15855568210884149</v>
      </c>
      <c r="S25" s="11">
        <f>Q25-O25</f>
        <v>0.29288800000000492</v>
      </c>
      <c r="T25" s="23">
        <f>SQRT(P25^2+R25^2)</f>
        <v>0.17067141927973764</v>
      </c>
      <c r="V25" s="24">
        <v>4</v>
      </c>
      <c r="W25" s="10">
        <v>30</v>
      </c>
      <c r="X25" s="28">
        <f>D25-$D$23</f>
        <v>20.014589999999998</v>
      </c>
      <c r="Y25" s="23">
        <f>SQRT($E$23^2+E25^2)</f>
        <v>5.6855345634689441E-2</v>
      </c>
      <c r="Z25" s="11">
        <f>F25-$F$23</f>
        <v>19.795000000000002</v>
      </c>
      <c r="AA25" s="23">
        <f>SQRT($G$23^2+G25^2)</f>
        <v>0.18903377298514676</v>
      </c>
      <c r="AB25" s="28">
        <f>Z25-X25</f>
        <v>-0.21958999999999662</v>
      </c>
      <c r="AC25" s="23">
        <f>SQRT(Y25^2+AA25^2)</f>
        <v>0.19739882891304092</v>
      </c>
    </row>
    <row r="26" spans="2:30" x14ac:dyDescent="0.3">
      <c r="B26" s="30">
        <v>1</v>
      </c>
      <c r="C26" s="10">
        <v>40</v>
      </c>
      <c r="D26" s="28">
        <v>39.345100000000002</v>
      </c>
      <c r="E26" s="32" t="s">
        <v>50</v>
      </c>
      <c r="F26" s="28">
        <v>136.339</v>
      </c>
      <c r="G26" s="32" t="s">
        <v>50</v>
      </c>
      <c r="H26" s="33">
        <f t="shared" si="2"/>
        <v>96.993899999999996</v>
      </c>
      <c r="I26" s="33" t="e">
        <f t="shared" si="3"/>
        <v>#VALUE!</v>
      </c>
      <c r="J26" s="33"/>
      <c r="K26" s="33">
        <f>$L$17/SQRT(B26)</f>
        <v>0.34345782278004344</v>
      </c>
      <c r="M26" s="24">
        <v>1</v>
      </c>
      <c r="N26" s="10">
        <v>40</v>
      </c>
      <c r="O26" s="11">
        <f>D26-$D$22</f>
        <v>39.632111999999999</v>
      </c>
      <c r="P26" s="23" t="e">
        <f>SQRT($E$22^2+E26^2)</f>
        <v>#VALUE!</v>
      </c>
      <c r="Q26" s="11">
        <f>F26-$F$22</f>
        <v>40.728999999999999</v>
      </c>
      <c r="R26" s="23" t="e">
        <f>SQRT($G$22^2+G26^2)</f>
        <v>#VALUE!</v>
      </c>
      <c r="S26" s="11">
        <f>Q26-O26</f>
        <v>1.0968879999999999</v>
      </c>
      <c r="T26" s="23" t="e">
        <f>SQRT(P26^2+R26^2)</f>
        <v>#VALUE!</v>
      </c>
      <c r="V26" s="24">
        <v>1</v>
      </c>
      <c r="W26" s="10">
        <v>40</v>
      </c>
      <c r="X26" s="28">
        <f>D26-$D$23</f>
        <v>29.920590000000004</v>
      </c>
      <c r="Y26" s="23" t="e">
        <f>SQRT($E$23^2+E26^2)</f>
        <v>#VALUE!</v>
      </c>
      <c r="Z26" s="11">
        <f>F26-$F$23</f>
        <v>30.504999999999995</v>
      </c>
      <c r="AA26" s="23" t="e">
        <f>SQRT($G$23^2+G26^2)</f>
        <v>#VALUE!</v>
      </c>
      <c r="AB26" s="28">
        <f>Z26-X26</f>
        <v>0.58440999999999121</v>
      </c>
      <c r="AC26" s="23" t="e">
        <f>SQRT(Y26^2+AA26^2)</f>
        <v>#VALUE!</v>
      </c>
    </row>
    <row r="27" spans="2:30" x14ac:dyDescent="0.3">
      <c r="B27" s="30">
        <v>3</v>
      </c>
      <c r="C27" s="10">
        <v>50</v>
      </c>
      <c r="D27" s="28">
        <v>49.457700000000003</v>
      </c>
      <c r="E27" s="31">
        <v>1.0587900000000001E-2</v>
      </c>
      <c r="F27" s="28">
        <v>145.86099999999999</v>
      </c>
      <c r="G27" s="31">
        <v>0.194046</v>
      </c>
      <c r="H27" s="33">
        <f t="shared" si="2"/>
        <v>96.403299999999987</v>
      </c>
      <c r="I27" s="33">
        <f t="shared" si="3"/>
        <v>0.19433464370103956</v>
      </c>
      <c r="J27" s="33">
        <f t="shared" si="4"/>
        <v>8.5419599999980278E-2</v>
      </c>
      <c r="K27" s="33">
        <f t="shared" si="5"/>
        <v>0.19829546643734086</v>
      </c>
      <c r="M27" s="24">
        <v>3</v>
      </c>
      <c r="N27" s="10">
        <v>50</v>
      </c>
      <c r="O27" s="11">
        <f>D27-$D$22</f>
        <v>49.744712</v>
      </c>
      <c r="P27" s="23">
        <f>SQRT($E$22^2+E27^2)</f>
        <v>3.3628866355706964E-2</v>
      </c>
      <c r="Q27" s="11">
        <f>F27-$F$22</f>
        <v>50.250999999999991</v>
      </c>
      <c r="R27" s="23">
        <f>SQRT($G$22^2+G27^2)</f>
        <v>0.22188439814687286</v>
      </c>
      <c r="S27" s="11">
        <f>Q27-O27</f>
        <v>0.50628799999999075</v>
      </c>
      <c r="T27" s="23">
        <f>SQRT(P27^2+R27^2)</f>
        <v>0.22441832989613392</v>
      </c>
      <c r="V27" s="24">
        <v>3</v>
      </c>
      <c r="W27" s="10">
        <v>50</v>
      </c>
      <c r="X27" s="28">
        <f>D27-$D$23</f>
        <v>40.033190000000005</v>
      </c>
      <c r="Y27" s="23">
        <f>SQRT($E$23^2+E27^2)</f>
        <v>1.9354636386406231E-2</v>
      </c>
      <c r="Z27" s="11">
        <f>F27-$F$23</f>
        <v>40.026999999999987</v>
      </c>
      <c r="AA27" s="23">
        <f>SQRT($G$23^2+G27^2)</f>
        <v>0.2445946629446358</v>
      </c>
      <c r="AB27" s="28">
        <f>Z27-X27</f>
        <v>-6.1900000000179034E-3</v>
      </c>
      <c r="AC27" s="23">
        <f>SQRT(Y27^2+AA27^2)</f>
        <v>0.24535922866411608</v>
      </c>
    </row>
    <row r="28" spans="2:30" x14ac:dyDescent="0.3">
      <c r="H28" s="33">
        <f>AVERAGE(H22:H25,H27)</f>
        <v>96.317880400000007</v>
      </c>
      <c r="K28" s="33"/>
    </row>
    <row r="30" spans="2:30" x14ac:dyDescent="0.3">
      <c r="B30" s="35" t="s">
        <v>52</v>
      </c>
      <c r="C30" s="35"/>
      <c r="D30" s="35"/>
      <c r="E30" s="35"/>
      <c r="F30" s="35"/>
      <c r="M30" s="38" t="s">
        <v>51</v>
      </c>
      <c r="N30" s="38"/>
      <c r="O30" s="38"/>
      <c r="P30" s="38"/>
      <c r="Q30" s="38"/>
    </row>
    <row r="31" spans="2:30" x14ac:dyDescent="0.3">
      <c r="B31" s="35"/>
      <c r="C31" s="35"/>
      <c r="D31" s="35"/>
      <c r="E31" s="35"/>
      <c r="F31" s="35"/>
      <c r="M31" s="38"/>
      <c r="N31" s="38"/>
      <c r="O31" s="38"/>
      <c r="P31" s="38"/>
      <c r="Q31" s="38"/>
    </row>
    <row r="32" spans="2:30" ht="38" customHeight="1" x14ac:dyDescent="0.3">
      <c r="B32" s="36" t="s">
        <v>38</v>
      </c>
      <c r="C32" s="37"/>
      <c r="D32" s="36" t="s">
        <v>39</v>
      </c>
      <c r="E32" s="36"/>
      <c r="F32" s="36" t="s">
        <v>40</v>
      </c>
      <c r="G32" s="36"/>
      <c r="H32" s="36" t="s">
        <v>49</v>
      </c>
      <c r="I32" s="37"/>
      <c r="M32" s="36" t="s">
        <v>38</v>
      </c>
      <c r="N32" s="37"/>
      <c r="O32" s="36" t="s">
        <v>39</v>
      </c>
      <c r="P32" s="36"/>
      <c r="Q32" s="36" t="s">
        <v>40</v>
      </c>
      <c r="R32" s="36"/>
      <c r="S32" s="36" t="s">
        <v>49</v>
      </c>
      <c r="T32" s="37"/>
      <c r="V32" s="36" t="s">
        <v>38</v>
      </c>
      <c r="W32" s="37"/>
      <c r="X32" s="36" t="s">
        <v>39</v>
      </c>
      <c r="Y32" s="36"/>
      <c r="Z32" s="36" t="s">
        <v>40</v>
      </c>
      <c r="AA32" s="36"/>
      <c r="AB32" s="36" t="s">
        <v>49</v>
      </c>
      <c r="AC32" s="37"/>
    </row>
    <row r="33" spans="2:29" x14ac:dyDescent="0.3">
      <c r="B33" s="25" t="s">
        <v>44</v>
      </c>
      <c r="C33" s="26"/>
      <c r="D33" s="26" t="s">
        <v>41</v>
      </c>
      <c r="E33" s="27" t="s">
        <v>42</v>
      </c>
      <c r="F33" s="26" t="s">
        <v>43</v>
      </c>
      <c r="G33" s="27" t="s">
        <v>42</v>
      </c>
      <c r="H33" s="26" t="s">
        <v>46</v>
      </c>
      <c r="I33" s="27" t="s">
        <v>47</v>
      </c>
      <c r="M33" s="25" t="s">
        <v>44</v>
      </c>
      <c r="N33" s="26"/>
      <c r="O33" s="26" t="s">
        <v>41</v>
      </c>
      <c r="P33" s="27" t="s">
        <v>42</v>
      </c>
      <c r="Q33" s="26" t="s">
        <v>43</v>
      </c>
      <c r="R33" s="27" t="s">
        <v>42</v>
      </c>
      <c r="S33" s="26" t="s">
        <v>46</v>
      </c>
      <c r="T33" s="27" t="s">
        <v>47</v>
      </c>
      <c r="V33" s="25" t="s">
        <v>44</v>
      </c>
      <c r="W33" s="26"/>
      <c r="X33" s="26" t="s">
        <v>41</v>
      </c>
      <c r="Y33" s="27" t="s">
        <v>42</v>
      </c>
      <c r="Z33" s="26" t="s">
        <v>43</v>
      </c>
      <c r="AA33" s="27" t="s">
        <v>42</v>
      </c>
      <c r="AB33" s="26" t="s">
        <v>46</v>
      </c>
      <c r="AC33" s="27" t="s">
        <v>47</v>
      </c>
    </row>
    <row r="34" spans="2:29" x14ac:dyDescent="0.3">
      <c r="B34" s="24">
        <v>10</v>
      </c>
      <c r="C34" s="10">
        <v>0</v>
      </c>
      <c r="D34" s="18" t="s">
        <v>45</v>
      </c>
      <c r="E34" s="22"/>
      <c r="F34" s="18" t="s">
        <v>45</v>
      </c>
      <c r="G34" s="22"/>
      <c r="H34" s="10"/>
      <c r="I34" s="22"/>
      <c r="M34" s="24">
        <v>10</v>
      </c>
      <c r="N34" s="10">
        <v>0</v>
      </c>
      <c r="O34" s="18" t="s">
        <v>45</v>
      </c>
      <c r="P34" s="22"/>
      <c r="Q34" s="18" t="s">
        <v>45</v>
      </c>
      <c r="R34" s="22"/>
      <c r="S34" s="10"/>
      <c r="T34" s="22"/>
      <c r="V34" s="24">
        <v>10</v>
      </c>
      <c r="W34" s="10">
        <v>0</v>
      </c>
      <c r="X34" s="18" t="s">
        <v>45</v>
      </c>
      <c r="Y34" s="22"/>
      <c r="Z34" s="18" t="s">
        <v>45</v>
      </c>
      <c r="AA34" s="22"/>
      <c r="AB34" s="10"/>
      <c r="AC34" s="22"/>
    </row>
    <row r="35" spans="2:29" x14ac:dyDescent="0.3">
      <c r="B35" s="24">
        <v>9</v>
      </c>
      <c r="C35" s="10">
        <v>10</v>
      </c>
      <c r="D35" s="11">
        <f>D23-D22</f>
        <v>9.7115220000000004</v>
      </c>
      <c r="E35" s="23">
        <f>SQRT(E22^2+E23^2)</f>
        <v>3.5795186117689066E-2</v>
      </c>
      <c r="F35" s="11">
        <f>F23-F22</f>
        <v>10.224000000000004</v>
      </c>
      <c r="G35" s="23">
        <f>SQRT(G22^2+G23^2)</f>
        <v>0.18371590853815573</v>
      </c>
      <c r="H35" s="11">
        <f>F35-D35</f>
        <v>0.51247800000000332</v>
      </c>
      <c r="I35" s="23">
        <f>SQRT(E35^2+G35^2)</f>
        <v>0.18717059170500047</v>
      </c>
      <c r="M35" s="24">
        <v>9</v>
      </c>
      <c r="N35" s="10">
        <v>10</v>
      </c>
      <c r="O35" s="11">
        <f>D23-$D$22</f>
        <v>9.7115220000000004</v>
      </c>
      <c r="P35" s="23">
        <f>E23</f>
        <v>1.6201799999999999E-2</v>
      </c>
      <c r="Q35" s="11">
        <f>F23-$F$22</f>
        <v>10.224000000000004</v>
      </c>
      <c r="R35" s="23">
        <f>G23</f>
        <v>0.14890500000000001</v>
      </c>
      <c r="S35" s="11">
        <f>Q35-O35</f>
        <v>0.51247800000000332</v>
      </c>
      <c r="T35" s="23">
        <f>SQRT(P35^2+R35^2)</f>
        <v>0.14978383540369103</v>
      </c>
      <c r="V35" s="24">
        <v>9</v>
      </c>
      <c r="W35" s="10">
        <v>10</v>
      </c>
      <c r="X35" s="28">
        <f>D23-$D$23</f>
        <v>0</v>
      </c>
      <c r="Y35" s="23">
        <f>E23</f>
        <v>1.6201799999999999E-2</v>
      </c>
      <c r="Z35" s="11">
        <f>F23-$F$23</f>
        <v>0</v>
      </c>
      <c r="AA35" s="23">
        <f>G23</f>
        <v>0.14890500000000001</v>
      </c>
      <c r="AB35" s="28">
        <f>Z35-X35</f>
        <v>0</v>
      </c>
      <c r="AC35" s="23">
        <f>SQRT(Y35^2+AA35^2)</f>
        <v>0.14978383540369103</v>
      </c>
    </row>
    <row r="36" spans="2:29" x14ac:dyDescent="0.3">
      <c r="B36" s="24">
        <v>5</v>
      </c>
      <c r="C36" s="10">
        <v>20</v>
      </c>
      <c r="D36" s="18" t="s">
        <v>45</v>
      </c>
      <c r="E36" s="23"/>
      <c r="F36" s="18" t="s">
        <v>45</v>
      </c>
      <c r="G36" s="23"/>
      <c r="H36" s="11"/>
      <c r="I36" s="23"/>
      <c r="M36" s="24">
        <v>5</v>
      </c>
      <c r="N36" s="10">
        <v>20</v>
      </c>
      <c r="O36" s="11">
        <f>D24-$D$22</f>
        <v>19.779312000000001</v>
      </c>
      <c r="P36" s="23">
        <f>E24</f>
        <v>2.6906099999999999E-2</v>
      </c>
      <c r="Q36" s="11">
        <f>F24-$F$22</f>
        <v>20.572000000000003</v>
      </c>
      <c r="R36" s="23">
        <f>G24</f>
        <v>0.18562000000000001</v>
      </c>
      <c r="S36" s="11">
        <f>Q36-O36</f>
        <v>0.79268800000000184</v>
      </c>
      <c r="T36" s="23">
        <f>SQRT(P36^2+R36^2)</f>
        <v>0.18755991740563868</v>
      </c>
      <c r="V36" s="24">
        <v>5</v>
      </c>
      <c r="W36" s="10">
        <v>20</v>
      </c>
      <c r="X36" s="28">
        <f>D24-$D$23</f>
        <v>10.06779</v>
      </c>
      <c r="Y36" s="23">
        <f>E24</f>
        <v>2.6906099999999999E-2</v>
      </c>
      <c r="Z36" s="11">
        <f>F24-$F$23</f>
        <v>10.347999999999999</v>
      </c>
      <c r="AA36" s="23">
        <f>G24</f>
        <v>0.18562000000000001</v>
      </c>
      <c r="AB36" s="28">
        <f>Z36-X36</f>
        <v>0.28020999999999852</v>
      </c>
      <c r="AC36" s="23">
        <f>SQRT(Y36^2+AA36^2)</f>
        <v>0.18755991740563868</v>
      </c>
    </row>
    <row r="37" spans="2:29" x14ac:dyDescent="0.3">
      <c r="B37" s="24">
        <v>4</v>
      </c>
      <c r="C37" s="10">
        <v>30</v>
      </c>
      <c r="D37" s="11">
        <f>D25-D24</f>
        <v>9.9467999999999996</v>
      </c>
      <c r="E37" s="23">
        <f>SQRT(E24^2+E25^2)</f>
        <v>6.07780406167392E-2</v>
      </c>
      <c r="F37" s="11">
        <f>F25-F24</f>
        <v>9.4470000000000027</v>
      </c>
      <c r="G37" s="23">
        <f>SQRT(G24^2+G25^2)</f>
        <v>0.21912519869700062</v>
      </c>
      <c r="H37" s="11">
        <f>F37-D37</f>
        <v>-0.49979999999999691</v>
      </c>
      <c r="I37" s="23">
        <f>SQRT(E37^2+G37^2)</f>
        <v>0.22739793957995749</v>
      </c>
      <c r="M37" s="24">
        <v>4</v>
      </c>
      <c r="N37" s="10">
        <v>30</v>
      </c>
      <c r="O37" s="11">
        <f>D25-$D$22</f>
        <v>29.726112000000001</v>
      </c>
      <c r="P37" s="23">
        <f>E25</f>
        <v>5.4497999999999998E-2</v>
      </c>
      <c r="Q37" s="11">
        <f>F25-$F$22</f>
        <v>30.019000000000005</v>
      </c>
      <c r="R37" s="23">
        <f>G25</f>
        <v>0.116452</v>
      </c>
      <c r="S37" s="11">
        <f>Q37-O37</f>
        <v>0.29288800000000492</v>
      </c>
      <c r="T37" s="23">
        <f>SQRT(P37^2+R37^2)</f>
        <v>0.1285733265805937</v>
      </c>
      <c r="V37" s="24">
        <v>4</v>
      </c>
      <c r="W37" s="10">
        <v>30</v>
      </c>
      <c r="X37" s="28">
        <f>D25-$D$23</f>
        <v>20.014589999999998</v>
      </c>
      <c r="Y37" s="23">
        <f>E25</f>
        <v>5.4497999999999998E-2</v>
      </c>
      <c r="Z37" s="11">
        <f>F25-$F$23</f>
        <v>19.795000000000002</v>
      </c>
      <c r="AA37" s="23">
        <f>G25</f>
        <v>0.116452</v>
      </c>
      <c r="AB37" s="28">
        <f>Z37-X37</f>
        <v>-0.21958999999999662</v>
      </c>
      <c r="AC37" s="23">
        <f>SQRT(Y37^2+AA37^2)</f>
        <v>0.1285733265805937</v>
      </c>
    </row>
    <row r="38" spans="2:29" x14ac:dyDescent="0.3">
      <c r="B38" s="24"/>
      <c r="C38" s="10"/>
      <c r="D38" s="11"/>
      <c r="E38" s="23"/>
      <c r="F38" s="11"/>
      <c r="G38" s="23"/>
      <c r="H38" s="11"/>
      <c r="I38" s="23"/>
      <c r="M38" s="24">
        <v>1</v>
      </c>
      <c r="N38" s="10">
        <v>40</v>
      </c>
      <c r="O38" s="11">
        <f>D26-$D$22</f>
        <v>39.632111999999999</v>
      </c>
      <c r="P38" s="23" t="str">
        <f>E26</f>
        <v>–––––</v>
      </c>
      <c r="Q38" s="11">
        <f>F26-$F$22</f>
        <v>40.728999999999999</v>
      </c>
      <c r="R38" s="23" t="str">
        <f>G26</f>
        <v>–––––</v>
      </c>
      <c r="S38" s="11">
        <f>Q38-O38</f>
        <v>1.0968879999999999</v>
      </c>
      <c r="T38" s="23" t="e">
        <f>SQRT(P38^2+R38^2)</f>
        <v>#VALUE!</v>
      </c>
      <c r="V38" s="24">
        <v>1</v>
      </c>
      <c r="W38" s="10">
        <v>40</v>
      </c>
      <c r="X38" s="28">
        <f>D26-$D$23</f>
        <v>29.920590000000004</v>
      </c>
      <c r="Y38" s="23" t="str">
        <f>E26</f>
        <v>–––––</v>
      </c>
      <c r="Z38" s="11">
        <f>F26-$F$23</f>
        <v>30.504999999999995</v>
      </c>
      <c r="AA38" s="23" t="str">
        <f>G26</f>
        <v>–––––</v>
      </c>
      <c r="AB38" s="28">
        <f>Z38-X38</f>
        <v>0.58440999999999121</v>
      </c>
      <c r="AC38" s="23" t="e">
        <f>SQRT(Y38^2+AA38^2)</f>
        <v>#VALUE!</v>
      </c>
    </row>
    <row r="39" spans="2:29" x14ac:dyDescent="0.3">
      <c r="B39" s="24"/>
      <c r="C39" s="10"/>
      <c r="D39" s="11"/>
      <c r="E39" s="23"/>
      <c r="F39" s="11"/>
      <c r="G39" s="23"/>
      <c r="H39" s="11"/>
      <c r="I39" s="23"/>
      <c r="M39" s="24">
        <v>3</v>
      </c>
      <c r="N39" s="10">
        <v>50</v>
      </c>
      <c r="O39" s="11">
        <f>D27-$D$22</f>
        <v>49.744712</v>
      </c>
      <c r="P39" s="23">
        <f>E27</f>
        <v>1.0587900000000001E-2</v>
      </c>
      <c r="Q39" s="11">
        <f>F27-$F$22</f>
        <v>50.250999999999991</v>
      </c>
      <c r="R39" s="23">
        <f>G27</f>
        <v>0.194046</v>
      </c>
      <c r="S39" s="11">
        <f>Q39-O39</f>
        <v>0.50628799999999075</v>
      </c>
      <c r="T39" s="23">
        <f>SQRT(P39^2+R39^2)</f>
        <v>0.19433464370103956</v>
      </c>
      <c r="V39" s="24">
        <v>3</v>
      </c>
      <c r="W39" s="10">
        <v>50</v>
      </c>
      <c r="X39" s="28">
        <f>D27-$D$23</f>
        <v>40.033190000000005</v>
      </c>
      <c r="Y39" s="23">
        <f>E27</f>
        <v>1.0587900000000001E-2</v>
      </c>
      <c r="Z39" s="11">
        <f>F27-$F$23</f>
        <v>40.026999999999987</v>
      </c>
      <c r="AA39" s="23">
        <f>G27</f>
        <v>0.194046</v>
      </c>
      <c r="AB39" s="28">
        <f>Z39-X39</f>
        <v>-6.1900000000179034E-3</v>
      </c>
      <c r="AC39" s="23">
        <f>SQRT(Y39^2+AA39^2)</f>
        <v>0.19433464370103956</v>
      </c>
    </row>
    <row r="43" spans="2:29" x14ac:dyDescent="0.3">
      <c r="J43" t="s">
        <v>53</v>
      </c>
    </row>
  </sheetData>
  <mergeCells count="29">
    <mergeCell ref="AB20:AC20"/>
    <mergeCell ref="M30:Q31"/>
    <mergeCell ref="M32:N32"/>
    <mergeCell ref="O32:P32"/>
    <mergeCell ref="Q32:R32"/>
    <mergeCell ref="S32:T32"/>
    <mergeCell ref="V32:W32"/>
    <mergeCell ref="X32:Y32"/>
    <mergeCell ref="Z32:AA32"/>
    <mergeCell ref="AB32:AC32"/>
    <mergeCell ref="S20:T20"/>
    <mergeCell ref="V20:W20"/>
    <mergeCell ref="X20:Y20"/>
    <mergeCell ref="Z20:AA20"/>
    <mergeCell ref="B2:E3"/>
    <mergeCell ref="L2:O3"/>
    <mergeCell ref="B18:F19"/>
    <mergeCell ref="B20:C20"/>
    <mergeCell ref="D20:E20"/>
    <mergeCell ref="F20:G20"/>
    <mergeCell ref="M18:Q19"/>
    <mergeCell ref="M20:N20"/>
    <mergeCell ref="O20:P20"/>
    <mergeCell ref="Q20:R20"/>
    <mergeCell ref="B30:F31"/>
    <mergeCell ref="B32:C32"/>
    <mergeCell ref="D32:E32"/>
    <mergeCell ref="F32:G32"/>
    <mergeCell ref="H32:I32"/>
  </mergeCells>
  <phoneticPr fontId="1"/>
  <pageMargins left="0.7" right="0.7" top="0.75" bottom="0.75" header="0.3" footer="0.3"/>
  <pageSetup paperSize="9" scale="20" orientation="portrait" horizontalDpi="0" verticalDpi="0"/>
  <colBreaks count="1" manualBreakCount="1">
    <brk id="30" max="1048575" man="1"/>
  </colBreak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5"/>
  <sheetViews>
    <sheetView workbookViewId="0">
      <selection activeCell="A14" sqref="A14"/>
    </sheetView>
  </sheetViews>
  <sheetFormatPr baseColWidth="12" defaultRowHeight="20" x14ac:dyDescent="0.3"/>
  <cols>
    <col min="2" max="2" width="3.85546875" style="2" customWidth="1"/>
  </cols>
  <sheetData>
    <row r="2" spans="2:4" x14ac:dyDescent="0.3">
      <c r="C2" t="s">
        <v>2</v>
      </c>
      <c r="D2" t="s">
        <v>3</v>
      </c>
    </row>
    <row r="3" spans="2:4" x14ac:dyDescent="0.3">
      <c r="B3" s="2">
        <v>1</v>
      </c>
      <c r="C3">
        <v>-0.34125899999999998</v>
      </c>
      <c r="D3">
        <v>4.5102000000000002</v>
      </c>
    </row>
    <row r="4" spans="2:4" x14ac:dyDescent="0.3">
      <c r="B4" s="2">
        <v>2</v>
      </c>
      <c r="C4">
        <v>-0.261818</v>
      </c>
      <c r="D4">
        <v>4.3956999999999997</v>
      </c>
    </row>
    <row r="5" spans="2:4" x14ac:dyDescent="0.3">
      <c r="B5" s="2">
        <v>3</v>
      </c>
      <c r="C5">
        <v>-0.24545900000000001</v>
      </c>
      <c r="D5">
        <v>4.3024500000000003</v>
      </c>
    </row>
    <row r="6" spans="2:4" x14ac:dyDescent="0.3">
      <c r="B6" s="2">
        <v>4</v>
      </c>
      <c r="C6">
        <v>-0.21083199999999999</v>
      </c>
      <c r="D6">
        <v>4.3806399999999996</v>
      </c>
    </row>
    <row r="7" spans="2:4" x14ac:dyDescent="0.3">
      <c r="B7" s="2">
        <v>5</v>
      </c>
      <c r="C7">
        <v>-0.10875700000000001</v>
      </c>
      <c r="D7">
        <v>4.2162800000000002</v>
      </c>
    </row>
    <row r="8" spans="2:4" x14ac:dyDescent="0.3">
      <c r="B8" s="2">
        <v>6</v>
      </c>
      <c r="C8">
        <v>-0.20297599999999999</v>
      </c>
      <c r="D8">
        <v>4.1853999999999996</v>
      </c>
    </row>
    <row r="9" spans="2:4" x14ac:dyDescent="0.3">
      <c r="B9" s="2">
        <v>7</v>
      </c>
      <c r="C9">
        <v>-0.30140499999999998</v>
      </c>
      <c r="D9">
        <v>4.2398600000000002</v>
      </c>
    </row>
    <row r="10" spans="2:4" x14ac:dyDescent="0.3">
      <c r="B10" s="2">
        <v>8</v>
      </c>
      <c r="C10">
        <v>-0.36733100000000002</v>
      </c>
      <c r="D10">
        <v>4.18825</v>
      </c>
    </row>
    <row r="11" spans="2:4" x14ac:dyDescent="0.3">
      <c r="B11" s="2">
        <v>9</v>
      </c>
      <c r="C11">
        <v>-0.381573</v>
      </c>
      <c r="D11">
        <v>4.17971</v>
      </c>
    </row>
    <row r="12" spans="2:4" x14ac:dyDescent="0.3">
      <c r="B12" s="2">
        <v>10</v>
      </c>
      <c r="C12">
        <v>-0.44871299999999997</v>
      </c>
      <c r="D12">
        <v>4.3537400000000002</v>
      </c>
    </row>
    <row r="13" spans="2:4" x14ac:dyDescent="0.3">
      <c r="B13" s="2" t="s">
        <v>0</v>
      </c>
      <c r="C13" s="3">
        <f>STDEV(C3:C12)</f>
        <v>0.10093546315790108</v>
      </c>
      <c r="D13" s="3">
        <f>STDEV(D3:D12)</f>
        <v>0.1121645106330677</v>
      </c>
    </row>
    <row r="14" spans="2:4" x14ac:dyDescent="0.3">
      <c r="B14" s="2" t="s">
        <v>1</v>
      </c>
      <c r="C14" s="3">
        <f>AVERAGE(C3:C12)</f>
        <v>-0.2870123</v>
      </c>
      <c r="D14" s="3">
        <f>AVERAGE(D3:D12)</f>
        <v>4.295223</v>
      </c>
    </row>
    <row r="15" spans="2:4" x14ac:dyDescent="0.3">
      <c r="B15" s="1"/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4"/>
  <sheetViews>
    <sheetView workbookViewId="0">
      <selection activeCell="C14" sqref="C14"/>
    </sheetView>
  </sheetViews>
  <sheetFormatPr baseColWidth="12" defaultRowHeight="20" x14ac:dyDescent="0.3"/>
  <cols>
    <col min="2" max="2" width="5.85546875" style="2" customWidth="1"/>
    <col min="4" max="4" width="19" customWidth="1"/>
    <col min="5" max="5" width="18.28515625" customWidth="1"/>
  </cols>
  <sheetData>
    <row r="2" spans="2:10" ht="51" customHeight="1" x14ac:dyDescent="0.3">
      <c r="C2" s="1" t="s">
        <v>2</v>
      </c>
      <c r="D2" s="5" t="s">
        <v>7</v>
      </c>
      <c r="E2" s="5" t="s">
        <v>8</v>
      </c>
      <c r="F2" s="5" t="s">
        <v>32</v>
      </c>
      <c r="G2" s="4" t="s">
        <v>6</v>
      </c>
    </row>
    <row r="3" spans="2:10" x14ac:dyDescent="0.3">
      <c r="B3" s="2">
        <v>1</v>
      </c>
      <c r="C3">
        <v>-0.34125899999999998</v>
      </c>
      <c r="D3">
        <v>90.203900000000004</v>
      </c>
      <c r="E3">
        <v>96.25</v>
      </c>
      <c r="F3">
        <v>95.945499999999996</v>
      </c>
      <c r="G3">
        <v>2.1768E-3</v>
      </c>
    </row>
    <row r="4" spans="2:10" x14ac:dyDescent="0.3">
      <c r="B4" s="2">
        <v>2</v>
      </c>
      <c r="C4">
        <v>-0.261818</v>
      </c>
      <c r="D4">
        <v>87.913899999999998</v>
      </c>
      <c r="E4">
        <v>97.5</v>
      </c>
      <c r="F4">
        <v>95.116</v>
      </c>
      <c r="G4">
        <v>2.1743999999999999E-3</v>
      </c>
    </row>
    <row r="5" spans="2:10" x14ac:dyDescent="0.3">
      <c r="B5" s="2">
        <v>3</v>
      </c>
      <c r="C5">
        <v>-0.24545900000000001</v>
      </c>
      <c r="D5">
        <v>86.049099999999996</v>
      </c>
      <c r="E5">
        <v>95</v>
      </c>
      <c r="F5">
        <v>95.864000000000004</v>
      </c>
      <c r="G5">
        <v>2.1543999999999999E-3</v>
      </c>
    </row>
    <row r="6" spans="2:10" x14ac:dyDescent="0.3">
      <c r="B6" s="2">
        <v>4</v>
      </c>
      <c r="C6">
        <v>-0.21083199999999999</v>
      </c>
      <c r="D6">
        <v>87.612799999999993</v>
      </c>
      <c r="E6">
        <v>97.5</v>
      </c>
      <c r="F6">
        <v>95.297499999999999</v>
      </c>
      <c r="G6">
        <v>2.1679999999999998E-3</v>
      </c>
      <c r="I6" t="s">
        <v>36</v>
      </c>
      <c r="J6">
        <v>10</v>
      </c>
    </row>
    <row r="7" spans="2:10" x14ac:dyDescent="0.3">
      <c r="B7" s="2">
        <v>5</v>
      </c>
      <c r="C7">
        <v>-0.10875700000000001</v>
      </c>
      <c r="D7">
        <v>84.325599999999994</v>
      </c>
      <c r="E7">
        <v>95</v>
      </c>
      <c r="F7">
        <v>95.322999999999993</v>
      </c>
      <c r="G7">
        <v>2.1488000000000002E-3</v>
      </c>
    </row>
    <row r="8" spans="2:10" x14ac:dyDescent="0.3">
      <c r="B8" s="2">
        <v>6</v>
      </c>
      <c r="C8">
        <v>-0.20297599999999999</v>
      </c>
      <c r="D8">
        <v>83.707899999999995</v>
      </c>
      <c r="E8">
        <v>95</v>
      </c>
      <c r="F8">
        <v>96.252499999999998</v>
      </c>
      <c r="G8">
        <v>2.1592E-3</v>
      </c>
    </row>
    <row r="9" spans="2:10" x14ac:dyDescent="0.3">
      <c r="B9" s="2">
        <v>7</v>
      </c>
      <c r="C9">
        <v>-0.30140499999999998</v>
      </c>
      <c r="D9">
        <v>84.797200000000004</v>
      </c>
      <c r="E9">
        <v>96.25</v>
      </c>
      <c r="F9">
        <v>95.511499999999998</v>
      </c>
      <c r="G9">
        <v>2.1480000000000002E-3</v>
      </c>
    </row>
    <row r="10" spans="2:10" x14ac:dyDescent="0.3">
      <c r="B10" s="2">
        <v>8</v>
      </c>
      <c r="C10">
        <v>-0.36733100000000002</v>
      </c>
      <c r="D10">
        <v>83.765000000000001</v>
      </c>
      <c r="E10">
        <v>95</v>
      </c>
      <c r="F10">
        <v>95.498999999999995</v>
      </c>
      <c r="G10">
        <v>2.1743999999999999E-3</v>
      </c>
    </row>
    <row r="11" spans="2:10" x14ac:dyDescent="0.3">
      <c r="B11" s="2">
        <v>9</v>
      </c>
      <c r="C11">
        <v>-0.381573</v>
      </c>
      <c r="D11">
        <v>83.594200000000001</v>
      </c>
      <c r="E11">
        <v>93.75</v>
      </c>
      <c r="F11">
        <v>95.602999999999994</v>
      </c>
      <c r="G11">
        <v>2.1608E-3</v>
      </c>
    </row>
    <row r="12" spans="2:10" x14ac:dyDescent="0.3">
      <c r="B12" s="2">
        <v>10</v>
      </c>
      <c r="C12">
        <v>-0.44871299999999997</v>
      </c>
      <c r="D12">
        <v>87.0749</v>
      </c>
      <c r="E12">
        <v>95</v>
      </c>
      <c r="F12">
        <v>95.688000000000002</v>
      </c>
      <c r="G12">
        <v>2.1616000000000001E-3</v>
      </c>
    </row>
    <row r="13" spans="2:10" x14ac:dyDescent="0.3">
      <c r="B13" s="2" t="s">
        <v>1</v>
      </c>
      <c r="C13" s="3">
        <f>AVERAGE(C3:C12)</f>
        <v>-0.2870123</v>
      </c>
      <c r="D13" s="3">
        <f>AVERAGE(D3:D12)</f>
        <v>85.904449999999997</v>
      </c>
      <c r="E13" s="3">
        <f>AVERAGE(E3:E12)</f>
        <v>95.625</v>
      </c>
      <c r="F13" s="3">
        <f>AVERAGE(F3:F12)</f>
        <v>95.609999999999985</v>
      </c>
      <c r="G13" s="6">
        <f>AVERAGE(G3:G12)</f>
        <v>2.16264E-3</v>
      </c>
      <c r="H13" s="3">
        <f>D13/G13</f>
        <v>39722.02955646802</v>
      </c>
    </row>
    <row r="14" spans="2:10" ht="21" customHeight="1" x14ac:dyDescent="0.3">
      <c r="B14" s="2" t="s">
        <v>35</v>
      </c>
      <c r="C14" s="3">
        <f>STDEV(C3:C12)</f>
        <v>0.10093546315790108</v>
      </c>
      <c r="D14" s="3">
        <f>STDEV(D3:D12)</f>
        <v>2.2432763565077467</v>
      </c>
      <c r="E14" s="3">
        <f>STDEV(E3:E12)</f>
        <v>1.2147816447594375</v>
      </c>
      <c r="F14" s="3">
        <f>STDEV(F3:F12)</f>
        <v>0.34027766439907459</v>
      </c>
      <c r="G14" s="6">
        <f>STDEV(G3:G12)</f>
        <v>1.0519315567088882E-5</v>
      </c>
      <c r="H14" s="3">
        <f>G14*H13</f>
        <v>0.41784856386971875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4"/>
  <sheetViews>
    <sheetView workbookViewId="0">
      <selection activeCell="C3" sqref="C3:C11"/>
    </sheetView>
  </sheetViews>
  <sheetFormatPr baseColWidth="12" defaultRowHeight="20" x14ac:dyDescent="0.3"/>
  <cols>
    <col min="2" max="2" width="6.42578125" style="2" customWidth="1"/>
    <col min="3" max="5" width="15.140625" customWidth="1"/>
  </cols>
  <sheetData>
    <row r="2" spans="2:8" ht="40" x14ac:dyDescent="0.3">
      <c r="C2" s="1" t="s">
        <v>2</v>
      </c>
      <c r="D2" s="5" t="s">
        <v>4</v>
      </c>
      <c r="E2" s="5" t="s">
        <v>5</v>
      </c>
      <c r="F2" s="5" t="s">
        <v>32</v>
      </c>
      <c r="G2" s="4" t="s">
        <v>6</v>
      </c>
    </row>
    <row r="3" spans="2:8" x14ac:dyDescent="0.3">
      <c r="B3" s="2">
        <v>1</v>
      </c>
      <c r="C3">
        <v>9.5044400000000007</v>
      </c>
      <c r="D3">
        <v>106.244</v>
      </c>
      <c r="E3">
        <v>105</v>
      </c>
      <c r="F3">
        <v>105.23099999999999</v>
      </c>
      <c r="G3">
        <v>2.3760000000000001E-3</v>
      </c>
    </row>
    <row r="4" spans="2:8" x14ac:dyDescent="0.3">
      <c r="B4" s="2">
        <v>2</v>
      </c>
      <c r="C4">
        <v>9.4668899999999994</v>
      </c>
      <c r="D4">
        <v>105.991</v>
      </c>
      <c r="E4">
        <v>103.75</v>
      </c>
      <c r="F4">
        <v>105.413</v>
      </c>
      <c r="G4">
        <v>2.3800000000000002E-3</v>
      </c>
    </row>
    <row r="5" spans="2:8" x14ac:dyDescent="0.3">
      <c r="B5" s="2">
        <v>3</v>
      </c>
      <c r="C5">
        <v>9.4477799999999998</v>
      </c>
      <c r="D5">
        <v>106.563</v>
      </c>
      <c r="E5">
        <v>103.75</v>
      </c>
      <c r="F5">
        <v>106.173</v>
      </c>
      <c r="G5">
        <v>2.3904E-3</v>
      </c>
    </row>
    <row r="6" spans="2:8" x14ac:dyDescent="0.3">
      <c r="B6" s="2">
        <v>4</v>
      </c>
      <c r="C6">
        <v>9.3585799999999999</v>
      </c>
      <c r="D6">
        <v>106.623</v>
      </c>
      <c r="E6">
        <v>107.5</v>
      </c>
      <c r="F6">
        <v>106.006</v>
      </c>
      <c r="G6">
        <v>2.3823999999999998E-3</v>
      </c>
    </row>
    <row r="7" spans="2:8" x14ac:dyDescent="0.3">
      <c r="B7" s="2">
        <v>5</v>
      </c>
      <c r="C7">
        <v>9.4253800000000005</v>
      </c>
      <c r="D7">
        <v>107.035</v>
      </c>
      <c r="E7">
        <v>108.75</v>
      </c>
      <c r="F7">
        <v>106.54</v>
      </c>
      <c r="G7">
        <v>2.3879999999999999E-3</v>
      </c>
    </row>
    <row r="8" spans="2:8" x14ac:dyDescent="0.3">
      <c r="B8" s="2">
        <v>6</v>
      </c>
      <c r="C8">
        <v>9.4295399999999994</v>
      </c>
      <c r="D8">
        <v>106.07599999999999</v>
      </c>
      <c r="E8">
        <v>107.5</v>
      </c>
      <c r="F8">
        <v>105.729</v>
      </c>
      <c r="G8">
        <v>2.3839999999999998E-3</v>
      </c>
    </row>
    <row r="9" spans="2:8" x14ac:dyDescent="0.3">
      <c r="B9" s="2">
        <v>7</v>
      </c>
      <c r="C9">
        <v>9.4396000000000004</v>
      </c>
      <c r="D9">
        <v>106.569</v>
      </c>
      <c r="E9">
        <v>106.25</v>
      </c>
      <c r="F9">
        <v>105.825</v>
      </c>
      <c r="G9">
        <v>2.3823999999999998E-3</v>
      </c>
    </row>
    <row r="10" spans="2:8" x14ac:dyDescent="0.3">
      <c r="B10" s="2">
        <v>8</v>
      </c>
      <c r="C10">
        <v>9.35825</v>
      </c>
      <c r="D10">
        <v>106.70099999999999</v>
      </c>
      <c r="E10">
        <v>103.75</v>
      </c>
      <c r="F10">
        <v>105.35</v>
      </c>
      <c r="G10">
        <v>2.3831999999999998E-3</v>
      </c>
    </row>
    <row r="11" spans="2:8" x14ac:dyDescent="0.3">
      <c r="B11" s="2">
        <v>9</v>
      </c>
      <c r="C11">
        <v>9.3901199999999996</v>
      </c>
      <c r="D11">
        <v>106.717</v>
      </c>
      <c r="E11">
        <v>105</v>
      </c>
      <c r="F11">
        <v>106.24299999999999</v>
      </c>
      <c r="G11">
        <v>2.3912E-3</v>
      </c>
    </row>
    <row r="12" spans="2:8" x14ac:dyDescent="0.3">
      <c r="B12" s="2">
        <v>10</v>
      </c>
      <c r="C12" t="s">
        <v>10</v>
      </c>
      <c r="D12" t="s">
        <v>10</v>
      </c>
      <c r="E12" t="s">
        <v>10</v>
      </c>
      <c r="F12" t="s">
        <v>10</v>
      </c>
      <c r="G12" t="s">
        <v>9</v>
      </c>
    </row>
    <row r="13" spans="2:8" x14ac:dyDescent="0.3">
      <c r="B13" s="2" t="s">
        <v>34</v>
      </c>
      <c r="C13" s="3">
        <f>AVERAGE(C3:C11)</f>
        <v>9.424508888888889</v>
      </c>
      <c r="D13" s="3">
        <f>AVERAGE(D3:D12)</f>
        <v>106.50211111111111</v>
      </c>
      <c r="E13" s="3">
        <f>AVERAGE(E3:E12)</f>
        <v>105.69444444444444</v>
      </c>
      <c r="F13" s="3">
        <f>AVERAGE(F3:F12)</f>
        <v>105.83444444444444</v>
      </c>
      <c r="G13" s="7">
        <f>AVERAGE(G3:G11)</f>
        <v>2.3841777777777774E-3</v>
      </c>
      <c r="H13">
        <f>D13/G13</f>
        <v>44670.373201103575</v>
      </c>
    </row>
    <row r="14" spans="2:8" x14ac:dyDescent="0.3">
      <c r="B14" s="2" t="s">
        <v>35</v>
      </c>
      <c r="C14" s="3">
        <f>STDEV(C3:C12)</f>
        <v>4.8605494402496556E-2</v>
      </c>
      <c r="D14" s="3">
        <f>STDEV(D3:D12)</f>
        <v>0.335769059192641</v>
      </c>
      <c r="E14" s="3">
        <f>STDEV(E3:E12)</f>
        <v>1.886538570445295</v>
      </c>
      <c r="F14" s="3">
        <f>STDEVP(F3:F11)</f>
        <v>0.4211666630025383</v>
      </c>
      <c r="G14" s="7">
        <f>STDEV(G3:G11)</f>
        <v>4.9279249633536717E-6</v>
      </c>
      <c r="H14">
        <f>H13*G14</f>
        <v>0.22013224722004318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5"/>
  <sheetViews>
    <sheetView workbookViewId="0">
      <selection activeCell="C11" sqref="C11:C12"/>
    </sheetView>
  </sheetViews>
  <sheetFormatPr baseColWidth="12" defaultRowHeight="20" x14ac:dyDescent="0.3"/>
  <cols>
    <col min="2" max="2" width="3.85546875" style="2" customWidth="1"/>
  </cols>
  <sheetData>
    <row r="2" spans="2:9" ht="60" x14ac:dyDescent="0.3">
      <c r="C2" s="1" t="s">
        <v>2</v>
      </c>
      <c r="D2" s="5" t="s">
        <v>4</v>
      </c>
      <c r="E2" s="5" t="s">
        <v>5</v>
      </c>
      <c r="F2" s="5" t="s">
        <v>32</v>
      </c>
      <c r="G2" s="4" t="s">
        <v>6</v>
      </c>
    </row>
    <row r="3" spans="2:9" x14ac:dyDescent="0.3">
      <c r="B3" s="2">
        <v>1</v>
      </c>
      <c r="C3" t="s">
        <v>11</v>
      </c>
      <c r="D3" t="s">
        <v>10</v>
      </c>
      <c r="E3" t="s">
        <v>10</v>
      </c>
      <c r="F3" t="s">
        <v>11</v>
      </c>
      <c r="G3" t="s">
        <v>10</v>
      </c>
    </row>
    <row r="4" spans="2:9" x14ac:dyDescent="0.3">
      <c r="B4" s="2">
        <v>2</v>
      </c>
      <c r="C4" t="s">
        <v>11</v>
      </c>
      <c r="D4" t="s">
        <v>10</v>
      </c>
      <c r="E4" t="s">
        <v>10</v>
      </c>
      <c r="F4" t="s">
        <v>11</v>
      </c>
      <c r="G4" t="s">
        <v>10</v>
      </c>
    </row>
    <row r="5" spans="2:9" x14ac:dyDescent="0.3">
      <c r="B5" s="2">
        <v>3</v>
      </c>
      <c r="C5" t="s">
        <v>11</v>
      </c>
      <c r="D5" t="s">
        <v>10</v>
      </c>
      <c r="E5" t="s">
        <v>10</v>
      </c>
      <c r="F5" t="s">
        <v>11</v>
      </c>
      <c r="G5" t="s">
        <v>11</v>
      </c>
    </row>
    <row r="6" spans="2:9" x14ac:dyDescent="0.3">
      <c r="B6" s="2">
        <v>4</v>
      </c>
      <c r="C6" t="s">
        <v>11</v>
      </c>
      <c r="D6" t="s">
        <v>10</v>
      </c>
      <c r="E6" t="s">
        <v>10</v>
      </c>
      <c r="F6" t="s">
        <v>11</v>
      </c>
      <c r="G6" t="s">
        <v>10</v>
      </c>
    </row>
    <row r="7" spans="2:9" x14ac:dyDescent="0.3">
      <c r="B7" s="2">
        <v>5</v>
      </c>
      <c r="C7">
        <v>19.4437</v>
      </c>
      <c r="D7">
        <v>104.02</v>
      </c>
      <c r="E7">
        <v>116.25</v>
      </c>
      <c r="F7">
        <v>116.485</v>
      </c>
      <c r="G7">
        <v>2.6208E-3</v>
      </c>
    </row>
    <row r="8" spans="2:9" x14ac:dyDescent="0.3">
      <c r="B8" s="2">
        <v>6</v>
      </c>
      <c r="C8">
        <v>19.43</v>
      </c>
      <c r="D8">
        <v>103.82299999999999</v>
      </c>
      <c r="E8">
        <v>116.25</v>
      </c>
      <c r="F8">
        <v>115.55</v>
      </c>
      <c r="G8">
        <v>2.6232E-3</v>
      </c>
    </row>
    <row r="9" spans="2:9" x14ac:dyDescent="0.3">
      <c r="B9" s="2">
        <v>7</v>
      </c>
      <c r="C9">
        <v>19.492100000000001</v>
      </c>
      <c r="D9">
        <v>105.39</v>
      </c>
      <c r="E9">
        <v>115</v>
      </c>
      <c r="F9">
        <v>116.02500000000001</v>
      </c>
      <c r="G9">
        <v>2.6136000000000002E-3</v>
      </c>
    </row>
    <row r="10" spans="2:9" x14ac:dyDescent="0.3">
      <c r="B10" s="2">
        <v>8</v>
      </c>
      <c r="C10" t="s">
        <v>12</v>
      </c>
      <c r="D10" t="s">
        <v>12</v>
      </c>
      <c r="E10" t="s">
        <v>12</v>
      </c>
      <c r="F10" t="s">
        <v>10</v>
      </c>
      <c r="G10" t="s">
        <v>12</v>
      </c>
    </row>
    <row r="11" spans="2:9" x14ac:dyDescent="0.3">
      <c r="B11" s="2">
        <v>9</v>
      </c>
      <c r="C11">
        <v>19.515999999999998</v>
      </c>
      <c r="D11">
        <v>107.004</v>
      </c>
      <c r="E11">
        <v>117.5</v>
      </c>
      <c r="F11">
        <v>116.59099999999999</v>
      </c>
      <c r="G11">
        <v>2.6064E-3</v>
      </c>
    </row>
    <row r="12" spans="2:9" x14ac:dyDescent="0.3">
      <c r="B12" s="2">
        <v>10</v>
      </c>
      <c r="C12">
        <v>19.579899999999999</v>
      </c>
      <c r="D12">
        <v>106.39700000000001</v>
      </c>
      <c r="E12">
        <v>118.75</v>
      </c>
      <c r="F12">
        <v>116.259</v>
      </c>
      <c r="G12">
        <v>2.6104000000000001E-3</v>
      </c>
    </row>
    <row r="13" spans="2:9" x14ac:dyDescent="0.3">
      <c r="B13" s="2" t="s">
        <v>0</v>
      </c>
      <c r="C13" s="3">
        <f>STDEV(C3:C12)</f>
        <v>6.0163801409152409E-2</v>
      </c>
      <c r="D13" s="3">
        <f>STDEV(D3:D12)</f>
        <v>1.4081426419223355</v>
      </c>
      <c r="E13" s="3">
        <f>STDEV(E3:E12)</f>
        <v>1.4252192813739224</v>
      </c>
      <c r="F13" s="3">
        <f>STDEV(F3:F12)</f>
        <v>0.41505782729638907</v>
      </c>
      <c r="G13" s="6">
        <f>STDEV(G3:G12)</f>
        <v>7.0336334849065961E-6</v>
      </c>
      <c r="H13">
        <f>G13*H14</f>
        <v>0.28331323324131891</v>
      </c>
      <c r="I13">
        <f>I14*G13</f>
        <v>0.31403992128237052</v>
      </c>
    </row>
    <row r="14" spans="2:9" x14ac:dyDescent="0.3">
      <c r="B14" s="2" t="s">
        <v>1</v>
      </c>
      <c r="C14" s="3">
        <f>AVERAGE(C3:C12)</f>
        <v>19.492339999999999</v>
      </c>
      <c r="D14" s="3">
        <f>AVERAGE(D3:D12)</f>
        <v>105.32680000000001</v>
      </c>
      <c r="E14" s="3">
        <f>AVERAGE(E3:E12)</f>
        <v>116.75</v>
      </c>
      <c r="F14" s="3">
        <f>AVERAGE(F3:F12)</f>
        <v>116.18199999999999</v>
      </c>
      <c r="G14" s="6">
        <f>AVERAGE(G3:G12)</f>
        <v>2.6148800000000004E-3</v>
      </c>
      <c r="H14">
        <f>D14/G14</f>
        <v>40279.783393501799</v>
      </c>
      <c r="I14">
        <f>E14/G14</f>
        <v>44648.320381814839</v>
      </c>
    </row>
    <row r="15" spans="2:9" x14ac:dyDescent="0.3">
      <c r="B15" s="1"/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5"/>
  <sheetViews>
    <sheetView workbookViewId="0">
      <selection activeCell="C9" sqref="C9:C11"/>
    </sheetView>
  </sheetViews>
  <sheetFormatPr baseColWidth="12" defaultRowHeight="20" x14ac:dyDescent="0.3"/>
  <cols>
    <col min="2" max="2" width="3.85546875" style="2" customWidth="1"/>
  </cols>
  <sheetData>
    <row r="2" spans="2:9" ht="60" x14ac:dyDescent="0.3">
      <c r="C2" s="1" t="s">
        <v>2</v>
      </c>
      <c r="D2" s="5" t="s">
        <v>4</v>
      </c>
      <c r="E2" s="5" t="s">
        <v>5</v>
      </c>
      <c r="F2" s="5" t="s">
        <v>32</v>
      </c>
      <c r="G2" s="4" t="s">
        <v>6</v>
      </c>
    </row>
    <row r="3" spans="2:9" x14ac:dyDescent="0.3">
      <c r="B3" s="2">
        <v>1</v>
      </c>
      <c r="C3" t="s">
        <v>13</v>
      </c>
      <c r="D3" t="s">
        <v>13</v>
      </c>
      <c r="E3" t="s">
        <v>13</v>
      </c>
      <c r="F3" t="s">
        <v>11</v>
      </c>
      <c r="G3" t="s">
        <v>13</v>
      </c>
    </row>
    <row r="4" spans="2:9" x14ac:dyDescent="0.3">
      <c r="B4" s="2">
        <v>2</v>
      </c>
      <c r="C4">
        <v>29.596599999999999</v>
      </c>
      <c r="D4">
        <v>114.54300000000001</v>
      </c>
      <c r="E4">
        <v>123.75</v>
      </c>
      <c r="F4">
        <v>125.568</v>
      </c>
      <c r="G4">
        <v>2.8392000000000001E-3</v>
      </c>
    </row>
    <row r="5" spans="2:9" x14ac:dyDescent="0.3">
      <c r="B5" s="2">
        <v>3</v>
      </c>
      <c r="C5" t="s">
        <v>10</v>
      </c>
      <c r="D5" t="s">
        <v>10</v>
      </c>
      <c r="E5" t="s">
        <v>10</v>
      </c>
      <c r="F5" t="s">
        <v>11</v>
      </c>
      <c r="G5" t="s">
        <v>10</v>
      </c>
    </row>
    <row r="6" spans="2:9" x14ac:dyDescent="0.3">
      <c r="B6" s="2">
        <v>4</v>
      </c>
      <c r="C6" t="s">
        <v>10</v>
      </c>
      <c r="D6" t="s">
        <v>10</v>
      </c>
      <c r="E6" t="s">
        <v>10</v>
      </c>
      <c r="F6" t="s">
        <v>11</v>
      </c>
      <c r="G6" t="s">
        <v>10</v>
      </c>
    </row>
    <row r="7" spans="2:9" x14ac:dyDescent="0.3">
      <c r="B7" s="2">
        <v>5</v>
      </c>
      <c r="C7" t="s">
        <v>10</v>
      </c>
      <c r="D7" t="s">
        <v>10</v>
      </c>
      <c r="E7" t="s">
        <v>10</v>
      </c>
      <c r="F7" t="s">
        <v>11</v>
      </c>
      <c r="G7" t="s">
        <v>10</v>
      </c>
    </row>
    <row r="8" spans="2:9" x14ac:dyDescent="0.3">
      <c r="B8" s="2">
        <v>6</v>
      </c>
      <c r="C8" t="s">
        <v>10</v>
      </c>
      <c r="D8" t="s">
        <v>10</v>
      </c>
      <c r="E8" t="s">
        <v>10</v>
      </c>
      <c r="F8" t="s">
        <v>11</v>
      </c>
      <c r="G8" t="s">
        <v>10</v>
      </c>
    </row>
    <row r="9" spans="2:9" x14ac:dyDescent="0.3">
      <c r="B9" s="2">
        <v>7</v>
      </c>
      <c r="C9">
        <v>29.4255</v>
      </c>
      <c r="D9">
        <v>110.05</v>
      </c>
      <c r="E9">
        <v>125</v>
      </c>
      <c r="F9">
        <v>125.331</v>
      </c>
      <c r="G9">
        <v>2.8440000000000002E-3</v>
      </c>
    </row>
    <row r="10" spans="2:9" x14ac:dyDescent="0.3">
      <c r="B10" s="2">
        <v>8</v>
      </c>
      <c r="C10">
        <v>29.355499999999999</v>
      </c>
      <c r="D10">
        <v>109.893</v>
      </c>
      <c r="E10">
        <v>123.75</v>
      </c>
      <c r="F10">
        <v>125.861</v>
      </c>
      <c r="G10">
        <v>2.8416000000000001E-3</v>
      </c>
    </row>
    <row r="11" spans="2:9" x14ac:dyDescent="0.3">
      <c r="B11" s="2">
        <v>9</v>
      </c>
      <c r="C11">
        <v>29.378599999999999</v>
      </c>
      <c r="D11">
        <v>110.185</v>
      </c>
      <c r="E11">
        <v>127.5</v>
      </c>
      <c r="F11">
        <v>125.75700000000001</v>
      </c>
      <c r="G11">
        <v>2.8384E-3</v>
      </c>
    </row>
    <row r="12" spans="2:9" x14ac:dyDescent="0.3">
      <c r="B12" s="2">
        <v>10</v>
      </c>
      <c r="C12" t="s">
        <v>10</v>
      </c>
      <c r="D12" t="s">
        <v>10</v>
      </c>
      <c r="E12" t="s">
        <v>10</v>
      </c>
      <c r="F12" t="s">
        <v>10</v>
      </c>
      <c r="G12" t="s">
        <v>10</v>
      </c>
    </row>
    <row r="13" spans="2:9" x14ac:dyDescent="0.3">
      <c r="B13" s="2" t="s">
        <v>0</v>
      </c>
      <c r="C13" s="3">
        <f>STDEV(C3:C12)</f>
        <v>0.10899603968340604</v>
      </c>
      <c r="D13" s="3">
        <f>STDEV(D3:D12)</f>
        <v>2.2533281126665394</v>
      </c>
      <c r="E13" s="3">
        <f>STDEV(E3:E12)</f>
        <v>1.7677669529663689</v>
      </c>
      <c r="F13" s="3">
        <f>STDEV(F3:F12)</f>
        <v>0.23290395015971832</v>
      </c>
      <c r="G13" s="6">
        <f>STDEV(G3:G12)</f>
        <v>2.5298221281347648E-6</v>
      </c>
      <c r="H13">
        <f>G13*H14</f>
        <v>9.8979810142522356E-2</v>
      </c>
      <c r="I13">
        <f>I14*G13</f>
        <v>0.11129555350194002</v>
      </c>
    </row>
    <row r="14" spans="2:9" x14ac:dyDescent="0.3">
      <c r="B14" s="2" t="s">
        <v>1</v>
      </c>
      <c r="C14" s="3">
        <f>AVERAGE(C3:C12)</f>
        <v>29.439050000000002</v>
      </c>
      <c r="D14" s="3">
        <f>AVERAGE(D3:D12)</f>
        <v>111.16775</v>
      </c>
      <c r="E14" s="3">
        <f>AVERAGE(E3:E12)</f>
        <v>125</v>
      </c>
      <c r="F14" s="3">
        <f>AVERAGE(F3:F12)</f>
        <v>125.62925</v>
      </c>
      <c r="G14" s="6">
        <f>AVERAGE(G5:G12)</f>
        <v>2.8413333333333333E-3</v>
      </c>
      <c r="H14">
        <f>D14/G14</f>
        <v>39125.205302674804</v>
      </c>
      <c r="I14">
        <f>E14/G14</f>
        <v>43993.430314406382</v>
      </c>
    </row>
    <row r="15" spans="2:9" x14ac:dyDescent="0.3">
      <c r="B15" s="1"/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5"/>
  <sheetViews>
    <sheetView workbookViewId="0">
      <selection activeCell="C4" sqref="C4"/>
    </sheetView>
  </sheetViews>
  <sheetFormatPr baseColWidth="12" defaultRowHeight="20" x14ac:dyDescent="0.3"/>
  <cols>
    <col min="2" max="2" width="3.85546875" style="2" customWidth="1"/>
  </cols>
  <sheetData>
    <row r="2" spans="2:9" ht="60" x14ac:dyDescent="0.3">
      <c r="C2" s="1" t="s">
        <v>2</v>
      </c>
      <c r="D2" s="5" t="s">
        <v>4</v>
      </c>
      <c r="E2" s="5" t="s">
        <v>5</v>
      </c>
      <c r="F2" s="5" t="s">
        <v>32</v>
      </c>
      <c r="G2" s="4" t="s">
        <v>6</v>
      </c>
    </row>
    <row r="3" spans="2:9" x14ac:dyDescent="0.3">
      <c r="B3" s="2">
        <v>1</v>
      </c>
      <c r="C3" t="s">
        <v>10</v>
      </c>
      <c r="D3" t="s">
        <v>10</v>
      </c>
      <c r="E3" t="s">
        <v>10</v>
      </c>
      <c r="F3" t="s">
        <v>33</v>
      </c>
      <c r="G3" t="s">
        <v>10</v>
      </c>
    </row>
    <row r="4" spans="2:9" x14ac:dyDescent="0.3">
      <c r="B4" s="2">
        <v>2</v>
      </c>
      <c r="C4">
        <v>39.345100000000002</v>
      </c>
      <c r="D4">
        <v>133.274</v>
      </c>
      <c r="E4">
        <v>135</v>
      </c>
      <c r="F4">
        <v>136.339</v>
      </c>
      <c r="G4">
        <v>3.0696E-3</v>
      </c>
    </row>
    <row r="5" spans="2:9" x14ac:dyDescent="0.3">
      <c r="B5" s="2">
        <v>3</v>
      </c>
      <c r="C5" t="s">
        <v>10</v>
      </c>
      <c r="D5" t="s">
        <v>10</v>
      </c>
      <c r="E5" t="s">
        <v>10</v>
      </c>
      <c r="F5" t="s">
        <v>10</v>
      </c>
      <c r="G5" t="s">
        <v>10</v>
      </c>
    </row>
    <row r="6" spans="2:9" x14ac:dyDescent="0.3">
      <c r="B6" s="2">
        <v>4</v>
      </c>
      <c r="C6" t="s">
        <v>10</v>
      </c>
      <c r="D6" t="s">
        <v>10</v>
      </c>
      <c r="E6" t="s">
        <v>10</v>
      </c>
      <c r="F6" t="s">
        <v>10</v>
      </c>
      <c r="G6" t="s">
        <v>10</v>
      </c>
    </row>
    <row r="7" spans="2:9" x14ac:dyDescent="0.3">
      <c r="B7" s="2">
        <v>5</v>
      </c>
      <c r="C7" t="s">
        <v>10</v>
      </c>
      <c r="D7" t="s">
        <v>10</v>
      </c>
      <c r="E7" t="s">
        <v>10</v>
      </c>
      <c r="F7" t="s">
        <v>10</v>
      </c>
      <c r="G7" t="s">
        <v>10</v>
      </c>
    </row>
    <row r="8" spans="2:9" x14ac:dyDescent="0.3">
      <c r="B8" s="2">
        <v>6</v>
      </c>
      <c r="C8" t="s">
        <v>10</v>
      </c>
      <c r="D8" t="s">
        <v>10</v>
      </c>
      <c r="E8" t="s">
        <v>10</v>
      </c>
      <c r="F8" t="s">
        <v>10</v>
      </c>
      <c r="G8" t="s">
        <v>10</v>
      </c>
    </row>
    <row r="9" spans="2:9" x14ac:dyDescent="0.3">
      <c r="B9" s="2">
        <v>7</v>
      </c>
      <c r="C9" t="s">
        <v>10</v>
      </c>
      <c r="D9" t="s">
        <v>10</v>
      </c>
      <c r="E9" t="s">
        <v>10</v>
      </c>
      <c r="F9" t="s">
        <v>10</v>
      </c>
      <c r="G9" t="s">
        <v>10</v>
      </c>
    </row>
    <row r="10" spans="2:9" x14ac:dyDescent="0.3">
      <c r="B10" s="2">
        <v>8</v>
      </c>
      <c r="C10" t="s">
        <v>10</v>
      </c>
      <c r="D10" t="s">
        <v>10</v>
      </c>
      <c r="E10" t="s">
        <v>10</v>
      </c>
      <c r="F10" t="s">
        <v>10</v>
      </c>
      <c r="G10" t="s">
        <v>10</v>
      </c>
    </row>
    <row r="11" spans="2:9" x14ac:dyDescent="0.3">
      <c r="B11" s="2">
        <v>9</v>
      </c>
      <c r="C11" t="s">
        <v>10</v>
      </c>
      <c r="D11" t="s">
        <v>10</v>
      </c>
      <c r="E11" t="s">
        <v>10</v>
      </c>
      <c r="F11" t="s">
        <v>10</v>
      </c>
      <c r="G11" t="s">
        <v>10</v>
      </c>
    </row>
    <row r="12" spans="2:9" x14ac:dyDescent="0.3">
      <c r="B12" s="2">
        <v>10</v>
      </c>
      <c r="C12" t="s">
        <v>10</v>
      </c>
      <c r="D12" t="s">
        <v>10</v>
      </c>
      <c r="E12" t="s">
        <v>10</v>
      </c>
      <c r="F12" t="s">
        <v>10</v>
      </c>
      <c r="G12" t="s">
        <v>10</v>
      </c>
    </row>
    <row r="13" spans="2:9" x14ac:dyDescent="0.3">
      <c r="B13" s="2" t="s">
        <v>0</v>
      </c>
      <c r="C13" s="3" t="e">
        <f>STDEV(C3:C12)</f>
        <v>#DIV/0!</v>
      </c>
      <c r="D13" s="3" t="e">
        <f>STDEV(D3:D12)</f>
        <v>#DIV/0!</v>
      </c>
      <c r="E13" s="3" t="e">
        <f>STDEV(E3:E12)</f>
        <v>#DIV/0!</v>
      </c>
      <c r="F13" s="3" t="e">
        <f>STDEV(F3:F12)</f>
        <v>#DIV/0!</v>
      </c>
      <c r="G13" s="6" t="e">
        <f>STDEV(G3:G12)</f>
        <v>#DIV/0!</v>
      </c>
      <c r="H13" t="e">
        <f>G13*H14</f>
        <v>#DIV/0!</v>
      </c>
      <c r="I13" t="e">
        <f>I14*G13</f>
        <v>#DIV/0!</v>
      </c>
    </row>
    <row r="14" spans="2:9" x14ac:dyDescent="0.3">
      <c r="B14" s="2" t="s">
        <v>1</v>
      </c>
      <c r="C14" s="3">
        <f>AVERAGE(C3:C12)</f>
        <v>39.345100000000002</v>
      </c>
      <c r="D14" s="3">
        <f>AVERAGE(D3:D12)</f>
        <v>133.274</v>
      </c>
      <c r="E14" s="3">
        <f>AVERAGE(E3:E12)</f>
        <v>135</v>
      </c>
      <c r="F14" s="3">
        <f>AVERAGE(F3:F12)</f>
        <v>136.339</v>
      </c>
      <c r="G14" s="6">
        <f>AVERAGE(G3:G12)</f>
        <v>3.0696E-3</v>
      </c>
      <c r="H14">
        <f>D14/G14</f>
        <v>43417.383372426375</v>
      </c>
      <c r="I14">
        <f>E14/G14</f>
        <v>43979.671618451917</v>
      </c>
    </row>
    <row r="15" spans="2:9" x14ac:dyDescent="0.3">
      <c r="B15" s="1"/>
    </row>
  </sheetData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5"/>
  <sheetViews>
    <sheetView workbookViewId="0">
      <selection activeCell="C12" sqref="C12"/>
    </sheetView>
  </sheetViews>
  <sheetFormatPr baseColWidth="12" defaultRowHeight="20" x14ac:dyDescent="0.3"/>
  <cols>
    <col min="2" max="2" width="3.85546875" style="2" customWidth="1"/>
  </cols>
  <sheetData>
    <row r="2" spans="2:9" ht="60" x14ac:dyDescent="0.3">
      <c r="C2" s="1" t="s">
        <v>2</v>
      </c>
      <c r="D2" s="5" t="s">
        <v>4</v>
      </c>
      <c r="E2" s="5" t="s">
        <v>5</v>
      </c>
      <c r="F2" s="5" t="s">
        <v>32</v>
      </c>
      <c r="G2" s="4" t="s">
        <v>6</v>
      </c>
    </row>
    <row r="3" spans="2:9" x14ac:dyDescent="0.3">
      <c r="B3" s="2">
        <v>1</v>
      </c>
      <c r="C3" t="s">
        <v>14</v>
      </c>
      <c r="D3" t="s">
        <v>14</v>
      </c>
      <c r="E3" t="s">
        <v>14</v>
      </c>
      <c r="F3" t="s">
        <v>10</v>
      </c>
      <c r="G3" t="s">
        <v>14</v>
      </c>
    </row>
    <row r="4" spans="2:9" x14ac:dyDescent="0.3">
      <c r="B4" s="2">
        <v>2</v>
      </c>
      <c r="C4" t="s">
        <v>14</v>
      </c>
      <c r="D4" t="s">
        <v>14</v>
      </c>
      <c r="E4" t="s">
        <v>14</v>
      </c>
      <c r="F4" t="s">
        <v>10</v>
      </c>
      <c r="G4" t="s">
        <v>14</v>
      </c>
    </row>
    <row r="5" spans="2:9" x14ac:dyDescent="0.3">
      <c r="B5" s="2">
        <v>3</v>
      </c>
      <c r="C5" t="s">
        <v>14</v>
      </c>
      <c r="D5" t="s">
        <v>14</v>
      </c>
      <c r="E5" t="s">
        <v>14</v>
      </c>
      <c r="F5" t="s">
        <v>10</v>
      </c>
      <c r="G5" t="s">
        <v>14</v>
      </c>
    </row>
    <row r="6" spans="2:9" x14ac:dyDescent="0.3">
      <c r="B6" s="2">
        <v>4</v>
      </c>
      <c r="C6" t="s">
        <v>14</v>
      </c>
      <c r="D6" t="s">
        <v>14</v>
      </c>
      <c r="E6" t="s">
        <v>14</v>
      </c>
      <c r="F6" t="s">
        <v>10</v>
      </c>
      <c r="G6" t="s">
        <v>14</v>
      </c>
    </row>
    <row r="7" spans="2:9" x14ac:dyDescent="0.3">
      <c r="B7" s="2">
        <v>5</v>
      </c>
      <c r="C7" t="s">
        <v>14</v>
      </c>
      <c r="D7" t="s">
        <v>14</v>
      </c>
      <c r="E7" t="s">
        <v>14</v>
      </c>
      <c r="F7" t="s">
        <v>10</v>
      </c>
      <c r="G7" t="s">
        <v>14</v>
      </c>
    </row>
    <row r="8" spans="2:9" x14ac:dyDescent="0.3">
      <c r="B8" s="2">
        <v>6</v>
      </c>
      <c r="C8" t="s">
        <v>14</v>
      </c>
      <c r="D8" t="s">
        <v>14</v>
      </c>
      <c r="E8" t="s">
        <v>14</v>
      </c>
      <c r="F8" t="s">
        <v>10</v>
      </c>
      <c r="G8" t="s">
        <v>14</v>
      </c>
    </row>
    <row r="9" spans="2:9" x14ac:dyDescent="0.3">
      <c r="B9" s="2">
        <v>7</v>
      </c>
      <c r="C9">
        <v>49.448700000000002</v>
      </c>
      <c r="D9">
        <v>143.952</v>
      </c>
      <c r="E9">
        <v>146.25</v>
      </c>
      <c r="F9">
        <v>146.24600000000001</v>
      </c>
      <c r="G9">
        <v>3.2912000000000002E-3</v>
      </c>
    </row>
    <row r="10" spans="2:9" x14ac:dyDescent="0.3">
      <c r="B10" s="2">
        <v>8</v>
      </c>
      <c r="C10">
        <v>49.445599999999999</v>
      </c>
      <c r="D10">
        <v>142.928</v>
      </c>
      <c r="E10">
        <v>145</v>
      </c>
      <c r="F10">
        <v>145.708</v>
      </c>
      <c r="G10">
        <v>3.2943999999999998E-3</v>
      </c>
    </row>
    <row r="11" spans="2:9" x14ac:dyDescent="0.3">
      <c r="B11" s="2">
        <v>9</v>
      </c>
      <c r="C11" t="s">
        <v>10</v>
      </c>
      <c r="D11" t="s">
        <v>10</v>
      </c>
      <c r="E11" t="s">
        <v>10</v>
      </c>
      <c r="F11" t="s">
        <v>10</v>
      </c>
      <c r="G11" t="s">
        <v>10</v>
      </c>
    </row>
    <row r="12" spans="2:9" x14ac:dyDescent="0.3">
      <c r="B12" s="2">
        <v>10</v>
      </c>
      <c r="C12">
        <v>49.4788</v>
      </c>
      <c r="D12">
        <v>142.12700000000001</v>
      </c>
      <c r="E12">
        <v>145</v>
      </c>
      <c r="F12">
        <v>145.62799999999999</v>
      </c>
      <c r="G12">
        <v>3.2975999999999999E-3</v>
      </c>
    </row>
    <row r="13" spans="2:9" x14ac:dyDescent="0.3">
      <c r="B13" s="2" t="s">
        <v>0</v>
      </c>
      <c r="C13" s="3">
        <f>STDEV(C3:C12)</f>
        <v>1.8338756773565258E-2</v>
      </c>
      <c r="D13" s="3">
        <f>STDEV(D3:D12)</f>
        <v>0.91476791227793042</v>
      </c>
      <c r="E13" s="3">
        <f>STDEV(E3:E12)</f>
        <v>0.72168783648703216</v>
      </c>
      <c r="F13" s="3">
        <f>STDEV(F3:F12)</f>
        <v>0.33609720816058625</v>
      </c>
      <c r="G13" s="6">
        <f>STDEV(G3:G12)</f>
        <v>3.1999999999998609E-6</v>
      </c>
      <c r="H13">
        <f>G13*H14</f>
        <v>0.13890464626840904</v>
      </c>
      <c r="I13">
        <f>I14*G13</f>
        <v>0.14124979763638693</v>
      </c>
    </row>
    <row r="14" spans="2:9" x14ac:dyDescent="0.3">
      <c r="B14" s="2" t="s">
        <v>1</v>
      </c>
      <c r="C14" s="3">
        <f>AVERAGE(C3:C12)</f>
        <v>49.457699999999996</v>
      </c>
      <c r="D14" s="3">
        <f>AVERAGE(D3:D12)</f>
        <v>143.00233333333333</v>
      </c>
      <c r="E14" s="3">
        <f>AVERAGE(E3:E12)</f>
        <v>145.41666666666666</v>
      </c>
      <c r="F14" s="3">
        <f>AVERAGE(F3:F12)</f>
        <v>145.86066666666667</v>
      </c>
      <c r="G14" s="6">
        <f>AVERAGE(G3:G12)</f>
        <v>3.2943999999999998E-3</v>
      </c>
      <c r="H14">
        <f>D14/G14</f>
        <v>43407.701958879712</v>
      </c>
      <c r="I14">
        <f>E14/G14</f>
        <v>44140.561761372832</v>
      </c>
    </row>
    <row r="15" spans="2:9" x14ac:dyDescent="0.3">
      <c r="B15" s="1"/>
    </row>
  </sheetData>
  <phoneticPr fontId="1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9</vt:i4>
      </vt:variant>
      <vt:variant>
        <vt:lpstr>グラフ</vt:lpstr>
      </vt:variant>
      <vt:variant>
        <vt:i4>4</vt:i4>
      </vt:variant>
    </vt:vector>
  </HeadingPairs>
  <TitlesOfParts>
    <vt:vector size="13" baseType="lpstr">
      <vt:lpstr>Summary</vt:lpstr>
      <vt:lpstr>Summary (2)</vt:lpstr>
      <vt:lpstr>0 um (bug)</vt:lpstr>
      <vt:lpstr>0 um</vt:lpstr>
      <vt:lpstr>10 um</vt:lpstr>
      <vt:lpstr>20 um</vt:lpstr>
      <vt:lpstr>30 um</vt:lpstr>
      <vt:lpstr>40 um</vt:lpstr>
      <vt:lpstr>50 um</vt:lpstr>
      <vt:lpstr>Displacement Chart</vt:lpstr>
      <vt:lpstr>Summary Chart</vt:lpstr>
      <vt:lpstr>Chart4</vt:lpstr>
      <vt:lpstr>Chart5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Hiromasa YASUDA</dc:creator>
  <cp:lastModifiedBy>Hiromasa YASUDA</cp:lastModifiedBy>
  <cp:lastPrinted>2017-03-07T01:53:42Z</cp:lastPrinted>
  <dcterms:created xsi:type="dcterms:W3CDTF">2017-03-02T08:16:46Z</dcterms:created>
  <dcterms:modified xsi:type="dcterms:W3CDTF">2017-03-14T05:20:55Z</dcterms:modified>
</cp:coreProperties>
</file>